
<file path=[Content_Types].xml><?xml version="1.0" encoding="utf-8"?>
<Types xmlns="http://schemas.openxmlformats.org/package/2006/content-types">
  <Default Extension="png" ContentType="image/png"/>
  <Default Extension="jpeg" ContentType="image/jpeg"/>
  <Default Extension="JPG" ContentType="image/.jp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400" activeTab="1"/>
  </bookViews>
  <sheets>
    <sheet name="Dashboard" sheetId="8" r:id="rId1"/>
    <sheet name="courses" sheetId="1" r:id="rId2"/>
    <sheet name="iconos" sheetId="6" r:id="rId3"/>
    <sheet name="instructores" sheetId="5" r:id="rId4"/>
    <sheet name="categories" sheetId="2" r:id="rId5"/>
    <sheet name="platforms" sheetId="3" r:id="rId6"/>
    <sheet name="technologies" sheetId="4" r:id="rId7"/>
    <sheet name="Hoja1" sheetId="7" r:id="rId8"/>
  </sheets>
  <definedNames>
    <definedName name="category">Tabla1[name]</definedName>
    <definedName name="instructor">Tabla4[name]</definedName>
    <definedName name="platform">Tabla2[name]</definedName>
    <definedName name="technology">Tabla3[name]</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<sst xmlns="http://schemas.openxmlformats.org/spreadsheetml/2006/main" count="4485" uniqueCount="1412">
  <si>
    <t>Fecha</t>
  </si>
  <si>
    <t>Categoría</t>
  </si>
  <si>
    <t>Back-end</t>
  </si>
  <si>
    <t>Bases de datos</t>
  </si>
  <si>
    <t>Big Data</t>
  </si>
  <si>
    <t>Cloud Computing</t>
  </si>
  <si>
    <t>Deploy</t>
  </si>
  <si>
    <t>Empaquetador de JavaScript</t>
  </si>
  <si>
    <t>Frameworks de back-end</t>
  </si>
  <si>
    <t>Frameworks de CSS</t>
  </si>
  <si>
    <t>Frameworks de JavaScript</t>
  </si>
  <si>
    <t>Front-end</t>
  </si>
  <si>
    <t>Herramientas</t>
  </si>
  <si>
    <t>Infraestructura</t>
  </si>
  <si>
    <t>IT</t>
  </si>
  <si>
    <t>Lenguajes de Programación</t>
  </si>
  <si>
    <t>Metodologías Ágiles</t>
  </si>
  <si>
    <t>Otros</t>
  </si>
  <si>
    <t>Paradigmas</t>
  </si>
  <si>
    <t>Preprocesadores de CSS</t>
  </si>
  <si>
    <t>Sistema de gestión de contenidos</t>
  </si>
  <si>
    <t>Soportes</t>
  </si>
  <si>
    <t>Stack</t>
  </si>
  <si>
    <t>TOTAL</t>
  </si>
  <si>
    <t>id</t>
  </si>
  <si>
    <t>name</t>
  </si>
  <si>
    <t>category</t>
  </si>
  <si>
    <t>technology</t>
  </si>
  <si>
    <t>url</t>
  </si>
  <si>
    <t>platform</t>
  </si>
  <si>
    <t>costo</t>
  </si>
  <si>
    <t>money</t>
  </si>
  <si>
    <t>comprado</t>
  </si>
  <si>
    <t>priority</t>
  </si>
  <si>
    <t>minutos</t>
  </si>
  <si>
    <t>culminado</t>
  </si>
  <si>
    <t>certificado</t>
  </si>
  <si>
    <t>url_certificado</t>
  </si>
  <si>
    <t>instructor</t>
  </si>
  <si>
    <t>description</t>
  </si>
  <si>
    <t>url_aux</t>
  </si>
  <si>
    <t>calificacion</t>
  </si>
  <si>
    <t>actualizado</t>
  </si>
  <si>
    <t>en_ruta</t>
  </si>
  <si>
    <t>logo_platform</t>
  </si>
  <si>
    <t>logo_technologies</t>
  </si>
  <si>
    <t>mostrar</t>
  </si>
  <si>
    <t>repositorio</t>
  </si>
  <si>
    <t>nota</t>
  </si>
  <si>
    <t>objeto</t>
  </si>
  <si>
    <t>Visual Studio Code: Mejora tu velocidad para codificar</t>
  </si>
  <si>
    <t>VS Code</t>
  </si>
  <si>
    <t>https://www.udemy.com/course/vscode-mejora-tu-velocidad-para-codificar</t>
  </si>
  <si>
    <t>Udemy</t>
  </si>
  <si>
    <t>EUR</t>
  </si>
  <si>
    <t>true</t>
  </si>
  <si>
    <t>Fernando Herrera</t>
  </si>
  <si>
    <t>Trucos que te harán disfrutar más tu experiencia como desarrollador y trabajar a mayor velocidad en VSCode.</t>
  </si>
  <si>
    <t>*En evaluación*</t>
  </si>
  <si>
    <t>udemy</t>
  </si>
  <si>
    <t>'vsc'</t>
  </si>
  <si>
    <t>false</t>
  </si>
  <si>
    <t>Git desde cero!</t>
  </si>
  <si>
    <t>Git</t>
  </si>
  <si>
    <t>https://www.udemy.com/course/git-desde-cero</t>
  </si>
  <si>
    <t>Manu Rodríguez</t>
  </si>
  <si>
    <t>Aprende todo lo necesario de Git de forma rápida.</t>
  </si>
  <si>
    <t>'git'</t>
  </si>
  <si>
    <t>Git + GitHub Desde Cero</t>
  </si>
  <si>
    <t>GitHub</t>
  </si>
  <si>
    <t>https://www.udemy.com/course/aprende-git-github-practicando-con-algo-de-scrum</t>
  </si>
  <si>
    <t>UC-a2887ba0-b933-4048-8e90-04581fd7fe77</t>
  </si>
  <si>
    <t>https://www.udemy.com/certificate/UC-a2887ba0-b933-4048-8e90-04581fd7fe77</t>
  </si>
  <si>
    <t>Jonathan Castro</t>
  </si>
  <si>
    <t>Curso Git Desde Cero + Aprende GitHub con la terminal paso a paso con ejercicios.</t>
  </si>
  <si>
    <t>Bueno</t>
  </si>
  <si>
    <t>'git','github'</t>
  </si>
  <si>
    <t>GIT y GITHUB desde cero!</t>
  </si>
  <si>
    <t>https://www.udemy.com/course/introduccion-git-github</t>
  </si>
  <si>
    <t>S/C</t>
  </si>
  <si>
    <t>Noelia Silva</t>
  </si>
  <si>
    <t>Maneja los repositorios más actuales del mercado.</t>
  </si>
  <si>
    <t>Aprende a dominar Git de cero a experto!</t>
  </si>
  <si>
    <t>https://www.udemy.com/course/aprende-a-dominar-git-de-cero-a-experto</t>
  </si>
  <si>
    <t>Maximiliano Burgos</t>
  </si>
  <si>
    <t>Domina el mejor software de control de versiones.</t>
  </si>
  <si>
    <t>Curso completo de Docker de cero a experto</t>
  </si>
  <si>
    <t>Docker</t>
  </si>
  <si>
    <t>https://www.udemy.com/course/curso-completo-de-docker-de-cero-a-experto</t>
  </si>
  <si>
    <t>UC-33aa07f4-52f4-4764-a7e8-c329febeb0bf</t>
  </si>
  <si>
    <t>https://www.udemy.com/certificate/UC-33aa07f4-52f4-4764-a7e8-c329febeb0bf</t>
  </si>
  <si>
    <t>Joan Amengual</t>
  </si>
  <si>
    <t>¡Conviértete en un experto en Docker con Compose, ELK, cAdvisor, Prometheus, Grafana, Kubernetes, Swarm y mucho más!</t>
  </si>
  <si>
    <t>Excelente</t>
  </si>
  <si>
    <t>'docker','kubernetes'</t>
  </si>
  <si>
    <t>Master en Docker y devops de principiante a experto</t>
  </si>
  <si>
    <t>https://www.udemy.com/course/master-en-docker-y-devops-de-principiante-a-experto</t>
  </si>
  <si>
    <t>Cristian Casis</t>
  </si>
  <si>
    <t>Conocer, utilizar y aprender Docker desde cero. Despliegue sus servicios de forma rápida y segura utilizando Docker.</t>
  </si>
  <si>
    <t>'docker'</t>
  </si>
  <si>
    <t>Markdown Desde Cero</t>
  </si>
  <si>
    <t>Markdown</t>
  </si>
  <si>
    <t>https://ed.team/cursos/markdown</t>
  </si>
  <si>
    <t>EDteam</t>
  </si>
  <si>
    <t>USD</t>
  </si>
  <si>
    <t>228409101-23bffb30-c61a-4998-a82d-9a7a8c8ebfe0</t>
  </si>
  <si>
    <t>https://edteam-media.s3.amazonaws.com/certificates/original/f848c8a7-28a8-4c55-af01-0eeb675bf3d2.png</t>
  </si>
  <si>
    <t>Alvaro Felipe Chávez</t>
  </si>
  <si>
    <t>Escribe código HTML limpio sin preocuparte de las etiquetas ni aprender HTML.</t>
  </si>
  <si>
    <t>edteam</t>
  </si>
  <si>
    <t>'markdown'</t>
  </si>
  <si>
    <t>Aprenda Markdown desde cero</t>
  </si>
  <si>
    <t>https://www.udemy.com/course/aprenda-markdown-desde-cero</t>
  </si>
  <si>
    <t>Alexander David Rodriguez Ferrer</t>
  </si>
  <si>
    <t>Aprenda el lenguaje de etiquetado Markdown que facilitar la construcción de documentos en HTML 5.</t>
  </si>
  <si>
    <t>VIM desde cero</t>
  </si>
  <si>
    <t>VIM</t>
  </si>
  <si>
    <t>https://ed.team/cursos/vim</t>
  </si>
  <si>
    <t>Alexys Lozada</t>
  </si>
  <si>
    <t>Aprende los comandos básicos para utilizar el editor de texto más poderoso del mundo.</t>
  </si>
  <si>
    <t>'vim'</t>
  </si>
  <si>
    <t>Vim, aumenta tu velocidad de desarrollo</t>
  </si>
  <si>
    <t>https://www.udemy.com/course/vim-aumenta-tu-velocidad-de-desarrollo</t>
  </si>
  <si>
    <t>Nicolas Schurmann</t>
  </si>
  <si>
    <t>Empieza siendo productivo con Vim en linux, windows, Mac y Unix.</t>
  </si>
  <si>
    <t>VIM: Mejora tu velocidad para codificar.</t>
  </si>
  <si>
    <t>https://www.udemy.com/course/chochy_vim</t>
  </si>
  <si>
    <t>Jorge Salgado Miranda</t>
  </si>
  <si>
    <t>Aprende a Trabajar a mayor velocidad en Cualquier IDE con ayuda de VIM y sus comandos.</t>
  </si>
  <si>
    <t>Curso de Blogger - Completo</t>
  </si>
  <si>
    <t>Blogger</t>
  </si>
  <si>
    <t>https://www.youtube.com/watch?v=CcLrJQqPDPc</t>
  </si>
  <si>
    <t>YouTube</t>
  </si>
  <si>
    <t>Yoney Gallardo</t>
  </si>
  <si>
    <t>Curso completo de Blogger.</t>
  </si>
  <si>
    <t>youtube</t>
  </si>
  <si>
    <t>'blogger'</t>
  </si>
  <si>
    <t>Tienda Online con wordpress y Woocommerce</t>
  </si>
  <si>
    <t>WordPress</t>
  </si>
  <si>
    <t>https://www.udemy.com/course/tienda-online-con-wordpressr-y-woocommerce</t>
  </si>
  <si>
    <t>Roger Gómez</t>
  </si>
  <si>
    <t>Tutorial básico para principiantes.</t>
  </si>
  <si>
    <t>'wordpress','woocommerce'</t>
  </si>
  <si>
    <t>Crea una página web sin programar con wordpressr y Divi</t>
  </si>
  <si>
    <t>https://www.udemy.com/course/crea-una-pagina-web-sin-programar-con-wordpressr-y-divi</t>
  </si>
  <si>
    <t>Oscar Viedma</t>
  </si>
  <si>
    <t>Aprende a diseñar una página web tipo one page totalmente responsive, desde cero con wordpressr + Divi.</t>
  </si>
  <si>
    <t>'wordpress'</t>
  </si>
  <si>
    <t>Crea una Web PROFESIONAL con wordpressr y DIVI desde CERO</t>
  </si>
  <si>
    <t>https://www.udemy.com/course/crea-una-web-profesional-con-wordpressr-y-divi-desde-cero</t>
  </si>
  <si>
    <t>José Valenzuela</t>
  </si>
  <si>
    <t>Crea desde Cero a crear una web 100% Profesional con DIVI : Aprende a crear cualquier tipo de Página Web.</t>
  </si>
  <si>
    <t>Curso Magento 2.4 en la nube AWS</t>
  </si>
  <si>
    <t>Magento</t>
  </si>
  <si>
    <t>https://www.youtube.com/playlist?list=PLyMFTgxiogL3t7n5xEeK2iDI9LaNIfITK</t>
  </si>
  <si>
    <t>Aaron Ballesteros</t>
  </si>
  <si>
    <t>Curso completo de Magento.</t>
  </si>
  <si>
    <t>'magento'</t>
  </si>
  <si>
    <t>KUBERNETES 2021 - De NOVATO a PRO!</t>
  </si>
  <si>
    <t>Kubernetes</t>
  </si>
  <si>
    <t>https://www.youtube.com/watch?v=DCoBcpOA7W4</t>
  </si>
  <si>
    <t>Pelado Nerd</t>
  </si>
  <si>
    <t>Conviertete en un profesional en Kubernetes.</t>
  </si>
  <si>
    <t>'kubernetes'</t>
  </si>
  <si>
    <t>Curso de Kubernetes</t>
  </si>
  <si>
    <t>https://www.youtube.com/playlist?list=PLrb1e2Mp6N_uJSNsV-7SqLFaBdImJsI5x</t>
  </si>
  <si>
    <t>Iñigo Serrano</t>
  </si>
  <si>
    <t>Curso completo de Kubernetes.</t>
  </si>
  <si>
    <t>Docker, Desarrollo práctico</t>
  </si>
  <si>
    <t>https://www.udemy.com/course/docker-desarrollo-practico</t>
  </si>
  <si>
    <t>Luis Briceño</t>
  </si>
  <si>
    <t>Implementación de Dockerfile, Docker-compose, mysql, wordpressr, Node (express), mongodb y más…</t>
  </si>
  <si>
    <t>Introducción a Drupal 9</t>
  </si>
  <si>
    <t>Drupal</t>
  </si>
  <si>
    <t>https://www.udemy.com/course/introduccion-drupal-9</t>
  </si>
  <si>
    <t>Vicente Cespedes</t>
  </si>
  <si>
    <t>Curso introductorio a Drupal 9 donde aprender lo básico para adentrarse en este maravilloso CMS.</t>
  </si>
  <si>
    <t>'drupal'</t>
  </si>
  <si>
    <t>Crea sitios web con Drupal</t>
  </si>
  <si>
    <t>https://www.udemy.com/course/curso-basico-de-drupal</t>
  </si>
  <si>
    <t>Mejia Fabela</t>
  </si>
  <si>
    <t>Un curso que te enseñara a usar Drupal para poder crear tu sitio web. Drupal es un poderoso administrador de contenido.</t>
  </si>
  <si>
    <t>Desarrolla la Lógica de Programación con FlujoGramas</t>
  </si>
  <si>
    <t>Lógica de programación</t>
  </si>
  <si>
    <t>https://www.udemy.com/course/desarrolla-la-logica-de-programacion-con-flujogramas</t>
  </si>
  <si>
    <t>Walter Coto</t>
  </si>
  <si>
    <t>Aprende las Bases de la Programación, con Flujogramas. Comienza a Desarrollar tu Pensamiento de Programador desde Cero.</t>
  </si>
  <si>
    <t>'generico'</t>
  </si>
  <si>
    <t>Algoritmos, desarrollo de la Lógica de Programación</t>
  </si>
  <si>
    <t>https://www.udemy.com/course/algoritmos-estructuras-de-datos</t>
  </si>
  <si>
    <t>Javier Villena</t>
  </si>
  <si>
    <t>Desarrolla tu lógica de Programación creando Algoritmos.</t>
  </si>
  <si>
    <t>Aprende Lógica de Programación (Básico)</t>
  </si>
  <si>
    <t>https://www.udemy.com/course/aprende-logica-de-programacion</t>
  </si>
  <si>
    <t>Alejandro Pérez Gabriel</t>
  </si>
  <si>
    <t>Los fundamentos para un buen programador.</t>
  </si>
  <si>
    <t>Aprende Lógica de Programación (Avanzado)</t>
  </si>
  <si>
    <t>https://www.udemy.com/course/aprende-logica-de-programacion-avanzado</t>
  </si>
  <si>
    <t>Temas intermedios y avanzados de lógica para un buen programador.</t>
  </si>
  <si>
    <t>Curso de Fundamentos y Lógica de Programación -Bootcamp 2021</t>
  </si>
  <si>
    <t>https://www.udemy.com/course/fundamentos-programacion-curso</t>
  </si>
  <si>
    <t>Jeovani Martínez</t>
  </si>
  <si>
    <t>Aprende las bases y la lógica de la programación con el mejor curso, y prepárate para aprender cualquier lenguaje.</t>
  </si>
  <si>
    <t>Lógica Programación: Aprende Programar en Cualquier Lenguaje</t>
  </si>
  <si>
    <t>https://www.udemy.com/course/logica-programacion-aprende-programar-en-cualquier-lenguaje</t>
  </si>
  <si>
    <t>Sayyab Tariq Awan</t>
  </si>
  <si>
    <t>Un curso muy básico para aprender a programar en cualquier lenguaje: Java, C++, javascript, python, SQL, HTML, Swift etc.</t>
  </si>
  <si>
    <t>Curso POO y Java Básico</t>
  </si>
  <si>
    <t>POO</t>
  </si>
  <si>
    <t>https://www.udemy.com/course/curso-poo-y-java-basico-1</t>
  </si>
  <si>
    <t>Flores Aguilar</t>
  </si>
  <si>
    <t>Curso de conceptos básicos de POO y Java.</t>
  </si>
  <si>
    <t>'java'</t>
  </si>
  <si>
    <t>CURSO de php &amp; MVC: Mi primer SISTEMA [php, MVC, POO, mysql]</t>
  </si>
  <si>
    <t>https://www.udemy.com/course/mi-primer-sistema-php-mvc-mysql</t>
  </si>
  <si>
    <t>Carlos Alfaro</t>
  </si>
  <si>
    <t>CURSO de php, MVC, POO &amp; mysql: Aprende a PROGRAMAR un SISTEMA web [php, MVC, POO, mysql &amp; ajax]</t>
  </si>
  <si>
    <t>'php','mysql'</t>
  </si>
  <si>
    <t>Introducción a MVC con Net 5</t>
  </si>
  <si>
    <t>MVC</t>
  </si>
  <si>
    <t>https://www.udemy.com/course/introduccion-a-mvc-con-net-5</t>
  </si>
  <si>
    <t>Misael Cazarez</t>
  </si>
  <si>
    <t>Creación de CRUD en MVC.</t>
  </si>
  <si>
    <t>Aprende a diseñar una API RESTFul correctamente</t>
  </si>
  <si>
    <t>API RESTful</t>
  </si>
  <si>
    <t>https://www.udemy.com/course/aprende-a-disenar-una-api-restful-correctamente</t>
  </si>
  <si>
    <t>Eduardo Patiño</t>
  </si>
  <si>
    <t>Fortalece tus bases sobre el diseño antes de programar.</t>
  </si>
  <si>
    <t>'apirestful'</t>
  </si>
  <si>
    <t>API RESTful con laravel: Guía Definitiva</t>
  </si>
  <si>
    <t>https://www.udemy.com/course/api-restful-con-laravel-php-homestead-passport</t>
  </si>
  <si>
    <t>UC-777de1a6-3ed2-4a9f-a30c-78a0037ad1cd</t>
  </si>
  <si>
    <t>https://www.udemy.com/certificate/UC-777de1a6-3ed2-4a9f-a30c-78a0037ad1cd</t>
  </si>
  <si>
    <t>Juan David Meza González</t>
  </si>
  <si>
    <t>Crea la API RESTful de un sistema de mercado con laravel y domina características complejas de las API con laravel</t>
  </si>
  <si>
    <t>'apirestful','laravel'</t>
  </si>
  <si>
    <t>https://github.com/petrix12/api_restful_2021</t>
  </si>
  <si>
    <t>Aprende a crear una API RESTful con laravel</t>
  </si>
  <si>
    <t>https://codersfree.com/cursos/aprende-a-crear-una-api-restful-con-laravel</t>
  </si>
  <si>
    <t>Coders Free</t>
  </si>
  <si>
    <t>UC-253cc4d8-67d5-4b6c-b6b5-ffea89ea0bf4</t>
  </si>
  <si>
    <t>https://www.udemy.com/certificate/UC-253cc4d8-67d5-4b6c-b6b5-ffea89ea0bf4</t>
  </si>
  <si>
    <t>Victor Arana Flores</t>
  </si>
  <si>
    <t>En este curso aprenderás a crear una API RESTful con el framework laravel.</t>
  </si>
  <si>
    <t>coders_free</t>
  </si>
  <si>
    <t>React.js</t>
  </si>
  <si>
    <t>React JS</t>
  </si>
  <si>
    <t>https://www.udemy.com/course/react-js-curso</t>
  </si>
  <si>
    <t>Pablo Monteserín</t>
  </si>
  <si>
    <t>Aprende en un tiempo record a crear aplicaciones con React.</t>
  </si>
  <si>
    <t>'reactjs'</t>
  </si>
  <si>
    <t>Crea APIREST fácilmente con python, php, laravel o nodejs</t>
  </si>
  <si>
    <t>https://www.udemy.com/course/crea-api-rest-facilmente-con-python-php-laravel-y-nodejs</t>
  </si>
  <si>
    <t>Davis Anderson Bastidas Vicente</t>
  </si>
  <si>
    <t>API REST python, php, laravel o nodejs, Consumo con POSTMAN.</t>
  </si>
  <si>
    <t>'apirestful','python','php','laravel','nodejs'</t>
  </si>
  <si>
    <t>Curso Crea una REST API desde Cero con nodejs y AdonisJS</t>
  </si>
  <si>
    <t>https://www.udemy.com/course/curso-crea-una-rest-api-desde-cero-con-nodejs-y-adonisjs</t>
  </si>
  <si>
    <t>Marcos Guerrini</t>
  </si>
  <si>
    <t>Aprende a utilizar uno de los frameworks más potentes de nodejs.</t>
  </si>
  <si>
    <t>'apirestful','nodejs','adonisjs'</t>
  </si>
  <si>
    <t>Servicios Web API y WCF crea y consume en App Web y Móvil</t>
  </si>
  <si>
    <t>https://www.udemy.com/course/ccrea-servicios-wcf-y-web-api-y-consume-en-app-web-y-movil</t>
  </si>
  <si>
    <t>Licito Hurol</t>
  </si>
  <si>
    <t>Aprende a crear servicios WCF y Web API y a consumirlos desde otro aplicación o desde el navegador.</t>
  </si>
  <si>
    <t>Node.js - Creando API con express y mongodb (Incl. Deno)</t>
  </si>
  <si>
    <t>https://www.udemy.com/course/nodejs-guia-desde-cero</t>
  </si>
  <si>
    <t>Grover Vásquez</t>
  </si>
  <si>
    <t>Node.js, API REST, express, mongodb, JWT, Autenticación, PostMan y Despliegue en Producción - Introducción a Deno.</t>
  </si>
  <si>
    <t>'apirestful','nodejs','express','mongo'</t>
  </si>
  <si>
    <t>Fundamentos de Programación - Algoritmos y javascript</t>
  </si>
  <si>
    <t>https://www.udemy.com/course/fundamentos-de-programacion-algoritmos-y-javascript</t>
  </si>
  <si>
    <t>Curso muy básico introductorio a la programación</t>
  </si>
  <si>
    <t>'javascript'</t>
  </si>
  <si>
    <t>Programación desde cero</t>
  </si>
  <si>
    <t>https://ed.team/cursos/programacion</t>
  </si>
  <si>
    <t>228409205-3d369290-b9d0-4131-b346-b316d9939c89</t>
  </si>
  <si>
    <t>https://edteam-media.s3.amazonaws.com/certificates/original/5df5fc3d-148a-46d4-99bb-d8ef62e385d6.png</t>
  </si>
  <si>
    <t>Programar no se trata de código, se trata de lógica. Este curso te enseña la lógica que te permitirá dominar cualquier lenguaje.</t>
  </si>
  <si>
    <t>Muy bueno</t>
  </si>
  <si>
    <t>'javascript','python'</t>
  </si>
  <si>
    <t>Curso de Introducción al Desarrollo Web: HTML y css (1/2)</t>
  </si>
  <si>
    <t>HTML</t>
  </si>
  <si>
    <t>https://learndigital.withgoogle.com/activate/course/web-development-I</t>
  </si>
  <si>
    <t>Google Activate</t>
  </si>
  <si>
    <t>7DJ 77F R2R</t>
  </si>
  <si>
    <t>https://learndigital.withgoogle.com/activate/validate-certificate-code</t>
  </si>
  <si>
    <t>Sergio Luján Mora</t>
  </si>
  <si>
    <t>Aprende a crear tus propias páginas web profesionales adaptables a distintos dispositivos de la mano de la Universidad de Alicante.</t>
  </si>
  <si>
    <t>google</t>
  </si>
  <si>
    <t>'html5'</t>
  </si>
  <si>
    <t>Curso de Introducción al Desarrollo Web: HTML y css (2/2)</t>
  </si>
  <si>
    <t>css</t>
  </si>
  <si>
    <t>https://learndigital.withgoogle.com/activate/course/web-development-II</t>
  </si>
  <si>
    <t>QNK V22 H93</t>
  </si>
  <si>
    <t>'css','html5'</t>
  </si>
  <si>
    <t>Curso de css-todo lo que necesitas saber sobre css y css3</t>
  </si>
  <si>
    <t>https://www.udemy.com/course/curso-de-css-introduccion-a-las-hojas-de-estilos-en-cascada</t>
  </si>
  <si>
    <t>Andrés Sosa Arevalo</t>
  </si>
  <si>
    <t>Aprende a agregar estilos a tus plantillas Html desde cero, contiene muchos ejercicios y se agregaran nuevos.</t>
  </si>
  <si>
    <t>'css'</t>
  </si>
  <si>
    <t>Curso javascript desde cero</t>
  </si>
  <si>
    <t>javascript</t>
  </si>
  <si>
    <t>https://www.youtube.com/playlist?list=PLZ2ovOgdI-kXnDbWdaJK7GA1GvKGNMl6B</t>
  </si>
  <si>
    <t>Curso completo de javascript.</t>
  </si>
  <si>
    <t>Universidad javascript 2021 - De Cero a Experto javascript!</t>
  </si>
  <si>
    <t>https://www.udemy.com/course/universidad-javascript-angular-react-vue-typescript-html-css-bootstrap</t>
  </si>
  <si>
    <t>Ubaldo Acosta</t>
  </si>
  <si>
    <t>[Actualizado 2021] - Programación Orientada a Objetos, Funciones Flecha, Callback, Promesas, Async, Await, DOM y más!</t>
  </si>
  <si>
    <t>Curso de css3, Flexbox y css Grid Layout | Básico y rápido</t>
  </si>
  <si>
    <t>https://www.udemy.com/course/curso-de-css3-flexbox-y-css-grid-layout-basico</t>
  </si>
  <si>
    <t>Víctor Robles</t>
  </si>
  <si>
    <t>Aprende css 3, css Flexbox y Grid Layout y da tus primeros pasos en la maquetación web. Dale estilos a tus páginas web.</t>
  </si>
  <si>
    <t>FLEXBOX (css3) | Aprende FLEXBOX DESDE CERO</t>
  </si>
  <si>
    <t>https://www.udemy.com/course/cursoflexbox</t>
  </si>
  <si>
    <t>Jordan Alexander</t>
  </si>
  <si>
    <t>Aprende y Entiende Flexbox, El módulo flexible más popular de css.</t>
  </si>
  <si>
    <t>Crea una página web moderna con HTML css Y javascript</t>
  </si>
  <si>
    <t>Estándares Front-end</t>
  </si>
  <si>
    <t>https://www.udemy.com/course/crea-una-pagina-web-moderna-con-html-css-y-javascript</t>
  </si>
  <si>
    <t>Aprende a crear una página web con html5 css3 y Javacript, [Adaptable a dispositivos móviles]</t>
  </si>
  <si>
    <t>'html5','css','javascript'</t>
  </si>
  <si>
    <t>Crea una LANDING PAGE moderna con HTML css Y javascript</t>
  </si>
  <si>
    <t>https://www.udemy.com/course/crea-una-landing-page-moderna-con-html-css-y-javascript</t>
  </si>
  <si>
    <t>Aprende a crear una landing page moderna desde 0 con html5 css3 y JS (javascript) con animaciones hechas en css3.</t>
  </si>
  <si>
    <t>Crea una página web profesional con HTML css y javascript</t>
  </si>
  <si>
    <t>https://www.udemy.com/course/crea-una-pagina-web-profesional-con-html-css-y-javascript</t>
  </si>
  <si>
    <t>En este curso aprenderás a crear una página web desde 0 con HTML css y javascript además aprenderás a subirla a internet.</t>
  </si>
  <si>
    <t>Curso de Desarrollo Web con HTML, css y javascript | Básico</t>
  </si>
  <si>
    <t>https://www.udemy.com/course/curso-de-desarrollo-web-con-html-css-y-javascript</t>
  </si>
  <si>
    <t>Aprende HTML, css y javascript desde cero y da tus primeros pasos en el desarrollo web. Crea tu primera web paso a paso.</t>
  </si>
  <si>
    <t>Diseño Web - Aprende creando un sitio web paso a paso</t>
  </si>
  <si>
    <t>https://www.udemy.com/course/diseno-web-aprende-creando-un-sitio-web</t>
  </si>
  <si>
    <t>Aprende a crear un sitio web desde cero con html5, css3 y jQuery, y que pueda ser visto en cualquier dispositivo.</t>
  </si>
  <si>
    <t>Universidad Desarrollo Web - FrontEnd Web Developer!</t>
  </si>
  <si>
    <t>https://www.udemy.com/course/universidad-desarrollo-web-moderno-html-css-javascript-html5-css3</t>
  </si>
  <si>
    <t>El mejor curso para aprender a crear aplicaciones Web Modernas con HTML, css y javascript. Serás un FrontEnd Developer!</t>
  </si>
  <si>
    <t>Aprende TypeScript desde cero</t>
  </si>
  <si>
    <t>TypeScript</t>
  </si>
  <si>
    <t>https://www.udemy.com/course/aprende-typescript-desde-cero</t>
  </si>
  <si>
    <t>JAP Software</t>
  </si>
  <si>
    <t>Curso de iniciación a TypeScript.</t>
  </si>
  <si>
    <t>'typescript'</t>
  </si>
  <si>
    <t>Aprende Typescript de 0 a 100</t>
  </si>
  <si>
    <t>https://www.udemy.com/course/typescript-2020</t>
  </si>
  <si>
    <t>Manuel Muñoz</t>
  </si>
  <si>
    <t>Aprende Typescript en poco tiempo y de forma sencilla.</t>
  </si>
  <si>
    <t>La biblia perdida de bootstrap 4</t>
  </si>
  <si>
    <t>Frameworks de css</t>
  </si>
  <si>
    <t>bootstrap</t>
  </si>
  <si>
    <t>https://www.udemy.com/course/curso-la-biblia-perdida-de-bootstrap-4</t>
  </si>
  <si>
    <t>Erick Mines</t>
  </si>
  <si>
    <t>Los secretos de bootstrap por fin te serán revelados. Acompáñame a descubrir el verdadero poder que esconde bootstrap 4.</t>
  </si>
  <si>
    <t>'bootstrap'</t>
  </si>
  <si>
    <t>Desarrollo Web con HMTL, css y bootstrap 4! Curso desde cero</t>
  </si>
  <si>
    <t>https://www.udemy.com/course/curso-html5-css3</t>
  </si>
  <si>
    <t xml:space="preserve">Ignacio Gutiérrez </t>
  </si>
  <si>
    <t>Curso de HTML, css y bootstrap 4 para principiantes, comienza a crear tus propios diseños web sin conocimientos previos!</t>
  </si>
  <si>
    <t>'bootstrap','html5','css'</t>
  </si>
  <si>
    <t>materialize css - Tutorial Español</t>
  </si>
  <si>
    <t>materialize</t>
  </si>
  <si>
    <t>https://www.youtube.com/playlist?list=PLPl81lqbj-4J2Lbx1_qp7Yzo7wvjYiQ4E</t>
  </si>
  <si>
    <t>Curso completo del materialize.</t>
  </si>
  <si>
    <t>'materialize'</t>
  </si>
  <si>
    <t>Curso Tailwind desde cero</t>
  </si>
  <si>
    <t>Tailwind</t>
  </si>
  <si>
    <t>https://codersfree.com/cursos/curso-tailwind-desde-cero</t>
  </si>
  <si>
    <t>En este nuevo curso aprenderemos a como trabajar con el framework Tailwind css dentro de un framework más grande como lo es laravel.</t>
  </si>
  <si>
    <t>'tailwindcss'</t>
  </si>
  <si>
    <t>Tailwind css - Fundamentos desde 0! ¿Mejor que bootstrap 4?</t>
  </si>
  <si>
    <t>https://www.udemy.com/course/tailwindcss</t>
  </si>
  <si>
    <t>Trabaja con Tailwind css de una manera sencilla, desde 0 y paso a paso, curso introductorio para aplicar sus clases css!</t>
  </si>
  <si>
    <t>Curso express de TAILWIND css de cero a EXPERTO</t>
  </si>
  <si>
    <t>https://www.udemy.com/course/curso-express-de-tailwindcss-de-cero-a-experto</t>
  </si>
  <si>
    <t>Marcos Rivas</t>
  </si>
  <si>
    <t>Aprende los conceptos de Tailwindcss creando un sitio web responsivo.</t>
  </si>
  <si>
    <t>Introducción a Figma</t>
  </si>
  <si>
    <t>Figma</t>
  </si>
  <si>
    <t>https://www.udemy.com/course/figma-diseno-de-prototipos-desde-cero</t>
  </si>
  <si>
    <t>Javier Cañas</t>
  </si>
  <si>
    <t>Conoce y aprende desde cero cómo utilizar Figma y las herramientas para diseñar interfaces con Figma.</t>
  </si>
  <si>
    <t>'figma'</t>
  </si>
  <si>
    <t>Curso Bulma css</t>
  </si>
  <si>
    <t>Bulma</t>
  </si>
  <si>
    <t>https://www.youtube.com/playlist?list=PLvKwKSrP7HoAbR5bXjwb4h5f2xjVxqdEe</t>
  </si>
  <si>
    <t>Designlopers</t>
  </si>
  <si>
    <t>Curso completo de Bulma css.</t>
  </si>
  <si>
    <t>'bulma'</t>
  </si>
  <si>
    <t>Primeros pasos con Vue.js | Vue en ejercicios</t>
  </si>
  <si>
    <t>Vue JS</t>
  </si>
  <si>
    <t>https://www.udemy.com/course/draft/2219980/learn/lecture/13667902?start=0#overview</t>
  </si>
  <si>
    <t>Andrés Cruz Yoris</t>
  </si>
  <si>
    <t>En este mini curso te voy a explicar cómo puedes trabajar con el framework javascript Vue.js de la manera más fácil.</t>
  </si>
  <si>
    <t>'vuejs'</t>
  </si>
  <si>
    <t>Vue JS (2 y 3) - Crea Aplicaciones Web Modernas con Vue</t>
  </si>
  <si>
    <t>https://www.udemy.com/course/vue-js-2-para-principiantes</t>
  </si>
  <si>
    <t>Todo sobre Vue JS 2 y 3, Bindings, Directivas, Vue-CLI, Componentes, Formularios, Vue-Router, Composition API y Vuex.</t>
  </si>
  <si>
    <t>Vue 3 Desde Cero</t>
  </si>
  <si>
    <t>https://www.udemy.com/course/vue-3-desde-cero</t>
  </si>
  <si>
    <t>Yirsis Serrano</t>
  </si>
  <si>
    <t>Aprenderás Vue con la Options API y la nueva Composition API, Integración con PUG, sass y TypeScript, PWA y mucho mas.</t>
  </si>
  <si>
    <t>Curso Super Básico de Vue.js</t>
  </si>
  <si>
    <t>https://www.udemy.com/course/curso-basico-de-vue</t>
  </si>
  <si>
    <t>Cristhian Santa Cruz</t>
  </si>
  <si>
    <t>Curso básico de Vue.js Framework de javascript.</t>
  </si>
  <si>
    <t>Primeros pasos en Vue 3 Composition API</t>
  </si>
  <si>
    <t>https://www.udemy.com/course/primeros-pasos-en-vue-3-composition-api</t>
  </si>
  <si>
    <t>Cursos de desarrollo web</t>
  </si>
  <si>
    <t>Conoce las bases de la nueva API de Vue 3.</t>
  </si>
  <si>
    <t>Vue.js: De cero a experto</t>
  </si>
  <si>
    <t>https://www.udemy.com/course/vuejs-fh</t>
  </si>
  <si>
    <t>Vuex, unit test, composition api, options api, autenticación, composables, deployment, file structure, lazy load, y más.</t>
  </si>
  <si>
    <t>Aprende Vue 3 desde cero + inertia</t>
  </si>
  <si>
    <t>https://codersfree.com/cursos/aprende-vue-3-desde-cero-mas-inertia</t>
  </si>
  <si>
    <t>En este curso aprenderás las bases del desarrollo web con Inertia.</t>
  </si>
  <si>
    <t>'vuejs','laravel'</t>
  </si>
  <si>
    <t>https://github.com/petrix12/inertia2022</t>
  </si>
  <si>
    <t>60+ Herramientas de desarrollo y diseño web</t>
  </si>
  <si>
    <t>General</t>
  </si>
  <si>
    <t>https://www.udemy.com/course/recursos-web-plugins-y-utilidades</t>
  </si>
  <si>
    <t>Una completa colección de recursos que debes tener y conocer, totalmente gratuitos.</t>
  </si>
  <si>
    <t>Crea un CRUD con laravel, Sweetalert2, Toastr, vuejs y Axios</t>
  </si>
  <si>
    <t>https://www.udemy.com/course/crea-un-crud-con-laravel-sweetalert2-toastr-vuejs-y-axios</t>
  </si>
  <si>
    <t>UC-0e1d1558-902d-46e0-bad9-082faa58cb7b</t>
  </si>
  <si>
    <t>https://www.udemy.com/certificate/UC-0e1d1558-902d-46e0-bad9-082faa58cb7b/</t>
  </si>
  <si>
    <t>Jhonatan Fernández</t>
  </si>
  <si>
    <t>En este curso aprenderás a crear un CRUD con estas tecnologías.</t>
  </si>
  <si>
    <t>'laravel','sweetalert2','vuejs','axios'</t>
  </si>
  <si>
    <t>Aprende Jquery para implementar tus aplicaciones web</t>
  </si>
  <si>
    <t>jQuery</t>
  </si>
  <si>
    <t>https://www.udemy.com/course/aprende-jquery-para-implementar-tus-aplicaciones-web</t>
  </si>
  <si>
    <t>Carlos Blanco Gómez</t>
  </si>
  <si>
    <t>Aprenderás todos lo conocimientos necesarios para agregar jquery a tus páginas web y hacerlas más dinámicas.</t>
  </si>
  <si>
    <t>'jquery'</t>
  </si>
  <si>
    <t>Vue 3 - Composition API, Vuex, API Rest - Rick And Morty</t>
  </si>
  <si>
    <t>https://www.udemy.com/course/vue-3-composition-api-vuex-api-rest-rick-and-morty</t>
  </si>
  <si>
    <t>Carlos Córdova</t>
  </si>
  <si>
    <t>Crea un app web de Rick And Morty para tu portafolio utilizando Vue 3 - Vuex.</t>
  </si>
  <si>
    <t>jQuery y ajax Desde Cero - La Guía Definitiva</t>
  </si>
  <si>
    <t>https://www.udemy.com/course/curso-de-jquery</t>
  </si>
  <si>
    <t>Pablo Farias Navarro</t>
  </si>
  <si>
    <t>Crea sitios web y apps de html5 dinámicos, interactivos y con animaciones.</t>
  </si>
  <si>
    <t>'jquery','ajax'</t>
  </si>
  <si>
    <t>Universidad angular - De Cero a Experto en angular!</t>
  </si>
  <si>
    <t>angular</t>
  </si>
  <si>
    <t>https://www.udemy.com/course/angular-de-cero-a-experto-angular-2-framework-javascript-html-css</t>
  </si>
  <si>
    <t>Domina angular 11 y crea aplicaciones web del mundo real con TypeScript, firebase, Firestore, JWT y más!</t>
  </si>
  <si>
    <t>'angular'</t>
  </si>
  <si>
    <t>Compodoc: Crea documentación en proyectos angular/Ionic/TS</t>
  </si>
  <si>
    <t>https://www.udemy.com/course/compodoc-crea-documentacion-en-angular-ionic</t>
  </si>
  <si>
    <t>Anartz Mugika Ledo</t>
  </si>
  <si>
    <t>Crear documentación de calidad y MUY fácil de mantener con Compodoc para proyectos de angular 2+ / Ionic 2+ / Typescript.</t>
  </si>
  <si>
    <t>CRUD angular - Node - MEAN</t>
  </si>
  <si>
    <t>MEAN</t>
  </si>
  <si>
    <t>https://www.udemy.com/course/crud-productos-stack-mean</t>
  </si>
  <si>
    <t>Tomas Ruiz Diaz</t>
  </si>
  <si>
    <t>Aprende a desarrollar un CRUD completo con el Stack MEAN (Mongo, express, angular y Node) desde cero.</t>
  </si>
  <si>
    <t>'mongo','express','angular','nodejs'</t>
  </si>
  <si>
    <t>App Empleados con angular 11 y firebase</t>
  </si>
  <si>
    <t>https://www.udemy.com/course/app-empleado-angular-firebase</t>
  </si>
  <si>
    <t>Crearemos un CRUD en angular, utilizaremos como BackEnd firebase, Firestore y deployaremos el proyecto.</t>
  </si>
  <si>
    <t>'angular','firebase'</t>
  </si>
  <si>
    <t>angular: Convierte cualquier template HTML en una WebAPP</t>
  </si>
  <si>
    <t>https://www.udemy.com/course/html-hacia-angular</t>
  </si>
  <si>
    <t>¿Quieres aprender a crear un sitio web dinámico con angular, firebase y GitHub Pages? Estas en el lugar correcto.</t>
  </si>
  <si>
    <t>'angular','html5'</t>
  </si>
  <si>
    <t>CRUD angular + NET Core + Entity Framework Core + mysql</t>
  </si>
  <si>
    <t>https://www.udemy.com/course/crud-angular-9-net-core-entity-framework-core-mysql</t>
  </si>
  <si>
    <t>Desarrollo frontend con angular 9, backend NET Core 3, Entity Framework Core 3 y mysql!</t>
  </si>
  <si>
    <t>'angular','net_core'</t>
  </si>
  <si>
    <t>angular - NET Core - Aplicacion de Preguntas y Respuestas</t>
  </si>
  <si>
    <t>https://www.udemy.com/course/angular-net-core-aplicacion-de-preguntas-y-respuestas</t>
  </si>
  <si>
    <t>Aprende a desarrollar aplicaciones modernas con angular 10 y .NET Core 3 desde cero!</t>
  </si>
  <si>
    <t>'angular','mysql'</t>
  </si>
  <si>
    <t>Fundamentos de angular</t>
  </si>
  <si>
    <t>https://www.udemy.com/course/fundamentos-de-angular-12</t>
  </si>
  <si>
    <t>Alejandro Toro Ossaba</t>
  </si>
  <si>
    <t>Aprende los conceptos necesarios para comenzar a desarrollar aplicaciones con angular.</t>
  </si>
  <si>
    <t>React: De cero a experto ( Hooks y MERN )</t>
  </si>
  <si>
    <t>MERN</t>
  </si>
  <si>
    <t>https://www.udemy.com/course/react-cero-experto</t>
  </si>
  <si>
    <t>Context API, MERN, Hooks, Firestore, JWT, Testing, Autenticaciones, Despliegues, CRUD, Logs, sass, Multiple Routers…</t>
  </si>
  <si>
    <t>'mongo','express','reactjs','nodejs'</t>
  </si>
  <si>
    <t>Full-Stack CRUD con React JS, ASP.NET Core y SQL Server</t>
  </si>
  <si>
    <t>https://www.udemy.com/course/full-stack-crud-con-react-js-aspnet-core-y-sql-server</t>
  </si>
  <si>
    <t>Arturo Borja</t>
  </si>
  <si>
    <t>Creando y conectando un CRUD con API Rest utilizando React JS y ASP.NET Core.</t>
  </si>
  <si>
    <t>'reactjs','net_core','sqlserver'</t>
  </si>
  <si>
    <t>Full-Stack CRUD con php, mysql, API Rest, PDO y React JS</t>
  </si>
  <si>
    <t>https://www.udemy.com/course/full-stack-php-y-react-js</t>
  </si>
  <si>
    <t>Creando y conectando un CRUD con API Rest utilizando React JS y php.</t>
  </si>
  <si>
    <t>'php','mysql','apirestful','reactjs'</t>
  </si>
  <si>
    <t>Aprende React + firebase | 2021 Actualizado</t>
  </si>
  <si>
    <t>https://www.udemy.com/course/aprende-react-firebase-2021-actualizado</t>
  </si>
  <si>
    <t>javascript + React + firebase todo lo que necesitas saber.</t>
  </si>
  <si>
    <t>'reactjs','firebase'</t>
  </si>
  <si>
    <t>React Desde Cero</t>
  </si>
  <si>
    <t>https://www.udemy.com/course/react-desde-cero-pwa</t>
  </si>
  <si>
    <t>Aprenderás React de la mano con PWA, React Hooks, firebase, React Router, Optimizaciones, Redux, sass y muchos temas mas.</t>
  </si>
  <si>
    <t>Introducción al desarrollo web</t>
  </si>
  <si>
    <t>LAMP</t>
  </si>
  <si>
    <t>http://idesweb.uaedf.ua.es/course</t>
  </si>
  <si>
    <t>iDESWEB</t>
  </si>
  <si>
    <t>Aprende HTML, css, javascript, php... y los principios básicos del diseño, de la usabilidad y de la accesibilidad web.</t>
  </si>
  <si>
    <t>https://www.tutellus.com/tecnologia/desarrollo-web/idesweb-817?affref=c6460ed83b8a4164a40f99c4163dc618</t>
  </si>
  <si>
    <t>idesweb</t>
  </si>
  <si>
    <t>'html5','css','javascript','mysql','php'</t>
  </si>
  <si>
    <t>Curso de laravel 5 y Vue.js [desde cero] - Español</t>
  </si>
  <si>
    <t>Laravel</t>
  </si>
  <si>
    <t>https://www.youtube.com/playlist?list=PLPl81lqbj-4KHPEGngoy5PSjjxcwnpCdb</t>
  </si>
  <si>
    <t>Si tu idea es trabajar con php de forma segura y realizar aplicaciones web a la velocidad de la luz, te informo que laravel 5 cuenta con estas maravillas.</t>
  </si>
  <si>
    <t>'laravel'</t>
  </si>
  <si>
    <t>Curso de Vue JS - Tutorial en Español [Desde Cero]</t>
  </si>
  <si>
    <t>https://www.youtube.com/playlist?list=PLPl81lqbj-4J-gfAERGDCdOQtVgRhSvIT</t>
  </si>
  <si>
    <t>Aprende a trabajar con este hermoso framework de javascript que es realmente poderoso.</t>
  </si>
  <si>
    <t>Curso firebase / Firestore desde cero</t>
  </si>
  <si>
    <t>firebase</t>
  </si>
  <si>
    <t>https://www.youtube.com/playlist?list=PLPl81lqbj-4JiR1Cio6xEygCZDmZmDUWI</t>
  </si>
  <si>
    <t>Aprende con este curso de firebase y Firestore, donde conocerás como crear un registro de usuarios y almacenarlos en las bases de datos en tiempo real.</t>
  </si>
  <si>
    <t>'firebase'</t>
  </si>
  <si>
    <t>Introducción a laravel 5 - Primeros pasos con este framework</t>
  </si>
  <si>
    <t>https://www.udemy.com/course/introduccion-a-laravel-5-primeros-pasos-framework-php</t>
  </si>
  <si>
    <t>Aprende las bases de la laravel 5 desde cero, el framework para php más popular de la actualidad. Introducción básica.</t>
  </si>
  <si>
    <t>React JS - Curso de introducción desde cero y primeros pasos</t>
  </si>
  <si>
    <t>https://www.udemy.com/course/react-js-curso-de-introduccion-desde-cero-y-primeros-pasos</t>
  </si>
  <si>
    <t>Aprende los fundamentos básicos de React desde cero y paso a paso con Víctor Robles. Instalación, Componentes, JSX y más.</t>
  </si>
  <si>
    <t>React - La Guía Completa: Hooks Context Redux MERN +15 Apps</t>
  </si>
  <si>
    <t>https://www.udemy.com/course/react-de-principiante-a-experto-creando-mas-de-10-aplicaciones</t>
  </si>
  <si>
    <t>Juan Pablo De La Torre Valdez</t>
  </si>
  <si>
    <t>Incluye React Hooks Gatsby GraphQL Firestore Redux Context MERN Next.js Styled Components Testing Cypress +15 PROYECTOS!</t>
  </si>
  <si>
    <t>Curso básico de sass, css3, html5 y jQuery creando un sitio</t>
  </si>
  <si>
    <t>Preprocesadores de css</t>
  </si>
  <si>
    <t>sass</t>
  </si>
  <si>
    <t>https://www.udemy.com/course/aprende-html5-sass-y-jquery-creando-un-sitio-desde-cero</t>
  </si>
  <si>
    <t>Academia de Joystick</t>
  </si>
  <si>
    <t>Aprende a crear un sitio corporativo desde cero utilizando sass, css3, jQuery y herramientas profesionales de desarrollo.</t>
  </si>
  <si>
    <t>'sass','css','html5','jquery'</t>
  </si>
  <si>
    <t>LESS de 0 a 100</t>
  </si>
  <si>
    <t>Less</t>
  </si>
  <si>
    <t>https://www.youtube.com/playlist?list=PLCTD_CpMeEKT70itw70uVs0vlFbvbCPQN</t>
  </si>
  <si>
    <t>Programador Novato</t>
  </si>
  <si>
    <t>En este tutorial vamos a prender a instalar Less en nuestros proyectos web.</t>
  </si>
  <si>
    <t>'less'</t>
  </si>
  <si>
    <t>javascript Full- Curso desde Principiante hasta Profesional</t>
  </si>
  <si>
    <t>https://www.udemy.com/course/javascript-moderno-para-principiantes</t>
  </si>
  <si>
    <t>javascript Moderno para principiantes, aprende Fundamentos, POO, ES6+, ajax, WebPack, firebase y Ejemplos de aplicación.</t>
  </si>
  <si>
    <t xml:space="preserve">WEBPACK 5 - ¡Curso práctico DESDE CERO! </t>
  </si>
  <si>
    <t>Empaquetador de javascript</t>
  </si>
  <si>
    <t>Webpack</t>
  </si>
  <si>
    <t>https://www.youtube.com/watch?v=FMNuTj89RzU</t>
  </si>
  <si>
    <t>Midudev</t>
  </si>
  <si>
    <t>Aprende a utilizar WEBPACK 5, el empaquetador de aplicaciones web más utilizado del momento. Veremos cómo crear paso a paso una aplicación con React, cómo crear nuestro entorno de desarrollo y optimizarla.</t>
  </si>
  <si>
    <t>'webpack'</t>
  </si>
  <si>
    <t>Fundamentos de Marketing Digital</t>
  </si>
  <si>
    <t>Marketing</t>
  </si>
  <si>
    <t>https://learndigital.withgoogle.com/activate/course/digital-marketing</t>
  </si>
  <si>
    <t>BCU 7HW MSA</t>
  </si>
  <si>
    <t>Google EMEA</t>
  </si>
  <si>
    <t>Aprende los conceptos básicos del marketing digital e impulsa tu negocio o tu carrera.</t>
  </si>
  <si>
    <t>Curador de datos</t>
  </si>
  <si>
    <t>https://capacitateparaelempleo.org/pages.php?r=.tema&amp;tagID=936</t>
  </si>
  <si>
    <t>Fundación Carlos Slim</t>
  </si>
  <si>
    <t>https://capacitateparaelempleo.org/verifica/neglddar1</t>
  </si>
  <si>
    <t>Capacítate para el empleo</t>
  </si>
  <si>
    <t>Aprende a a administrar, crear, manejar y optimizar una base de datos, mediante un software especializado, para que la información sea útil y se convierta en un activo importante para la toma de decisiones.</t>
  </si>
  <si>
    <t>cpee</t>
  </si>
  <si>
    <t>'mariadb','heidisql','sql'</t>
  </si>
  <si>
    <t>Curso de Desarrollo de Apps Móviles</t>
  </si>
  <si>
    <t>Desarrollo móvil</t>
  </si>
  <si>
    <t>https://learndigital.withgoogle.com/activate/course/apps</t>
  </si>
  <si>
    <t>FDH 3RR UEQ</t>
  </si>
  <si>
    <t>Descubre el mundo de la Desarrollo de Apps Móviles de la mano de la UCM (Universidad Complutense de Madrid).</t>
  </si>
  <si>
    <t>'androidstudio','xcode','html5','css','javascript','apachecordova'</t>
  </si>
  <si>
    <t>Transformación digital para el empleo</t>
  </si>
  <si>
    <t>https://learndigital.withgoogle.com/activate/course/digital-transformation</t>
  </si>
  <si>
    <t>RB5 QF8 D3F</t>
  </si>
  <si>
    <t>Descubre todo lo relacionado con la transformación digital de la mano de EOI (Escuela de Organización Industrial).</t>
  </si>
  <si>
    <t>Programador (orientado a objetos)</t>
  </si>
  <si>
    <t>https://capacitateparaelempleo.org/pages.php?r=.tema&amp;tagID=4244&amp;load=4255&amp;n=0&amp;brandID=capacitate</t>
  </si>
  <si>
    <t>https://capacitateparaelempleo.org/verifica/2zg904spc/</t>
  </si>
  <si>
    <t>Conocerás los conceptos que definen que es la programación y para que sirve.</t>
  </si>
  <si>
    <t>Desarrollador Front-end</t>
  </si>
  <si>
    <t>https://capacitateparaelempleo.org/pages.php?r=.tema&amp;tagID=6726</t>
  </si>
  <si>
    <t>https://capacitateparaelempleo.org/verifica/undrjn3bg/</t>
  </si>
  <si>
    <t>Utiliza las tecnologías de la información y comunicación para plasmar el contenido de manera que los usuarios lo puedan aprovechar al máximo.</t>
  </si>
  <si>
    <t>Competencias digitales para profesionales</t>
  </si>
  <si>
    <t>https://learndigital.withgoogle.com/activate/course/digital-skills</t>
  </si>
  <si>
    <t>LLW 86Q BUZ</t>
  </si>
  <si>
    <t>Álvaro Retorillo Osuna</t>
  </si>
  <si>
    <t>Descubre la importancia de las competencias digitales para los profesionales de la mano de la Fundación Santa María la Real.</t>
  </si>
  <si>
    <t>Estructura de Computadores con Arduino Zero</t>
  </si>
  <si>
    <t>https://www.udemy.com/course/estructura-de-computadores-con-arduino-zero</t>
  </si>
  <si>
    <t>María José Santofimia Romero</t>
  </si>
  <si>
    <t>Explorando la estructura básica de un computador.</t>
  </si>
  <si>
    <t>Vue js 3 [Actualizado] ¡De 0 a Experto! + firebase + MEVN</t>
  </si>
  <si>
    <t>https://www.udemy.com/course/curso-vue</t>
  </si>
  <si>
    <t>Vue.js 2 y Vue.js 3! Aprende desde 0, Composition API, Vuex, Rutas protegidas, Vue CLI, Nuxt.js, Node, express y mongodb.</t>
  </si>
  <si>
    <t>'mongo','express','vuejs','nodejs','firebase'</t>
  </si>
  <si>
    <t>Guía completa de GraphQL con angular de 0 a Experto</t>
  </si>
  <si>
    <t>GraphQL</t>
  </si>
  <si>
    <t>https://www.udemy.com/course/graphql-angular-de-0-a-experto-jwt-socket-mongodb-heroku-anartz-mugika</t>
  </si>
  <si>
    <t>APIs en Apollo Server express 2 / 3, Testing, Apollo Client, JWT, Apps en tiempo real, mongodb, Hasura, Deploy.</t>
  </si>
  <si>
    <t>'graphql','angular'</t>
  </si>
  <si>
    <t>Curso de FlexBox desde 0</t>
  </si>
  <si>
    <t>https://www.udemy.com/course/curso-de-flexbox-desde-0</t>
  </si>
  <si>
    <t>Comprendiendo 10 sencillas "Reglas de ORO" te enseñaremos a trabajar e implementar FLEXBOX en tus proyectos web.</t>
  </si>
  <si>
    <t>Laravel y OAuth 2: Login con Facebook, Twitter, Google+, etc</t>
  </si>
  <si>
    <t>https://www.udemy.com/course/laravel-y-oauth-2-facebook-twitter-google</t>
  </si>
  <si>
    <t>UC-035a82e5-ca87-43b3-bf11-a2ee4b3b2705</t>
  </si>
  <si>
    <t>https://www.udemy.com/certificate/UC-035a82e5-ca87-43b3-bf11-a2ee4b3b2705</t>
  </si>
  <si>
    <t>Juan Ramos</t>
  </si>
  <si>
    <t>Desarrollemos un monitor de precios! Los usuarios ingresan vía redes sociales, ingresan datos y consultan reportes.</t>
  </si>
  <si>
    <t>'laravel','oauth2','facebook','google','twitter','excel'</t>
  </si>
  <si>
    <t>Aprende a publicar cualquier web en Internet (Hosting y VPS)</t>
  </si>
  <si>
    <t>https://www.udemy.com/course/aprende-a-publicar-sitios-web-en-internet-hosting-vps</t>
  </si>
  <si>
    <t>UC-70a57832-6af5-46bc-a638-b13009c9c869</t>
  </si>
  <si>
    <t>https://www.udemy.com/certificate/UC-70a57832-6af5-46bc-a638-b13009c9c869</t>
  </si>
  <si>
    <t>Sube tus webs creadas con HTML, css, javascript, php, mysql, angular, Node, Mongo, laravel, Symfony, WP, python y django</t>
  </si>
  <si>
    <t>'devops','mysql','mongo','laravel','angular','nodejs'</t>
  </si>
  <si>
    <t>https://github.com/petrix12/deploy_2022.git</t>
  </si>
  <si>
    <t>Curso Profesional de JAVA</t>
  </si>
  <si>
    <t>Java</t>
  </si>
  <si>
    <t>https://codigofacilito.com/cursos/java-profesional</t>
  </si>
  <si>
    <t>Códigofacilito</t>
  </si>
  <si>
    <t xml:space="preserve"> 48a2c72e-ba9e-4f7c-ad76-6631dbacf761</t>
  </si>
  <si>
    <t>https://codigofacilito.com/user_quizzes/94372.pdf</t>
  </si>
  <si>
    <t>Eduardo Ismael García Pérez</t>
  </si>
  <si>
    <t>codigofacilito</t>
  </si>
  <si>
    <t>Desarrollador Back-end</t>
  </si>
  <si>
    <t>https://capacitateparaelempleo.org/pages.php?r=.tema&amp;tagID=6725</t>
  </si>
  <si>
    <t>https://capacitateparaelempleo.org/verifica/o0skcnx58</t>
  </si>
  <si>
    <t>Utiliza lenguajes de programación para desarrollar módulos de procesamiento que otorguen a los usuarios contenido dinámico basado en las petriciones de entrada. Almacena información de valor utilizando bases de datos y otorga un alto nivel operacional a sitios como las redes sociales, páginas de compras por internet y a la mayoría de páginas web actuales.</t>
  </si>
  <si>
    <t>Regular</t>
  </si>
  <si>
    <t>Programación Básica</t>
  </si>
  <si>
    <t>https://platzi.com/clases/1050-programacion-basica/5104-que-es-htmlcssjs</t>
  </si>
  <si>
    <t>Platzi</t>
  </si>
  <si>
    <t>10dceb04-40a2-4d14-bb70-ac91648472f6</t>
  </si>
  <si>
    <t>https://platzi.com/@pedro-bazo</t>
  </si>
  <si>
    <t>John Freddy Vega</t>
  </si>
  <si>
    <t>Programación básica con javascript.</t>
  </si>
  <si>
    <t>platzi</t>
  </si>
  <si>
    <t>Curso de introducción a la programación</t>
  </si>
  <si>
    <t>https://codigofacilito.com/cursos/introduccion</t>
  </si>
  <si>
    <t>7694d69c-ace0-4135-a7ad-d7666cb89493</t>
  </si>
  <si>
    <t>https://codigofacilito.com/user_quizzes/95588.pdf</t>
  </si>
  <si>
    <t>Petriz Celaya</t>
  </si>
  <si>
    <t>Aprende los fundamentos y bases de la programación. Descubre cómo es que con instrucciones de código puedes indicarle a una computadora cómo completar una tarea.</t>
  </si>
  <si>
    <t>Curso de Marca Personal</t>
  </si>
  <si>
    <t>https://platzi.com/cursos/marca-personal</t>
  </si>
  <si>
    <t>5d15e657-ae42-405c-94de-bbc3ebc7f6e7</t>
  </si>
  <si>
    <t>Construir un portafolio de proyectos y fortalecer tu presencia online te ayudará a resaltar para ampliar tus oportunidades laborales, conseguir un mejor empleo o crear tu propio negocio.</t>
  </si>
  <si>
    <t>'facebook','instagram','twitter','google','whatsapp'</t>
  </si>
  <si>
    <t>https://learndigital.withgoogle.com/activate/course/cloud-computing</t>
  </si>
  <si>
    <t>BMC RVW BN7</t>
  </si>
  <si>
    <t>Descubre el mundo del Cloud Computing de la mano de EOI (Escuela de Organización Industrial)</t>
  </si>
  <si>
    <t>'aws','google','azure','digitalocean'</t>
  </si>
  <si>
    <t>Fundamentos del desarrollo web: Full Stack o Front-end</t>
  </si>
  <si>
    <t>https://es.linkedin.com/learning/fundamentos-del-desarrollo-web-full-stack-o-front-end/presentacion-del-curso-fundamentos-del-desarrollo-web-full-stack-o-front-end</t>
  </si>
  <si>
    <t>LinkedIn Learning</t>
  </si>
  <si>
    <t>AQoG5v-if5GvR4ih5nmi33igT7HQ</t>
  </si>
  <si>
    <t>https://www.linkedin.com/learning/certificates/f615bb94f4833b31f3b997ff6036441bd36e1fd011d70911b25d934c942a1aab?trk=share_certificate</t>
  </si>
  <si>
    <t>Sergio Brito</t>
  </si>
  <si>
    <t>En este curso aprenderás todo lo que implica ser un desarrollador web, desde las herramientas y frameworks de trabajo necesarias hasta todo lo que debes de considerar para hacerte de un buen trabajo. Descubre qué habilidades deberás poseer y mejorar para ser un profesional exitoso en la industria web.</t>
  </si>
  <si>
    <t>linkedin</t>
  </si>
  <si>
    <t>Aprende Visual Studio Code</t>
  </si>
  <si>
    <t>https://www.linkedin.com/learning/aprende-visual-studio-code</t>
  </si>
  <si>
    <t>AdJbdvjorzaWEPQKsR_ruv28nelk</t>
  </si>
  <si>
    <t>Aprende a utilizar Visual Studio Code.</t>
  </si>
  <si>
    <t>javascript esencial</t>
  </si>
  <si>
    <t>https://www.linkedin.com/learning/javascript-esencial/presentacion-del-curso-javascript-esencial</t>
  </si>
  <si>
    <t>AfnYV01thUHoafVxBRr5i7RUkTgk</t>
  </si>
  <si>
    <t>https://www.linkedin.com/learning/certificates/6c6262935ed9c6ab5fcac15726fe8fed685f66a160b2fbd04719f8c8abf41487?trk=share_certificate</t>
  </si>
  <si>
    <t>Conoce javascript, sus clases y elementos, desde sus conceptos más básicos hasta las herramientas más avanzadas. Este curso esencial de javascript, el lenguaje que rige la web, considera la nueva especificación del lenguaje ES6 y te enseña desde los fundamentos hasta un nivel intermedio, de un lenguaje utilizado en distintas áreas, como web, aplicaciones móviles y aplicaciones escritorio. Esto hace de javascript uno de los lenguajes más estudiados y demandados.</t>
  </si>
  <si>
    <t>javascript avanzado: Buenas prácticas</t>
  </si>
  <si>
    <t>https://www.linkedin.com/learning/javascript-avanzado-buenas-practicas/presentacion-del-curso-javascript-avanzado-buenas-practicas</t>
  </si>
  <si>
    <t>AbEiI_V1GjZq7_M4bBkvg0kwMGwc</t>
  </si>
  <si>
    <t>https://www.linkedin.com/learning/certificates/66a8440ec2362e38b6b8e729e5b131c47a0608b0e7f50cce5c591cbd5b1475ff?trk=share_certificate</t>
  </si>
  <si>
    <t>En este curso conocerás las buenas prácticas más populares y eficaces, que harán que tu trabajo como desarrollador usando javascript mejore y sea más práctico al trabajar en una nueva aplicación web. Estas buenas prácticas se convertirán en el set de acciones que incorporarás en cada proyecto web y que ayudarán a que tu código sea mejor.</t>
  </si>
  <si>
    <t>javascript avanzado: Expresiones regulares</t>
  </si>
  <si>
    <t>https://www.linkedin.com/learning/javascript-avanzado-expresiones-regulares/presentacion-del-curso-javascript-avanzado-expresiones-regulares</t>
  </si>
  <si>
    <t>AcULzI6GeFyOA5dRitATMcLFJ2ik</t>
  </si>
  <si>
    <t>https://www.linkedin.com/learning/certificates/d7f64256de10f5ab340fa733d2760aface893e774bad1551394104533bcadc78?trk=share_certificate</t>
  </si>
  <si>
    <t>Aprende en este curso a usar las expresiones regulares con javascript.</t>
  </si>
  <si>
    <t>Node.js esencial</t>
  </si>
  <si>
    <t>Node.js</t>
  </si>
  <si>
    <t>https://www.linkedin.com/learning/node-js-esencial</t>
  </si>
  <si>
    <t>AXBaLkGLNI7CeQhU2t3l4DJDAkcH</t>
  </si>
  <si>
    <t>Carlos Solís</t>
  </si>
  <si>
    <t>En este curso, vamos a explorar todo lo que necesitas saber para comenzar a trabajar ya con Node.js. Veremos los pasos básicos de instalación, las reglas básicas de sintaxis y cómo crear aplicaciones completas. Después de este curso, podrás dar los primeros pasos para convertirte en un desarrollador Fullstack.</t>
  </si>
  <si>
    <t>'nodejs'</t>
  </si>
  <si>
    <t>Node.js práctico: Sitio web</t>
  </si>
  <si>
    <t>https://www.linkedin.com/learning/node-js-practico-sitio-web</t>
  </si>
  <si>
    <t>AUlU2edpTPRe9X3Vt9JzJ5eo8z7N</t>
  </si>
  <si>
    <t>En este curso práctico nos enfocaremos en diferentes proyectos web basados en nodejs. Crearemos un sitio completo y utilizaremos funciones avanzadas, así como librerías y servicios adicionales para llevar nuestro producto al siguiente nivel. Finalmente aprenderemos los procesos de publicación en diferentes servicios en la nube para que nuestra aplicación esté disponible para el mundo entero.</t>
  </si>
  <si>
    <t>Aprende diseño de base de datos relacionales</t>
  </si>
  <si>
    <t>https://www.linkedin.com/learning/aprende-diseno-de-base-de-datos-relacionales</t>
  </si>
  <si>
    <t>Ae5V_EEcB2xVaK6WTCpW6_QF21d6</t>
  </si>
  <si>
    <t>Noemí León</t>
  </si>
  <si>
    <t>¿Quieres iniciarte en el mundo de las bases de datos y no sabes por dónde empezar? ¿Tienes un sitio web y quieres agregarle una base de datos, pero no entiendes muchos conceptos? En este curso, partiremos de los conceptos básicos. Veremos qué es una base de datos y cuáles son sus clasificaciones principales, hasta llegar a conceptos precisos del diseño de bases de datos relacionales, de forma que, cuando termines el curso, tendrás una idea clara de cómo funcionan este tipo de bases de datos y si están hechas para ti.</t>
  </si>
  <si>
    <t>'sql'</t>
  </si>
  <si>
    <t>SQL esencial</t>
  </si>
  <si>
    <t>SQL</t>
  </si>
  <si>
    <t>https://www.linkedin.com/learning/sql-esencial/presentacion-del-curso-sql-esencial</t>
  </si>
  <si>
    <t>AYtHVD2RpYUMz5PHuFACVjmf1J9_</t>
  </si>
  <si>
    <t>Bernardo Pineda</t>
  </si>
  <si>
    <t>En este curso verás cómo crear, actualizar, eliminar y filtrar registros, así como la creación de la estructura de nuestra base de datos (tablas y tipos de datos).</t>
  </si>
  <si>
    <t>Curso de laravel 5.4</t>
  </si>
  <si>
    <t>https://learn.edutin.com/?token=eyJ0eXAiOiJKV1QiLCJhbGciOiJIUzI1NiJ9.eyJpYXQiOjE2MDU5MDUzNTgsImV4cCI6MTYwNjUxMDE1OCwiZGF0YSI6eyJpZCI6IjEyMTg1MDciLCJuYW1lIjoiUGVkcm8gQmF6XHUwMGYzIiwiZW1haWwiOiJiYXpvLnBlZHJvQGdtYWlsLmNvbSIsInJvbGUiOiJmcmVlIiwiY2VydGlmaWNhdGlvbl9pZCI6IjI5NTA5ODMifX0.dGPrPVjWVG7579MKfRA9GPRNhYeIvS9bwvvYTO_khvw&amp;config=%7B%22status%22:true,%22curso_id%22:%223765%22,%22certification_id%22:%222950983%22,%22type%22:%222%22,%22clase_id%22:%22409329702%22,%22idu%22:%221218507%22,%22language_id%22:%221%22%7D</t>
  </si>
  <si>
    <t>Edutin Academy</t>
  </si>
  <si>
    <t>Homero Raúl Vargas Cruz</t>
  </si>
  <si>
    <t>Aprende Larevel 5.4</t>
  </si>
  <si>
    <t>edutin</t>
  </si>
  <si>
    <t>Sistema de Historia Clínica en laravel</t>
  </si>
  <si>
    <t>https://www.youtube.com/playlist?list=PLS3ZgoVufwTmVTRZnxekoeST-C9OzKzKk</t>
  </si>
  <si>
    <t xml:space="preserve">Construir una aplicación de historia clínica en laravel </t>
  </si>
  <si>
    <t>Novedades de laravel 5.5</t>
  </si>
  <si>
    <t>https://aprendible.com/series/novedades-de-laravel-5-5</t>
  </si>
  <si>
    <t>Aprendible</t>
  </si>
  <si>
    <t>Jorge Luis García Coello</t>
  </si>
  <si>
    <t>En esta serie de videos revisaremos las novedades que vienen en la nueva versión de laravel 5.5 LTS (Long Term Support).</t>
  </si>
  <si>
    <t>aprendible</t>
  </si>
  <si>
    <t>Novedades de laravel 5.7</t>
  </si>
  <si>
    <t>https://aprendible.com/series/novedades-laravel-5-7</t>
  </si>
  <si>
    <t>En esta serie de videos revisaremos las novedades que vienen en la versión 5.7 de laravel</t>
  </si>
  <si>
    <t>Novedades de laravel 5.8</t>
  </si>
  <si>
    <t>https://aprendible.com/series/novedades-de-laravel-5-8</t>
  </si>
  <si>
    <t>En esta serie revisamos las novedades más importantes de la versión 5.8 de laravel.</t>
  </si>
  <si>
    <t>Novedades de laravel 6</t>
  </si>
  <si>
    <t>https://aprendible.com/series/novedades-de-laravel-6</t>
  </si>
  <si>
    <t>En esta serie revisamos las principales novedades de la versión 6.0 de laravel</t>
  </si>
  <si>
    <t>Novedades de laravel 7</t>
  </si>
  <si>
    <t>https://aprendible.com/series/novedades-de-laravel-7</t>
  </si>
  <si>
    <t>En esta serie de videos vamos a revisar las novedades más importantes de la versión 7 de laravel.</t>
  </si>
  <si>
    <t>laravel 8 ¡desde cero!</t>
  </si>
  <si>
    <t>https://www.youtube.com/playlist?list=PLrAw40DbN0l34pUNNfzrT4cDOMkV47640</t>
  </si>
  <si>
    <t>Informática DP</t>
  </si>
  <si>
    <t>Curso de laravel desde cero.</t>
  </si>
  <si>
    <t>Novedades de laravel 8</t>
  </si>
  <si>
    <t>https://aprendible.com/series/novedades-de-laravel-8</t>
  </si>
  <si>
    <t>En esta serie de videos vamos a revisar las novedades más importantes de la versión 8 de laravel.</t>
  </si>
  <si>
    <t>Curso laravel 8 desde cero</t>
  </si>
  <si>
    <t>https://www.cursosdesarrolloweb.es/course/curso-laravel-8-desde-cero</t>
  </si>
  <si>
    <t>Cursosdedesarrolloweb</t>
  </si>
  <si>
    <t>Israel Parra</t>
  </si>
  <si>
    <t>En este curso te voy a explicar desde cero todo lo que necesitas conocer de laravel 8 en adelante, a partir de esta base, podrás seguir aprendiendo con el resto de cursos de laravel 8 de la plataforma o por tu cuenta, tú decides.</t>
  </si>
  <si>
    <t>cursosdedesarrolloweb</t>
  </si>
  <si>
    <t>Cómo subir múltiples archivos en laravel</t>
  </si>
  <si>
    <t>https://www.udemy.com/course/como-subir-multiples-archivos-en-laravel</t>
  </si>
  <si>
    <t>Brayan Angarita</t>
  </si>
  <si>
    <t>Desarrolla una aplicación sencilla para subir varios archivos de una vez en laravel</t>
  </si>
  <si>
    <t>Cómo integrar la plantilla AdminLTE 3 en tu proyecto de laravel</t>
  </si>
  <si>
    <t>https://www.youtube.com/playlist?list=PLZ2ovOgdI-kWTCkbH749Ukvq7FMz5ahpP</t>
  </si>
  <si>
    <t>Aprende laravel 8 desde cero</t>
  </si>
  <si>
    <t>https://codersfree.com/cursos/aprende-laravel-8-desde-cero</t>
  </si>
  <si>
    <t>En este curso aprenderás a utilizar el frameworke laravel 8, totalmente desde cero.</t>
  </si>
  <si>
    <t>Desplegar tu proyecto laravel en Digital Ocean</t>
  </si>
  <si>
    <t>https://www.youtube.com/playlist?list=PLZ2ovOgdI-kWRdVAJLH0kEHSNKCk8rz_x</t>
  </si>
  <si>
    <t>En esta nueva serie te enseñaré a cómo administrar tu propio servidor, y subir tus proyectos laravel en él.</t>
  </si>
  <si>
    <t>'laravel','digitalocean'</t>
  </si>
  <si>
    <t>Vue.js desde cero</t>
  </si>
  <si>
    <t>https://aprendible.com/series/vuejs-desde-cero</t>
  </si>
  <si>
    <t>En esta serie aprenderemos a utilizar Vue.js desde cero y cómo integrarlo en tus aplicaciones de laravel.</t>
  </si>
  <si>
    <t>Servidores</t>
  </si>
  <si>
    <t>https://aprendible.com/series/servidores</t>
  </si>
  <si>
    <t>Todo lo que necesitas saber para publicar tus aplicaciones hechas en laravel en servidores modernos.</t>
  </si>
  <si>
    <t>'devops','heroku','digitalocean','cpanel','laravel'</t>
  </si>
  <si>
    <t>Relaciones avanzadas de laravel</t>
  </si>
  <si>
    <t>https://codersfree.com/cursos/relaciones-avanzadas-de-laravel</t>
  </si>
  <si>
    <t>En este curso aprenderás a como trabajar con una base de datos en un proyecto real.</t>
  </si>
  <si>
    <t>Programación Orientada a Objetos y principios SOLID</t>
  </si>
  <si>
    <t>https://www.udemy.com/course/programacion-orientada-a-objetos-y-principio-solid</t>
  </si>
  <si>
    <t>Curso conceptual sobre el paradigma de la programación orientada a objetos y SOLID.</t>
  </si>
  <si>
    <t>Las bases para desarrollar una aplicación full stack MERN</t>
  </si>
  <si>
    <t>https://www.udemy.com/course/las-bases-para-desarrollar-una-aplicacion-full-stack-mern</t>
  </si>
  <si>
    <t>Luis Trujillo Sánchez</t>
  </si>
  <si>
    <t>Aprende las bases para crear una aplicación web con el stack MERN (mongodb, express, react, nodejs)</t>
  </si>
  <si>
    <t>Introducción a Amazon Web Services (AWS)</t>
  </si>
  <si>
    <t>AWS</t>
  </si>
  <si>
    <t>https://www.udemy.com/course/introduccion-a-amazon-web-services-aws</t>
  </si>
  <si>
    <t>UC-a0492df5-aae0-415c-8336-63642c830efc</t>
  </si>
  <si>
    <t>https://www.udemy.com/certificate/UC-a0492df5-aae0-415c-8336-63642c830efc</t>
  </si>
  <si>
    <t>Juan Luque</t>
  </si>
  <si>
    <t>Aprende los fundamentos de los servicios de AWS y desarrolla miniproyectos dentro de la plataforma.</t>
  </si>
  <si>
    <t>'aws'</t>
  </si>
  <si>
    <t>Aprende a crear una plataforma de cursos con laravel</t>
  </si>
  <si>
    <t>https://codersfree.com/cursos/aprende-a-crear-una-plataforma-de-cursos-con-laravel</t>
  </si>
  <si>
    <t>UC-808bf328-9ed5-4792-bcd3-755dde0f62f6</t>
  </si>
  <si>
    <t>https://www.udemy.com/certificate/UC-808bf328-9ed5-4792-bcd3-755dde0f62f6</t>
  </si>
  <si>
    <t>En este curso aprenderás a crear una plataforma de cursos, con laravel, Livewire Tailwind y Alpine.</t>
  </si>
  <si>
    <t>'laravel','livewire','tailwindcss','alpine'</t>
  </si>
  <si>
    <t>Desarrollo web : HTML, css, javascript, JQuery, python y django</t>
  </si>
  <si>
    <t>python-django</t>
  </si>
  <si>
    <t>https://www.udemy.com/course/desarrollo-web-con-python-y-django</t>
  </si>
  <si>
    <t>UC-f64e78a2-26a3-4ef5-84e8-0b22058eb52a</t>
  </si>
  <si>
    <t>https://www.udemy.com/certificate/UC-f64e78a2-26a3-4ef5-84e8-0b22058eb52a</t>
  </si>
  <si>
    <t>Redait Media</t>
  </si>
  <si>
    <t>Aprende a construir sitios web con HTML, css, bootstrap, javascript, JQuery, python 3 y django.</t>
  </si>
  <si>
    <t>'html5','css','javascript','jquery','python','django'</t>
  </si>
  <si>
    <t>Aprende a instalar laravel 8 en Amazon Web Services</t>
  </si>
  <si>
    <t>https://www.udemy.com/course/draft/3793886/learn/lecture/24522234?start=0#overview</t>
  </si>
  <si>
    <t>UC-a7113805-8cb5-405b-9791-5c134e6d8e3c</t>
  </si>
  <si>
    <t>https://www.udemy.com/certificate/UC-a7113805-8cb5-405b-9791-5c134e6d8e3c</t>
  </si>
  <si>
    <t>Instalación de laravel en Amazon EC2, configuracion de la base de datos, implementar certificado SSL y mucho más.</t>
  </si>
  <si>
    <t>'aws','laravel'</t>
  </si>
  <si>
    <t>La ruta del desarrollador web</t>
  </si>
  <si>
    <t>https://app.ed.team/cursos/web</t>
  </si>
  <si>
    <t>228409405-1cd51139-1307-460e-abc8-d6890e6b85bc</t>
  </si>
  <si>
    <t>https://app.ed.team/@pedrojesusbazocanelon/curso/web</t>
  </si>
  <si>
    <t>Aprende todos los roles y rutas que existen para ser un desarrollador web profesional en 2021.</t>
  </si>
  <si>
    <t>Introducción a API REST</t>
  </si>
  <si>
    <t>https://app.ed.team/cursos/api-rest</t>
  </si>
  <si>
    <t>228409382-1a5a5de0-fcf7-4f3f-95f4-531b23188ba3</t>
  </si>
  <si>
    <t>https://app.ed.team/@pedrojesusbazocanelon/curso/api-rest</t>
  </si>
  <si>
    <t>Aprende todos los conceptos teóricos que hay en la arquitectura REST.</t>
  </si>
  <si>
    <t>Introducción a Google Cloud Platform</t>
  </si>
  <si>
    <t>Google Cloud Platform</t>
  </si>
  <si>
    <t>https://www.udemy.com/course/introduccion-a-google-cloud-platform</t>
  </si>
  <si>
    <t>UC-8d986592-d2d2-42bd-971b-61f25426f6a1</t>
  </si>
  <si>
    <t>https://www.udemy.com/certificate/UC-8d986592-d2d2-42bd-971b-61f25426f6a1</t>
  </si>
  <si>
    <t>Josue Guevara</t>
  </si>
  <si>
    <t>Aprende los fundamentos de los servicios de GCP y desarolla miniproyectos dentro de la plataforma de Google</t>
  </si>
  <si>
    <t>'google'</t>
  </si>
  <si>
    <t>Graba y transmite cursos online</t>
  </si>
  <si>
    <t>OBS Studio</t>
  </si>
  <si>
    <t>https://app.ed.team/cursos/curso-online</t>
  </si>
  <si>
    <t>228409385-ce9e27be-d058-4ab8-a6ef-3a465eb73ffc</t>
  </si>
  <si>
    <t>https://app.ed.team/u/pedrojesusbazocanelon/curso/curso-online</t>
  </si>
  <si>
    <t>Aprende a crear cursos para YouTube, EDteam, Twitch u otras plataformas de la mano de nuestros expertos.</t>
  </si>
  <si>
    <t>'obs'</t>
  </si>
  <si>
    <t>https://github.com/petrix12/obs-grabar-cursos-2021</t>
  </si>
  <si>
    <t>¡Curso Profesional Excel 2021– Para Empresas!</t>
  </si>
  <si>
    <t>Microsoft Excel</t>
  </si>
  <si>
    <t>https://www.udemy.com/course/2021-curso-profesional-excel-para-empresas</t>
  </si>
  <si>
    <t>UC-ff4e21c5-f953-4a72-bfe2-7881ef421926</t>
  </si>
  <si>
    <t>https://www.udemy.com/certificate/UC-ff4e21c5-f953-4a72-bfe2-7881ef421926</t>
  </si>
  <si>
    <t>David Godeau</t>
  </si>
  <si>
    <t>Adquiere Conocimientos Indispensables de Excel en el Mundo Empresarial. ¡El Curso Excel Más Actualizado Este 2021!</t>
  </si>
  <si>
    <t>'excel'</t>
  </si>
  <si>
    <t>https://github.com/petrix12/excel2021</t>
  </si>
  <si>
    <t>Crea una pasarela de pagos con laravel Cashier y Stripe</t>
  </si>
  <si>
    <t>https://codersfree.com/cursos/crea-una-pasarela-de-pagos-con-laravel</t>
  </si>
  <si>
    <t>UC-afccdce2-6ca4-4e43-a222-68a681897c55</t>
  </si>
  <si>
    <t>https://www.udemy.com/certificate/UC-afccdce2-6ca4-4e43-a222-68a681897c55</t>
  </si>
  <si>
    <t>En este curso aprenderás a implementar una pasarela de pagos completa en tu negocio virtual.</t>
  </si>
  <si>
    <t>'laravel','stripe'</t>
  </si>
  <si>
    <t>CRUD con php mysql bootstrap jQuery ajax y Docker</t>
  </si>
  <si>
    <t>https://www.udemy.com/course/crud-con-php-mysql-bootstrap-jquery-ajax-y-docker</t>
  </si>
  <si>
    <t>UC-266882f9-ff9e-40f2-8218-45945c338c1b</t>
  </si>
  <si>
    <t>https://www.udemy.com/certificate/UC-266882f9-ff9e-40f2-8218-45945c338c1b</t>
  </si>
  <si>
    <t>Wener Ovalle</t>
  </si>
  <si>
    <t>Aprende hacer una aplicación web por medio de un proyecto práctico con tu entorno de desarrollo hecho en Docker.</t>
  </si>
  <si>
    <t>'php','mysql','bootstrap','jquery','ajax','docker'</t>
  </si>
  <si>
    <t>Web Personal MERN Full Stack: mongodb, express, React y Node</t>
  </si>
  <si>
    <t>https://www.udemy.com/course/web-personal-mern-full-stack-mongodb-express-react-node</t>
  </si>
  <si>
    <t>UC-c5c360e3-a8c2-4ed7-a285-64e4b7c28a02</t>
  </si>
  <si>
    <t>https://www.udemy.com/certificate/UC-c5c360e3-a8c2-4ed7-a285-64e4b7c28a02</t>
  </si>
  <si>
    <t>Agustin Navarro Galdón</t>
  </si>
  <si>
    <t>Desarrollo Full Stack, creando una web personal con el Stack MERN (mongodb, express, React y Node) la ultima tecnología.</t>
  </si>
  <si>
    <t>Aprende big data: Análisis de datos</t>
  </si>
  <si>
    <t>https://www.linkedin.com/learning/aprende-big-data-analisis-de-datos/que-es-el-big-data-2</t>
  </si>
  <si>
    <t>AYRhj01XBJa1w32_eXe-0-dKz09M</t>
  </si>
  <si>
    <t>https://www.linkedin.com/learning/certificates/6d1d9c5613b30cf9052cde2b84cb3a99cf2c2784af8bb49ffc54407b527a3f0b?trk=share_certificate</t>
  </si>
  <si>
    <t>Ana María Bisbé York</t>
  </si>
  <si>
    <t>Aprende big data para la empresa de hoy, desde las bases fundamentales a los roles más específicos de la ciencia de los datos. Conoce a qué nos referimos con big data y por qué es necesario estar al día en esta tecnología para sobrevivir en el ecosistema empresarial. Expande tus conocimientos sobre la presencia del big data en nuestras vidas y en las tecnologías que la rodean, y entiende cómo sacar mayor partido a este futuro reciente en tu propia empresa.</t>
  </si>
  <si>
    <t>Big data: Escucha activa</t>
  </si>
  <si>
    <t>https://www.linkedin.com/learning/big-data-escucha-activa/presentacion-del-curso-big-data-escucha-activa</t>
  </si>
  <si>
    <t>AZa4uEbUurHG4V_TUoX9xcrUXr6R</t>
  </si>
  <si>
    <t>https://www.linkedin.com/learning/certificates/51b6604bebb327dd7bc6f86eca2acca16ec0fd62c9e7191db5de3b01e6a86ffb?trk=share_certificate</t>
  </si>
  <si>
    <t>Míriam Hatibi Zagmal</t>
  </si>
  <si>
    <t>Escuchar lo que tus clientes o el mercado opinan de tu producto, servicio o empresa es parte de la estrategia que toda empresa debe tener en pie. Las redes sociales son extremadamente útiles para este fin. Con este curso, entenderás qué es la escucha activa en redes sociales y qué puede ofrecernos. Además, a través de ejemplos prácticos, aprenderás a poner en marcha una estrategia de escucha activa, de principio a fin.</t>
  </si>
  <si>
    <t>Devops con un café</t>
  </si>
  <si>
    <t>https://www.linkedin.com/learning/devops-con-un-cafe/historia-de-devops</t>
  </si>
  <si>
    <t>http://www.linkedin.com/learning/devops-con-un-café</t>
  </si>
  <si>
    <t>Álvaro González Crespo</t>
  </si>
  <si>
    <t>Entiende qué es y cómo funciona devops, un acrónimo inglés de "development" (desarrollo) y "operations" (operaciones). Conoce en solo cuatro vídeos esta metodología de desarrollo de software que se centra en la comunicación, colaboración e integración entre los desarrolladores de software y los profesionales de sistemas de tecnologías de la información.</t>
  </si>
  <si>
    <t>'devops'</t>
  </si>
  <si>
    <t>Cómo hackear tu mente y recuperar el control sobre el estrés</t>
  </si>
  <si>
    <t>https://www.linkedin.com/learning/como-hackear-tu-mente-y-recuperar-el-control-sobre-el-estres/para-aumentar-tu-productividad-tienes-que-hacer-menos-cosas</t>
  </si>
  <si>
    <t>http://www.linkedin.com/learning/como-hackear-tu-mente-y-recuperar-el-control-sobre-el-estrés</t>
  </si>
  <si>
    <t>Izanami Martínez</t>
  </si>
  <si>
    <t>Supera el estrés y consigue dejar atrás la sensación de que no tienes tiempo. Aprende qué es, qué le pasa a tu cuerpo cuando se activa o se vuelve crónico, y qué hábitos mentales y nutricionales lo empeoran. Consigue, con este curso, resetear tu mente y recuperar el control de tu día a día con sesiones prácticas de respiración consciente y mindfulness que te devolverán tu claridad mental y tu equilibrio.</t>
  </si>
  <si>
    <t>Fundamentos de big data</t>
  </si>
  <si>
    <t>https://www.linkedin.com/learning/fundamentos-de-big-data/presentacion-del-curso-fundamentos-de-big-data</t>
  </si>
  <si>
    <t>AToJuOfwEMn2On9Bc2F5T8eS4ud-</t>
  </si>
  <si>
    <t>https://www.linkedin.com/learning/certificates/b2fa1c97404af07ba2e4d15a8acae90ee97c92e06fb8978ba521d3a561263e10?trk=share_certificate</t>
  </si>
  <si>
    <t>Hoy en día, es clave entender las bases del Big Data en nuestro mundo y nuestra realidad. Con este curso, te introducirás en el mundo del Big Data o Macro Datos, y sabrás cómo puede afectarte a ti y a tu empresa. Conocerás la evolución y los avances en Big Data de los últimos años y las diferentes aplicaciones que tiene, para obtener las herramientas necesarias que te permitan aplicarlo a tu organización, independientemente de su sector o tamaño. Conseguirás identificar las mejores formas de optimizar el Big Data adecuándolo a tus recursos o entendiendo qué recursos buscar al externo o desarrollar en tu equipo para poderlo implementar.</t>
  </si>
  <si>
    <t>Fundamentos de ITIL: Introducción a la gestión de sistemas de información</t>
  </si>
  <si>
    <t>https://www.linkedin.com/learning/fundamentos-de-itil-introduccion-a-la-gestion-de-sistemas-de-informacion/presentacion-del-curso-fundamentos-de-itil-introduccion-a-la-gestion-de-sistemas-de-informacion</t>
  </si>
  <si>
    <t>AW-ExSc3C589ZqRBgJibb5Dvsy9_</t>
  </si>
  <si>
    <t>https://www.linkedin.com/learning/certificates/cf248f02b7ebcb1cf3b7c6aa97792f49ae48a7460c80a1b9a45501bd9f47e6a4?trk=share_certificate</t>
  </si>
  <si>
    <t>Stéphane Kittler</t>
  </si>
  <si>
    <t>La importancia de los sistemas de información en la empresa y el gobierno ya no está en duda. ¿Cómo configurar y cómo administrar un sistema de información de calidad, eficaz en el coste más bajo, a la vez que se cumplen los requerimientos del negocio? ¡ITIL 2011 es la respuesta! Este método es una colección de prácticas de sentido común que pueden adaptarse a cualquier tipo de negocio y sin costo alguno, excepto el tiempo necesario para ponerlo en práctica.</t>
  </si>
  <si>
    <t>Fundamentos de la atención al cliente para profesionales IT</t>
  </si>
  <si>
    <t>https://www.linkedin.com/learning/fundamentos-de-la-atencion-al-cliente-para-profesionales-it/presentacion-del-curso-fundamentos-de-la-atencion-al-cliente-para-profesionales-it</t>
  </si>
  <si>
    <t xml:space="preserve"> AflW1bqnkMlJLGcU44m2oka8_VwG</t>
  </si>
  <si>
    <t>https://www.linkedin.com/learning/certificates/7ece58b170fd293c2e72add25e9e8c0117c3a1525407da3b3603c8c6b0398818?trk=share_certificate</t>
  </si>
  <si>
    <t>Fran Moreno Giménez</t>
  </si>
  <si>
    <t>Aprende a construir una relación estable con los clientes de tu negocio de servicios IT. En este curso verás que, en el mundo IT, la atención al cliente y la gestión eficaz de conflictos son parte esencial del negocio. Descubre cómo proporcionar un excepcional servicio al cliente y una buena experiencia que te permita aliviar las frustraciones de manera rápida y profesional, elementos críticos para el éxito a largo plazo de tu empresa de servicios IT.</t>
  </si>
  <si>
    <t>SCRUM: Roles</t>
  </si>
  <si>
    <t>SCRUM</t>
  </si>
  <si>
    <t>https://www.linkedin.com/learning/scrum-roles</t>
  </si>
  <si>
    <t>http://www.linkedin.com/learning/scrum-roles</t>
  </si>
  <si>
    <t>SCRUM es una metodología ágil de gestión de proyectos que se ha convertido prácticamente en el estándar de trabajo de incontables organizaciones y empresas. Es fácil de comprender, y en general no toma mucho tiempo comenzar a aplicarlo en un proyecto. Sin embargo, exige que cada integrante conozca a la perfeccion su rol y el de los demás, para que el proyecto funcione sin fricciones. En este curso, vamos a descubrir las tareas que debe cumplir cada integrante del proyecto y analizaremos cada rol a lo largo del ciclo de vida de un proyecto SCRUM.</t>
  </si>
  <si>
    <t>Aprende SCRUM</t>
  </si>
  <si>
    <t>https://www.linkedin.com/learning/aprende-scrum/presentacion-del-curso-aprende-scrum</t>
  </si>
  <si>
    <t xml:space="preserve"> Aa5zDZxQPUZCW-SOb-6dBBPt2Bg5</t>
  </si>
  <si>
    <t>https://www.linkedin.com/learning/certificates/ab2ec26b2e6bc7bdb36eaa9a7f114a4b45c2ca0b6a6fc2124d01b391c660d79b?trk=share_certificate</t>
  </si>
  <si>
    <t>Descubre SCRUM, la metodología ágil de gestión de proyectos que marca una tendencia en la industria. Desde pequeños startups hasta grandes corporaciones, esta nueva forma de trabajar está revolucionando la forma en que trabajamos en equipo. En este curso aprenderás las bases de la filosofia SCRUM, sus roles, herramientas e implementación. Conocerás los fundamentos principales para comenzar a organizar tus proyectos reduciendo el trabajo innecesario y aumentando sustancialmente la motivación y productividad de tus compañeros de equipo. Aprende qué es y cómo incorporar SCRUM a tus proyectos.</t>
  </si>
  <si>
    <t>https://www.linkedin.com/learning/certificates/7c353c20a1a3d6c492bbf7f727f8f8e0130853371c623221cc4440648073f10d?trk=share_certificate</t>
  </si>
  <si>
    <t>Fundamentos esenciales de la programación (2014)</t>
  </si>
  <si>
    <t>https://www.linkedin.com/learning/fundamentos-esenciales-de-la-programacion-2014</t>
  </si>
  <si>
    <t>http://www.linkedin.com/learning/fundamentos-esenciales-de-la-programacion</t>
  </si>
  <si>
    <t>Simon Allardice</t>
  </si>
  <si>
    <t>Aprende a desarrollar aplicaciones informáticas en cualquier lenguaje de programación con este curso en el que te explicamos, de la manera más clara y directa posible, cuáles son los componentes comunes a cualquier lenguaje y cuáles son los pasos que tienes que dar para convertir cualquier idea en tu cabeza en una aplicación informática.</t>
  </si>
  <si>
    <t>GitHub para programadores (2016)</t>
  </si>
  <si>
    <t>https://www.linkedin.com/learning/github-para-programadores-2016/presentacion-del-curso-github-para-programadores-2016</t>
  </si>
  <si>
    <t>Ac1TWgJQjZz6PgqkMQvyLVE4vSgx</t>
  </si>
  <si>
    <t>https://www.linkedin.com/learning/certificates/d04eb818dcc9e38983896c5e516fe823f49f18af2fe1a1c2237c66bc17ba59c9?trk=share_certificate</t>
  </si>
  <si>
    <t>Los equipos de desarrollo modernos necesitan que muchas personas trabajen sobre un mismo código sin generar errores o conflictos. Sin embargo, sin las herramientas adecuadas, esta tarea puede ser casi imposible. Afortunadamente tenemos GitHub, un servicio de control de versiones online que te permite almacenar, gestionar y distribuir tu código. En este curso aprenderás los conceptos básicos del control de versiones Git, los servicios que ofrece GitHub, como crear, gestionar y examinar nuestros repositorios online. Descubrirás diversas formas de utilizar el servicio de GitHub y exploraremos las funciones más comunes de este servicio. Al finalizar este curso estarás a punto para trabajar tu código fuente en equipo con seguridad y la tranquilidad de tener siempre un respaldo en la nube.</t>
  </si>
  <si>
    <t>'github'</t>
  </si>
  <si>
    <t>Gestión de proyectos simplificada</t>
  </si>
  <si>
    <t>https://www.linkedin.com/learning/gestion-de-proyectos-simplificada</t>
  </si>
  <si>
    <t>http://www.linkedin.com/learning/gestion-de-proyectos-simplificada</t>
  </si>
  <si>
    <t>Clara Vega</t>
  </si>
  <si>
    <t>Con algunas técnicas sencillas sobre la gestión de proyectos podrás optimizar tu trabajo ya que, en el fondo, casi todo lo que haces en el trabajo es un proyecto; desde la tarea más pequeña hasta tu labor más grande. En este curso, aprenderás los doce pasos de la gestión de proyectos, que podrás aplicar sin mucho esfuerzo, y verás cómo usar herramientas tradicionales de gestión de proyectos, como los diagramas de Gantt y los diagramas de red para que gestiones tu carga de trabajo.</t>
  </si>
  <si>
    <t>Fundamentos de la gestión del tiempo</t>
  </si>
  <si>
    <t>https://www.linkedin.com/learning/fundamentos-de-la-gestion-del-tiempo</t>
  </si>
  <si>
    <t>http://www.linkedin.com/learning/fundamentos-de-la-gestion-del-tiempo</t>
  </si>
  <si>
    <t>Francisco Rábano</t>
  </si>
  <si>
    <t>Aprende en este curso a organizarte mejor para disponer de más tiempo de calidad en el que desarrollar tus objetivos y expectativas. Descubre trucos, herramientas, métodos y acciones específicas dirigidas a la mejora de tu eficacia y tu bienestar general, con los que serás capar de tomar mejores decisiones. Mantén más control sobre las tareas a las que dedicas tu tiempo, trabaja tu disciplina, perseverancia y responsabilidad individual, y sustituye el modo reactivo de actuar por el modo reflexivo.</t>
  </si>
  <si>
    <t>Desarrollo web: Control de calidad automatizado</t>
  </si>
  <si>
    <t>https://www.linkedin.com/learning/desarrollo-web-control-de-calidad-automatizado/presentacion-del-curso-desarrollo-web-control-de-calidad-automatizado</t>
  </si>
  <si>
    <t xml:space="preserve"> AVDow0mkqvN5MsRmSDUrkqkDK7dj</t>
  </si>
  <si>
    <t>https://www.linkedin.com/learning/certificates/6d1d61ea694a83acf3e28722f75e638b723412d06ab9f6499ce7566b1c0bd3d9?trk=share_certificate</t>
  </si>
  <si>
    <t>Aprende a usar herramientas automatizadas de control de calidad para que tus desarrollos web sean consecuentes y anticiparte a los posibles problemas del código. Automatiza tus pruebas con PhantomJS, CasperJS y Gulp y aprende en este curso a generar informes que te aseguren que cuando un proyecto web sale a producción cumple todos los requisitos.</t>
  </si>
  <si>
    <t>MEAN Stack: Master nodejs y angular</t>
  </si>
  <si>
    <t>https://www.udemy.com/course/master-deno-angular</t>
  </si>
  <si>
    <t>UC-709c1aec-acf3-4e8f-be19-a38c4bb570d6</t>
  </si>
  <si>
    <t>https://www.udemy.com/certificate/UC-709c1aec-acf3-4e8f-be19-a38c4bb570d6</t>
  </si>
  <si>
    <t>Vaxi Drez Arcila</t>
  </si>
  <si>
    <t>Crea Aplicaciones con angular nodejs express desde cero a nivel experto MEAN Stack</t>
  </si>
  <si>
    <t>https://github.com/petrix12/mean2022</t>
  </si>
  <si>
    <t>Crea tus aplicaciones con laravel y mongodb</t>
  </si>
  <si>
    <t>https://www.udemy.com/course/crea-tus-aplicaciones-con-laravel-y-mongodb</t>
  </si>
  <si>
    <t>Aprende a desarrollar tus aplicaciones en php con laravel y una base de datos NoSQL con mongodb.</t>
  </si>
  <si>
    <t>'laravel','mongo'</t>
  </si>
  <si>
    <t>Crea un Ecommerce con laravel, Livewire, Tailwind y Alpine</t>
  </si>
  <si>
    <t>https://codersfree.com/cursos/crea-un-ecommerce-con-laravel-livewire-tailwind-y-alpine</t>
  </si>
  <si>
    <t>En este curso aprenderás a desarrollar un ecommerce, con laravel, Livewire, Tailwind y Alpine.</t>
  </si>
  <si>
    <t>'laravel','livewire','tailwindcss'</t>
  </si>
  <si>
    <t>javascript: Desde cero con nodejs</t>
  </si>
  <si>
    <t>https://www.udemy.com/course/javascript-desde-cero-con-nodejs</t>
  </si>
  <si>
    <t>UC-e07a45fb-05c5-4ef2-bb24-25b48d1df14c</t>
  </si>
  <si>
    <t>https://udemy-certificate.s3.amazonaws.com/pdf/UC-e07a45fb-05c5-4ef2-bb24-25b48d1df14c.pdf</t>
  </si>
  <si>
    <t>Geovanny Gabriel Arguello</t>
  </si>
  <si>
    <t>Aprende los fundamentos y crea un proyecto REST API con Node JS.</t>
  </si>
  <si>
    <t>'nodejs','javascript'</t>
  </si>
  <si>
    <t>https://github.com/petrix12/nodejs2022/tree/main/99-node</t>
  </si>
  <si>
    <t>Master en python 3.x. Aprende de 0 a EXPERTO con Práctica</t>
  </si>
  <si>
    <t>python</t>
  </si>
  <si>
    <t>https://www.udemy.com/course/aprende-el-lenguaje-de-programacion-python3-practicando</t>
  </si>
  <si>
    <t>Alvaro Chirou</t>
  </si>
  <si>
    <t>Aprende python, donde iniciamos desde 0, sin conocimientos previos hasta desarrollar aplicaciones con mucha practica!</t>
  </si>
  <si>
    <t>'python'</t>
  </si>
  <si>
    <t>Introducción a la Programación en Varios Lenguajes</t>
  </si>
  <si>
    <t>Programación</t>
  </si>
  <si>
    <t>https://www.udemy.com/course/programacion-todosloslenguajes</t>
  </si>
  <si>
    <t>python, C, C++, C#, Go, Java, javascript, linux, Swift, Dart, Scala, Kotlin, php, SQL.</t>
  </si>
  <si>
    <t>python y flask. Desarrollo web y APIS tipo REST con flask</t>
  </si>
  <si>
    <t>python-flask</t>
  </si>
  <si>
    <t>https://www.udemy.com/course/curso-python-y-flask-desarrollo-web-y-apis-tipo-rest</t>
  </si>
  <si>
    <t>Aprende HTML, python y flask para el desarrollo de páginas web y la creación de microservicios de tipo REST con flask.</t>
  </si>
  <si>
    <t>'python','flask'</t>
  </si>
  <si>
    <t>Universidad python con Frameworks django, flask y mucho más!</t>
  </si>
  <si>
    <t>https://www.udemy.com/course/universidad-python-desde-cero-hasta-experto-django-flask-rest-web</t>
  </si>
  <si>
    <t>+61 hrs De Cero a Experto en python: PySide, Tkinter, Web con django, flask, Jinja, SQL Alchemy, Postgresql y PyCharm!</t>
  </si>
  <si>
    <t>'python','django','flask'</t>
  </si>
  <si>
    <t>Crea interfaces gráficas para escritorio con python y PyQT</t>
  </si>
  <si>
    <t>https://www.udemy.com/course/crea-interfaces-graficas-para-escritorio-con-python-y-pyqt</t>
  </si>
  <si>
    <t>Issel Electronics</t>
  </si>
  <si>
    <t>Aprende a crear tus propias aplicaciones con la librería más potente para la creación de interfaces graficas con python.</t>
  </si>
  <si>
    <t>'python','pyqt'</t>
  </si>
  <si>
    <t>Escuela de python 2021: Aprende python 3.9+ de cero a Master</t>
  </si>
  <si>
    <t>https://www.udemy.com/course/curso-python-desde-cero</t>
  </si>
  <si>
    <t>Alex Roel Code</t>
  </si>
  <si>
    <t>Curso de python 2021 : Aprende python con flask, django, Web Scraping, Data Science y mysql,HTML, css, bootstrap</t>
  </si>
  <si>
    <t>Este curso lo tiene María Valentina.</t>
  </si>
  <si>
    <t>Iniciación gerencial en el manejo de recursos en actividades socio – culturales</t>
  </si>
  <si>
    <t>Centro de Orientación y Especialización Profesional</t>
  </si>
  <si>
    <t>VEB</t>
  </si>
  <si>
    <t>María Mercedes Combes</t>
  </si>
  <si>
    <t>Curso generencial. Centro de Orientación y Especialización Profesional. Mercedes Combes.</t>
  </si>
  <si>
    <t>generico</t>
  </si>
  <si>
    <t>Introducción a la Programación en Fortran 95</t>
  </si>
  <si>
    <t>Fortran</t>
  </si>
  <si>
    <t>Universidad Central de Venezuela</t>
  </si>
  <si>
    <t>Facultad de Ingeniería UCV</t>
  </si>
  <si>
    <t>Curso de programación en Fortran 95. U.C.V., Facultad de Ingeniería. Instituto Tecnológico. Cursos de Extensión Profesional.</t>
  </si>
  <si>
    <t>ucv</t>
  </si>
  <si>
    <t>'fortran'</t>
  </si>
  <si>
    <t>Defensive Driving Certificate</t>
  </si>
  <si>
    <t>ENI</t>
  </si>
  <si>
    <t>Luis Rosillo</t>
  </si>
  <si>
    <t>ENI Dacion B.V. San Tomé. Estado Anzoátegui. Curso de manejo defensivo y comentado.</t>
  </si>
  <si>
    <t>eni</t>
  </si>
  <si>
    <t>Deshidratación de Gas</t>
  </si>
  <si>
    <t>Proynca</t>
  </si>
  <si>
    <t>Rigoberto Brito</t>
  </si>
  <si>
    <t>PROYNCA (Procesos y Negocios Integrales). San Tomé. Estado Anzoátegui. Dictado por el Ing. Rigoberto Brito.</t>
  </si>
  <si>
    <t>proynca</t>
  </si>
  <si>
    <t>Tratamiento de Aguas Efluentes</t>
  </si>
  <si>
    <t>Schacklanye Barradas</t>
  </si>
  <si>
    <t>PROYNCA (Procesos y Negocios Integrales). San Tomé. Estado Anzoátegui. Dictado por la Ing. Schacklanye Barradas y la Ing. Emerita Machado.</t>
  </si>
  <si>
    <t>Introducción a Medición de Variables de Proceso</t>
  </si>
  <si>
    <t>José David De Sousa</t>
  </si>
  <si>
    <t>ENI Dacion B.V. San Tomé. Estado Anzoátegui. Curso de Medición de Variables, dictado por el Ing. José David De Sousa.</t>
  </si>
  <si>
    <t>Deshidratación de Crudo</t>
  </si>
  <si>
    <t>Mercedes de Velázquez</t>
  </si>
  <si>
    <t>PROYNCA (Procesos y Negocios Integrales). San Tomé. Estado Anzoátegui. Dictado por la Ing. Mercedes de Velázquez.</t>
  </si>
  <si>
    <t>Seguridad en la Conducción de Vehículos</t>
  </si>
  <si>
    <t>PDVSA</t>
  </si>
  <si>
    <t>Harold Pérez Fernández</t>
  </si>
  <si>
    <t>PDVSA. San Tomé. Estado Anzoátegui. Curso de Manejo Defensivo (Flota Liviana), dictado por la Ing. Harold Pérez Fernández.</t>
  </si>
  <si>
    <t>pdvsa</t>
  </si>
  <si>
    <t>Ortografía y Redacción de Informes</t>
  </si>
  <si>
    <t>Curso sobre ortografía y redacción de informes, orientado a profesionales de la industria petrolera. PDVSA. San Tomé. Estado Anzoátegui.</t>
  </si>
  <si>
    <t>Redacción de informes</t>
  </si>
  <si>
    <t>Curso sobre ortografía, orientado a profesionales de la industria petrolera. PDVSA. San Tomé. Estado Anzoátegui.</t>
  </si>
  <si>
    <t>La seguridad, la higiene y el ambiente en la industria (módulo C)</t>
  </si>
  <si>
    <t>Curso sobre la seguridad, la higiene y el ambiente en la industria petrolera. PDVSA. San Tomé. Estado Anzoátegui.</t>
  </si>
  <si>
    <t>Formulación de proyectos socio comunitarios</t>
  </si>
  <si>
    <t>Mauritia, Consultores C.A.</t>
  </si>
  <si>
    <t>Mauritia, Consultores C.A. San Tomé. Estado Anzoátegui.</t>
  </si>
  <si>
    <t>mauritia</t>
  </si>
  <si>
    <t>Motivación para la calidad del trabajo</t>
  </si>
  <si>
    <t>Gerencia Activa</t>
  </si>
  <si>
    <t>Gerencia Activa. San Tomé. Estado Anzoátegui.</t>
  </si>
  <si>
    <t>gerencia_activa</t>
  </si>
  <si>
    <t>Corresponsabilidad en la toma de decisiones y solución de problemas</t>
  </si>
  <si>
    <t>PDVSA. San Tomé. Estado Anzoátegui.</t>
  </si>
  <si>
    <t>Microsoft Project</t>
  </si>
  <si>
    <t>VEF</t>
  </si>
  <si>
    <t>Luis Carrion</t>
  </si>
  <si>
    <t>Curso completo sobre Microsoft Proyect. PDVSA. San Tomé. Estado Anzoátegui.</t>
  </si>
  <si>
    <t>Potenciando mi rol de colaborador</t>
  </si>
  <si>
    <t>Grupo Inested</t>
  </si>
  <si>
    <t>Grupo Inested. PDVSA La Tahona.</t>
  </si>
  <si>
    <t>inested</t>
  </si>
  <si>
    <t>Tecnología Petrolera</t>
  </si>
  <si>
    <t>Seaport Agencies S.A.</t>
  </si>
  <si>
    <t>Seaport Agencies S.A. Chacao. Torre La Primera.</t>
  </si>
  <si>
    <t>seaport</t>
  </si>
  <si>
    <t>Curso php 8 y mysql 8 desde cero</t>
  </si>
  <si>
    <t>php</t>
  </si>
  <si>
    <t>https://www.youtube.com/playlist?list=PLZ2ovOgdI-kUSqWuyoGJMZL6xldXw6hIg</t>
  </si>
  <si>
    <t>Curso completo sobre php 8 y mysql 8 desde cero.</t>
  </si>
  <si>
    <t>Universidad Visual Basic. net y sqlserver: De 0 a Experto</t>
  </si>
  <si>
    <t>.NET</t>
  </si>
  <si>
    <t>https://www.udemy.com/course/migrar-a-c-en-poco-tiempo</t>
  </si>
  <si>
    <t>Academia Apps</t>
  </si>
  <si>
    <t>Curso Completo.</t>
  </si>
  <si>
    <t>'vb','net','sqlserver'</t>
  </si>
  <si>
    <t>Curso de C# .NET desde cero hasta lo mas avanzado full stack</t>
  </si>
  <si>
    <t>https://www.udemy.com/course/curso-de-c-sharp-net-core-desde-cero</t>
  </si>
  <si>
    <t>Alex Joel Pagoada Suazo</t>
  </si>
  <si>
    <t>Curso de C# .NET desde cero para el desarrollo de diversas aplicaciones multiplataforma.</t>
  </si>
  <si>
    <t>'csharp','net'</t>
  </si>
  <si>
    <t>Curso de C# y Net Core desde cero a nivel avanzado</t>
  </si>
  <si>
    <t>https://www.udemy.com/course/curso-net</t>
  </si>
  <si>
    <t>Aprende C# | Programacion Orientada a Objetos| Net Core con Visual Studio 2022.</t>
  </si>
  <si>
    <t>CRUD con C# .NET 2021, 4 Capas, mysql, Win Form</t>
  </si>
  <si>
    <t>https://www.udemy.com/course/crud-con-c-net-2021-4-capas-mysql-win-form</t>
  </si>
  <si>
    <t>Joel Barrios (Bachi)</t>
  </si>
  <si>
    <t>Aprende todo lo necesario para crear tus propios CRUD con C# .NET Gratis.</t>
  </si>
  <si>
    <t>'csharp','net','mysql'</t>
  </si>
  <si>
    <t>CRUD con Visual Basic .NET 2021, 4 Capas, mysql, Win Form</t>
  </si>
  <si>
    <t>https://www.udemy.com/course/crud-con-visual-basic-net-2021-4-capas</t>
  </si>
  <si>
    <t>Aprende todo lo necesario para crear tus propios CRUD con Visual Basic .NET Gratis.</t>
  </si>
  <si>
    <t>'vb','net','mysql'</t>
  </si>
  <si>
    <t>Desarrollo Web en ASP.NET CORE 5 (2021)</t>
  </si>
  <si>
    <t>https://www.udemy.com/course/desarrollo-web-en-aspnet-core-5-2021</t>
  </si>
  <si>
    <t>Carlos Piedra</t>
  </si>
  <si>
    <t>Sistema de Control de Ingresos y Gastos - Full-Stack Web con .Net 5.</t>
  </si>
  <si>
    <t>'net_core','sqlserver'</t>
  </si>
  <si>
    <t>Curso de Programación Orientada a Objetos con Ruby desde 0</t>
  </si>
  <si>
    <t>Ruby</t>
  </si>
  <si>
    <t>https://www.udemy.com/course/ruby-poo</t>
  </si>
  <si>
    <t>Pedro Vargas</t>
  </si>
  <si>
    <t>Domina el Lenguaje de Programación Ruby! Curso Práctico de Ruby desde las bases de la programación hasta POO.</t>
  </si>
  <si>
    <t>'ruby'</t>
  </si>
  <si>
    <t>Curso profesional de Ruby on Rails</t>
  </si>
  <si>
    <t>Rails</t>
  </si>
  <si>
    <t>https://codigofacilito.com/cursos/rails-profesional</t>
  </si>
  <si>
    <t>Uriel Hernández</t>
  </si>
  <si>
    <t>Aprende a fondo y desde 0 Ruby on Rails. Es uno de los frameworks backend más importantes en la historia de la web, hoy Shopify, GitHub, Airbnb y otras empresas siguen usando Rails.</t>
  </si>
  <si>
    <t>'ruby','rails'</t>
  </si>
  <si>
    <t>Nuxt.js - Framework de Vue.js con Strapi GraphQL</t>
  </si>
  <si>
    <t>Nuxt</t>
  </si>
  <si>
    <t>https://www.udemy.com/course/nuxtjs-framework-de-vuejs-con-strapi-graphql/</t>
  </si>
  <si>
    <t>UC-b8541f71-23d7-4c12-9580-ff421f939bb7</t>
  </si>
  <si>
    <t>https://www.udemy.com/certificate/UC-b8541f71-23d7-4c12-9580-ff421f939bb7</t>
  </si>
  <si>
    <t>Santiago Catano Arango</t>
  </si>
  <si>
    <t>¡Aprende a crear aplicaciones Vue.js con Nuxt.js utilizando como base de datos Strapi GraphQL!</t>
  </si>
  <si>
    <t>'nuxt','vuejs','graphql','strapi'</t>
  </si>
  <si>
    <t>https://github.com/petrix12/nuxt2022</t>
  </si>
  <si>
    <t>Registro y Login con Redes Sociales PHP, MySQL y Firebase</t>
  </si>
  <si>
    <t>Login</t>
  </si>
  <si>
    <t>https://www.udemy.com/course/registro-y-login-con-redes-sociales-php-mysql-y-firebase</t>
  </si>
  <si>
    <t>Registro y Login con Google, Facebook y Github.</t>
  </si>
  <si>
    <t>'php','mysql','javascript','facebook','google','fireabase'</t>
  </si>
  <si>
    <t>Node: De cero a experto</t>
  </si>
  <si>
    <t>https://www.udemy.com/course/node-de-cero-a-experto</t>
  </si>
  <si>
    <t>UC-b3413c5e-32df-47cf-b0e8-1d2824ce817a</t>
  </si>
  <si>
    <t>https://udemy-certificate.s3.amazonaws.com/pdf/UC-b3413c5e-32df-47cf-b0e8-1d2824ce817a.pdf</t>
  </si>
  <si>
    <t>Rest, despliegues, Heroku, Mongo, Git, GitHub, Sockets, archivos, JWT y mucho más para ser un experto en Node.</t>
  </si>
  <si>
    <t>'nodejs','mongo','javascript','git','github','heroku'</t>
  </si>
  <si>
    <t>https://github.com/petrix12/nodejs2022</t>
  </si>
  <si>
    <t>Curso práctico de Docker y Microservicios (apto para todos)</t>
  </si>
  <si>
    <t>https://www.udemy.com/course/curso-practico-de-docker-y-microservicios-desde-cero</t>
  </si>
  <si>
    <t>UC-d479ccde-befd-4a7d-9632-5b1debb609e0</t>
  </si>
  <si>
    <t>https://udemy-certificate.s3.amazonaws.com/pdf/UC-d479ccde-befd-4a7d-9632-5b1debb609e0.pdf</t>
  </si>
  <si>
    <t>Aprende por qué es importante, cómo funciona, y cómo empezar usar Docker en tus proyectos!</t>
  </si>
  <si>
    <t>'docker','laravel','mongo','python','mysql'</t>
  </si>
  <si>
    <t>https://github.com/petrix12/docker2022</t>
  </si>
  <si>
    <t>Aprende lenguaje GO (GOLANG) desde 0</t>
  </si>
  <si>
    <t>Golang</t>
  </si>
  <si>
    <t>https://www.udemy.com/course/lenguaje-go</t>
  </si>
  <si>
    <t>Pablo Tilotta</t>
  </si>
  <si>
    <t>Toda la Sintaxis, estructuras y secretos del lenguaje GOLANG.</t>
  </si>
  <si>
    <t>'golang'</t>
  </si>
  <si>
    <t>Aprende a programar con Go Golang</t>
  </si>
  <si>
    <t>https://www.udemy.com/course/aprende-a-programar-con-go-golang</t>
  </si>
  <si>
    <t>Proyecto Java</t>
  </si>
  <si>
    <t>Aprende en 2 horas las bases de la programación informática y de la Programación Orientada a Objetos y la sintaxis de Go.</t>
  </si>
  <si>
    <t>Universidad Java - De Cero a Experto - Más Completo +106 hrs</t>
  </si>
  <si>
    <t>https://www.udemy.com/course/universidad-java-especialista-en-java-desde-cero-a-master/learn/lecture/12885952?start=0#overview</t>
  </si>
  <si>
    <t>El mejor curso de Java, POO, JDBC, Servlets, JavaEE, Web Services, JSF, EJB, JPA, PrimeFaces, Hibernate, Spring, Struts!</t>
  </si>
  <si>
    <t>PROBAR DJANGO | Crear una Aplicación Web</t>
  </si>
  <si>
    <t>Django</t>
  </si>
  <si>
    <t>https://www.udemy.com/course/probar-django-construir-una-aplicacion-web-en-python</t>
  </si>
  <si>
    <t>Justin Mitchel</t>
  </si>
  <si>
    <t>Curso de Django para principiantes: aprender lo básico para crear una página de aterrizaje dinámica en muy poco tiempo.</t>
  </si>
  <si>
    <t>'django','phyton'</t>
  </si>
  <si>
    <t>Django 3- Python de cero (Ajax+Json+SQL Server+Bootstrap 5)</t>
  </si>
  <si>
    <t>https://www.udemy.com/course/django-3-python-de-cero-ajaxjsonsql-serverbootstrap-5</t>
  </si>
  <si>
    <t>Aprende a crear aplicaciones con Django y Sql Server usando Procedures , sin necesidad de tener conocimientos previos.</t>
  </si>
  <si>
    <t>'django','phyton', 'sqlserver', 'bootstrap'</t>
  </si>
  <si>
    <t>Universidad Spring - Spring Framework y Spring Boot!</t>
  </si>
  <si>
    <t>Spring</t>
  </si>
  <si>
    <t>https://www.udemy.com/course/universidad-spring-framework-springboot-java-security-rest-webservices</t>
  </si>
  <si>
    <t>Aprende desde Cero hasta Experto el framework más popular de Java, Spring Framework con Spring Boot.</t>
  </si>
  <si>
    <t>'spring'</t>
  </si>
  <si>
    <t>Bases de datos con MySQL y SQLite</t>
  </si>
  <si>
    <t>MySQL</t>
  </si>
  <si>
    <t>https://www.udemy.com/course/bases-de-datos-con-mysql-y-sqlite</t>
  </si>
  <si>
    <t>Vladimir Rodríguez</t>
  </si>
  <si>
    <t>Diseño y desarrollo de bases de datos relacionales en SQL de cero a PROFESIONAL.</t>
  </si>
  <si>
    <t>'sql','mysql','sqlite'</t>
  </si>
  <si>
    <t>Aprende SQL usando PostgreSQL de cero</t>
  </si>
  <si>
    <t>PostgreSQL</t>
  </si>
  <si>
    <t>https://www.udemy.com/course/aprende-sql-usando-postgresql-de-cero-a-experto</t>
  </si>
  <si>
    <t>Andres Rojas</t>
  </si>
  <si>
    <t>Aprende SQL desde cero para saber manejar cualquier base de datos usando PostgreSQL.</t>
  </si>
  <si>
    <t>'postgresql'</t>
  </si>
  <si>
    <t>Base de datos con SQL Server administra y crea desde cero</t>
  </si>
  <si>
    <t>SQL Server</t>
  </si>
  <si>
    <t>https://www.udemy.com/course/database-sql-yoselerendon</t>
  </si>
  <si>
    <t>Yosele Rendon</t>
  </si>
  <si>
    <t>Desarrolla, administra bases de datos, crea tablas, estructura tus columnas, programa con buenas practicas en campo real.</t>
  </si>
  <si>
    <t>'sqlserver'</t>
  </si>
  <si>
    <t>MySQL para Principiantes , Introducción a las Bases de Datos</t>
  </si>
  <si>
    <t>Maria DB</t>
  </si>
  <si>
    <t>https://www.udemy.com/course/mysql-para-principiantes</t>
  </si>
  <si>
    <t>Yury Zavaleta</t>
  </si>
  <si>
    <t>MySQL desde cero , aprende los fundamentos de SQL y maneja de forma eficiente tu base de datos MySQL o Maria DB.</t>
  </si>
  <si>
    <t>'mariadb','mysql'</t>
  </si>
  <si>
    <t>MongoDB: Aprende desde cero a experto</t>
  </si>
  <si>
    <t>MongoDB</t>
  </si>
  <si>
    <t>https://www.udemy.com/course/mongodb-aprende-desde-cero</t>
  </si>
  <si>
    <t>Numpi Cursos</t>
  </si>
  <si>
    <t>Vuelvete un experto en Bases de Datos no relacionales aprendiendo de una manera fácil y sencilla.</t>
  </si>
  <si>
    <t>'mongodb'</t>
  </si>
  <si>
    <t>Procedimientos almacenados en PostgreSQL (PL/PgSQL)</t>
  </si>
  <si>
    <t>https://www.udemy.com/course/procedimientos-almacenados-en-postgresql-plpgsql</t>
  </si>
  <si>
    <t>Procedimientos almacenados.</t>
  </si>
  <si>
    <t>GOLANG: Curso profesional de Go - De cero a Master 2022</t>
  </si>
  <si>
    <t>https://www.udemy.com/course/curso-golang</t>
  </si>
  <si>
    <t>Aprende lenguaje de Go, Desarrollo Web con Go, Manejo de HTML, CSS, API RESTful com MySQL y ORM con Go</t>
  </si>
  <si>
    <t>'lgolang', 'mysql', 'html5', 'css'</t>
  </si>
  <si>
    <t>CodeIgniter 4 de cero a Experto. El mejor framework de PHP</t>
  </si>
  <si>
    <t>CodeIgniter</t>
  </si>
  <si>
    <t>https://www.udemy.com/course/tutorial-codeigniter-4-de-cero-a-experto</t>
  </si>
  <si>
    <t>David Navarro</t>
  </si>
  <si>
    <t>CodeIgniter vuelve con una versión totalmente renovada. Aprende el mejor framework de PHP mientras programas un blog!</t>
  </si>
  <si>
    <t>'codeIgniter'</t>
  </si>
  <si>
    <t>Guía definitiva para crear APIs con Symfony 5 y API Platform</t>
  </si>
  <si>
    <t xml:space="preserve">Symfony </t>
  </si>
  <si>
    <t>https://www.udemy.com/course/crear-api-con-symfony-y-api-platform</t>
  </si>
  <si>
    <t>Juan González</t>
  </si>
  <si>
    <t>Creación de una API con Symfony y API Platform. Estructura de servicios, RabbitMQ, Docker y mucho más!</t>
  </si>
  <si>
    <t>'apirestful','symfony'</t>
  </si>
  <si>
    <t>API REST Nodejs desde cero usando MongoDB o MySQL</t>
  </si>
  <si>
    <t>https://www.udemy.com/course/api-rest-nodejs-desde-cero-usando-mongodb-o-mysql</t>
  </si>
  <si>
    <t>Leifer Mendez</t>
  </si>
  <si>
    <t>¿Cómo crear una API REST Nodejs usando MongoDB o MySQL? Incluye pruebas de integración (Testing)</t>
  </si>
  <si>
    <t>'apirestful','nodejs','mongodb','mysql'</t>
  </si>
  <si>
    <t>https://github.com/petrix12/api_rest_nodejs_2022</t>
  </si>
  <si>
    <t>Introducción a la programación</t>
  </si>
  <si>
    <t>https://campus.open-bootcamp.com/cursos/3</t>
  </si>
  <si>
    <t>OpenBootcamp</t>
  </si>
  <si>
    <t>2F3051e4d4-08f0-494d-a8c7-4b6a7ad5fddf</t>
  </si>
  <si>
    <t>https://storage.googleapis.com/openvitae-prod/diplomas%2F3051e4d4-08f0-494d-a8c7-4b6a7ad5fddf.pdf</t>
  </si>
  <si>
    <t>Víctor Román Archidona</t>
  </si>
  <si>
    <t>En este módulo aprenderéis las bases de la programación desde cero para que, sea cual sea el lenguaje que queráis abordar, tengáis claros los conceptos.</t>
  </si>
  <si>
    <t>openbootcamp</t>
  </si>
  <si>
    <t>https://github.com/petrix12/openbootcamp2022/blob/main/apuntes/001_introduccion_a_la_programacion.md</t>
  </si>
  <si>
    <t>Angular para principiantes: Crea una aplicación real</t>
  </si>
  <si>
    <t>https://www.udemy.com/course/angular-principiantes-leifer-mendez</t>
  </si>
  <si>
    <t>Aprende a crear una aplicación increíble, la cual te servirá como portafolio y demostrar tus habilidades.</t>
  </si>
  <si>
    <t>Python Básico</t>
  </si>
  <si>
    <t>Python</t>
  </si>
  <si>
    <t>https://campus.open-bootcamp.com/cursos/6</t>
  </si>
  <si>
    <t>2F58f2a277-ffb5-4533-a9b9-c8d32c5c24d1</t>
  </si>
  <si>
    <t>https://storage.googleapis.com/openvitae-prod/diplomas%2F58f2a277-ffb5-4533-a9b9-c8d32c5c24d1.pdf</t>
  </si>
  <si>
    <t>Lenguaje de programación interpretado que tiene como máxima destacar por una sintaxis que favorezca la legibilidad del código. Se trata de un lenguaje que soporta varios paradigmas tales como POO, programación imperativa y funcional.</t>
  </si>
  <si>
    <t>https://github.com/petrix12/openbootcamp2022/blob/main/apuntes/002_python.md</t>
  </si>
  <si>
    <t>HTML y CSS Básico</t>
  </si>
  <si>
    <t>https://campus.open-bootcamp.com/cursos/12</t>
  </si>
  <si>
    <t>2F47303765-1db7-475e-b7f8-32f4a2d0f27d</t>
  </si>
  <si>
    <t>https://storage.googleapis.com/openvitae-prod/diplomas%2F47303765-1db7-475e-b7f8-32f4a2d0f27d.pdf</t>
  </si>
  <si>
    <t>Gorka Villar</t>
  </si>
  <si>
    <t>Con este curso de HTML y CSS aprenderás las bases de todo desarrollo web, pues ambos son los lenguajes estándar para el desarrollo de páginas web en el mundo. Empieza a maquetar tus aplicaciones y páginas web de manera profesional desde 0.</t>
  </si>
  <si>
    <t>https://github.com/petrix12/openbootcamp2022/blob/main/apuntes/003_html_y_css.md</t>
  </si>
  <si>
    <t>JavaScript Básico</t>
  </si>
  <si>
    <t>JavaScript</t>
  </si>
  <si>
    <t>https://campus.open-bootcamp.com/cursos/15</t>
  </si>
  <si>
    <t>2F63bd7df1-d193-471c-b93c-87bcda39d678</t>
  </si>
  <si>
    <t>https://storage.googleapis.com/openvitae-prod/diplomas%2F63bd7df1-d193-471c-b93c-87bcda39d678.pdf</t>
  </si>
  <si>
    <t>Empieza tu formación en JavaScript, uno de los lenguajes más populares y utilizados en el desarrollo de aplicaciones web, multiplataforma, móvil y servicios, entre otros.</t>
  </si>
  <si>
    <t>'javascript', 'nodejs'</t>
  </si>
  <si>
    <t>https://github.com/petrix12/openbootcamp2022/blob/main/apuntes/004_javascript_basico.md</t>
  </si>
  <si>
    <t>https://campus.open-bootcamp.com/cursos/10</t>
  </si>
  <si>
    <t>2F43f46455-8872-4e47-8fe1-8e18bf1f95b1</t>
  </si>
  <si>
    <t>https://storage.googleapis.com/openvitae-prod/diplomas%2F43f46455-8872-4e47-8fe1-8e18bf1f95b1.pdf</t>
  </si>
  <si>
    <t>En este módulo aprenderás qué es un sistema de control de versiones y cómo gestionarlo de manera efectiva, junto a las herramientas más utilizada: Git, Gitlab, Github y Bitbucket. También aprenderás a automatizar procesos en pipelines de CI con tus repositorios remotos para empezar tu integración en el mundo de DevOps.</t>
  </si>
  <si>
    <t>'git', 'github', 'gitlab', 'bitbucket'</t>
  </si>
  <si>
    <t>https://github.com/petrix12/openbootcamp2022/blob/main/apuntes/005_git.md</t>
  </si>
  <si>
    <t>Java Básico</t>
  </si>
  <si>
    <t>https://campus.open-bootcamp.com/cursos/5</t>
  </si>
  <si>
    <t>2Fb6e12ca9-6b3b-40bd-b690-b91d1c35f2a7</t>
  </si>
  <si>
    <t>https://storage.googleapis.com/openvitae-prod/diplomas%2Fb6e12ca9-6b3b-40bd-b690-b91d1c35f2a7.pdf</t>
  </si>
  <si>
    <t>Alan Sastre</t>
  </si>
  <si>
    <t>Empieza tu formación desde 0 y domina tanto el lenguaje Java como las bases en la programación orientada a objetos.</t>
  </si>
  <si>
    <t>https://github.com/petrix12/openbootcamp2022/blob/main/apuntes/006_java_basico.md</t>
  </si>
  <si>
    <t>Crea tu primer proyecto en react</t>
  </si>
  <si>
    <t>https://www.udemy.com/course/crea-tu-primer-proyecto-en-react-js</t>
  </si>
  <si>
    <t>Angelo Parra</t>
  </si>
  <si>
    <t>Crea tu primer proyecto con la libreria de react.</t>
  </si>
  <si>
    <t>https://github.com/petrix12/react2022</t>
  </si>
  <si>
    <t>Novedades de Laravel 9</t>
  </si>
  <si>
    <t>https://aprendible.com/series/novedades-de-laravel-9</t>
  </si>
  <si>
    <t>En esta serie de videos vamos a revisar las novedades más importantes de la versión 9 de Laravel.</t>
  </si>
  <si>
    <t>Aprende a generar reportes con Laravel-Excel</t>
  </si>
  <si>
    <t>https://codersfree.com/cursos/aprende-a-generar-reportes-con-laravel-excel</t>
  </si>
  <si>
    <t>En este curso aprenderás a generar reportes con el paquete Laravel Excel.</t>
  </si>
  <si>
    <t>'laravel', 'excel'</t>
  </si>
  <si>
    <t>https://github.com/petrix12/laravel-excel-2022</t>
  </si>
  <si>
    <t>Aprende a construir tu propio CMS con Laravel Voyager</t>
  </si>
  <si>
    <t>https://codersfree.com/cursos/aprende-a-construir-tu-propio-cms-con-laravel-voyager</t>
  </si>
  <si>
    <t>En este curso aprenderás a construir tu propio CMS de una manera muy sencilla, gracias al paquete Laravel Voyager.</t>
  </si>
  <si>
    <t>'laravel', 'voyager'</t>
  </si>
  <si>
    <t>https://github.com/petrix12/voyager2022</t>
  </si>
  <si>
    <t>VuePress - Generador de Sitios Estáticos con Vue.js</t>
  </si>
  <si>
    <t>https://www.youtube.com/watch?v=o334x1W_RDY</t>
  </si>
  <si>
    <t>Aprende a utilizar VuePress para tus próximos sitios web estáticos, este tutorial en español te mostrará los conceptos claves y fundamentos para montar tu sitio web a la velocidad de la luz.</t>
  </si>
  <si>
    <t>'vuejs', 'vuepress'</t>
  </si>
  <si>
    <t>https://github.com/petrix12/vuepress2022</t>
  </si>
  <si>
    <t>PWA - Aplicaciones Web Progresivas: De cero a experto</t>
  </si>
  <si>
    <t>PWA</t>
  </si>
  <si>
    <t>https://www.udemy.com/course/aplicaciones-web-progresivas</t>
  </si>
  <si>
    <t>UC-08d71e30-3850-421f-92b6-690fcc31133b</t>
  </si>
  <si>
    <t>https://udemy-certificate.s3.amazonaws.com/pdf/UC-08d71e30-3850-421f-92b6-690fcc31133b.pdf</t>
  </si>
  <si>
    <t>Notificaciones PUSH, sincronización sin conexión, modos offline, instalaciones, indexedDB, push server, share y más.</t>
  </si>
  <si>
    <t>'pwa'</t>
  </si>
  <si>
    <t>https://github.com/petrix12/pwa2022</t>
  </si>
  <si>
    <t>Automatiza tu negocio con Zapier - De 0 a 100</t>
  </si>
  <si>
    <t>Zapier</t>
  </si>
  <si>
    <t>https://www.udemy.com/course/automatiza-tu-negocio-con-zapier-de-0-a-100</t>
  </si>
  <si>
    <t>UC-247c220a-74e7-43ef-b18a-8645bc183912</t>
  </si>
  <si>
    <t>https://udemy-certificate.s3.amazonaws.com/pdf/UC-247c220a-74e7-43ef-b18a-8645bc183912.pdf</t>
  </si>
  <si>
    <t>Nicolás Bonjour</t>
  </si>
  <si>
    <t>Automatiza procesos para ganar tiempo, abandonar las tareas repetitivas y ESCALAR tus negocios de forma estratégica.</t>
  </si>
  <si>
    <t>'zapier'</t>
  </si>
  <si>
    <t>https://github.com/petrix12/zapier2022.git</t>
  </si>
  <si>
    <t>Implementa DataTable con Laravel Livewire: Guía paso a paso</t>
  </si>
  <si>
    <t>https://codersfree.com/cursos/implementa-datatables-con-laravel-livewire</t>
  </si>
  <si>
    <t>Aprende a implementar DataTable con Laravel Livewire paso a paso y mejora la presentación de tus datos en proyectos de Laravel. Crea tablas interactivas en tiempo real con filtros, paginación y ordenamiento. ¡Inscríbete ahora!</t>
  </si>
  <si>
    <t>'laravel', 'livewire'</t>
  </si>
  <si>
    <t>https://github.com/petrix12/datatable2023.git</t>
  </si>
  <si>
    <t>Aprende Laravel Livewire desde cero</t>
  </si>
  <si>
    <t>https://codersfree.com/cursos/aprende-laravel-livewire-desde-cero</t>
  </si>
  <si>
    <t>Aprende a crear aplicaciones web interactivas con Laravel Livewire desde cero en este práctico curso de Laravel. Agrega interactividad y dinamismo a tus proyectos web. ¡Inscríbete y crea aplicaciones web modernas!</t>
  </si>
  <si>
    <t>https://github.com/petrix12/livewire2023.git</t>
  </si>
  <si>
    <t>Curso Alpine JS desde cero</t>
  </si>
  <si>
    <t>https://www.youtube.com/playlist?list=PLZ2ovOgdI-kVcpcljnRe7heDP-YVrk1ki</t>
  </si>
  <si>
    <t>Aprende Alpine JS desde cero.</t>
  </si>
  <si>
    <t>'laravel', 'alpine'</t>
  </si>
  <si>
    <t>https://github.com/petrix12/alpine2023.git</t>
  </si>
  <si>
    <t>Aprende Laravel 10 desde cero</t>
  </si>
  <si>
    <t>https://codersfree.com/cursos/aprende-laravel-desde-cero</t>
  </si>
  <si>
    <t>Aprende Laravel 10 desde cero y conviértete en un experto en el framework PHP más popular. Construye aplicaciones web escalables y descubre las mejores prácticas y técnicas de Laravel. ¡Inscríbete ahora!</t>
  </si>
  <si>
    <t>Consultas en SQL para principiantes</t>
  </si>
  <si>
    <t>https://www.udemy.com/course/sql-desde-cero-curso-practico</t>
  </si>
  <si>
    <t>UC-72f027a7-64ce-4f9e-b371-5a2ef0102b0d</t>
  </si>
  <si>
    <t>https://www.udemy.com/certificate/UC-72f027a7-64ce-4f9e-b371-5a2ef0102b0d</t>
  </si>
  <si>
    <t>Jorge Alberto Chávez Sarmiento</t>
  </si>
  <si>
    <t>Jorge, con experiencia en bases de datos, te enseñará SQL desde cero.</t>
  </si>
  <si>
    <t>https://github.com/petrix12/repasosql.git</t>
  </si>
  <si>
    <t>Livewire y WireUI: Crea interfaces web responsivas de forma fácil</t>
  </si>
  <si>
    <t>https://codersfree.com/cursos/livewire-wireui-crea-interfaces-web-responsivas-facil</t>
  </si>
  <si>
    <t>Aprende a desarrollar aplicaciones con WireUI para Laravel y Livewire y mejora tu productividad. Desarrolla interfaces atractivas y funcionales en menos tiempo. ¡Inscríbete ya!</t>
  </si>
  <si>
    <t>Novedades de Laravel 11</t>
  </si>
  <si>
    <t>https://aprendible.com/series/novedades-de-laravel-11</t>
  </si>
  <si>
    <t>En esta serie de videos exploramos las últimas características de la versión 11 de Laravel y sus principales diferencias con la versión anterior.</t>
  </si>
  <si>
    <t>Arquitectura hexagonal</t>
  </si>
  <si>
    <t>https://campus-ademass.com/curso/35</t>
  </si>
  <si>
    <t>Ademass</t>
  </si>
  <si>
    <t>https://campus-ademass.com/aut/11581</t>
  </si>
  <si>
    <t>Juan José Ruíz Muñoz</t>
  </si>
  <si>
    <t>Descubre cómo implementar la arquitectura hexagonal, también conocida como puertos y adaptadores, en tus proyectos de programación. Este video te proporcionará una sólida comprensión de los fundamentos teóricos detrás de esta arquitectura.</t>
  </si>
  <si>
    <t>ademass</t>
  </si>
  <si>
    <t>'arquitectura_hexagonal'</t>
  </si>
  <si>
    <t>Novedades de Laravel 10</t>
  </si>
  <si>
    <t>https://aprendible.com/series/novedades-de-laravel-10</t>
  </si>
  <si>
    <t>En esta serie de videos exploramos las principales novedades de la versión 10 de Laravel liberada el 14 de febrero del 2023.</t>
  </si>
  <si>
    <t>Curso avanzado de Laravel 11</t>
  </si>
  <si>
    <t>https://codersfree.com/cursos/aprende-laravel-avanzado</t>
  </si>
  <si>
    <t>En este curso avanzado de Laravel 11, aprenderás técnicas y herramientas avanzadas para mejorar tus habilidades en Laravel. Domina Laravel y crea aplicaciones web de alta calidad.</t>
  </si>
  <si>
    <t>Curso de Laravel</t>
  </si>
  <si>
    <t>https://campus-ademass.com/curso/3</t>
  </si>
  <si>
    <t>https://campus-ademass.com/aut/13200</t>
  </si>
  <si>
    <t>El objetivo de esta formación va a ser aprender utilizar LARAVEL profesionalmente, entrando en profundidad en todos y cada uno de los aspectos de esta tecnología: rutas, controladores, middleware, vistas, migraciones, seeders, factories, canales de mensajería y escucha, inertia, livewire, blade, eventos, custom validations, forge, vapor, testing, passport....</t>
  </si>
  <si>
    <t>Taller de Laravel + Vue</t>
  </si>
  <si>
    <t>https://campus-ademass.com/curso/4</t>
  </si>
  <si>
    <t>https://campus-ademass.com/aut/13345</t>
  </si>
  <si>
    <t>En este curso, te llevaremos de la mano a través de cada paso necesario para crear un proyecto real utilizando dos tecnologías increíbles: Laravel y Vue.js.</t>
  </si>
  <si>
    <t>https://github.com/petrix12/laravel-vue2024</t>
  </si>
  <si>
    <t>Curso de SOLID</t>
  </si>
  <si>
    <t>SOLID</t>
  </si>
  <si>
    <t>https://campus-ademass.com/curso/34</t>
  </si>
  <si>
    <t>https://campus-ademass.com/aut/13486</t>
  </si>
  <si>
    <t>Curso completo sobre los principios SOLID, que te ayudarán a ser mejor programador y subir al siguiente nivel.</t>
  </si>
  <si>
    <t>'solid'</t>
  </si>
  <si>
    <t>Curso de PHP</t>
  </si>
  <si>
    <t>PHP</t>
  </si>
  <si>
    <t>https://campus-ademass.com/curso/18</t>
  </si>
  <si>
    <t>https://campus-ademass.com/aut/13574</t>
  </si>
  <si>
    <t>Curso completo de PHP</t>
  </si>
  <si>
    <t>'php'</t>
  </si>
  <si>
    <t>Curso Laravel 11 desde cero</t>
  </si>
  <si>
    <t>https://www.youtube.com/playlist?list=PLZ2ovOgdI-kVtF2yQ2kiZetWWTmOQoUSG</t>
  </si>
  <si>
    <t>Curso sobre Laravel 11</t>
  </si>
  <si>
    <t>Curso jQuery desde 0</t>
  </si>
  <si>
    <t>https://www.youtube.com/playlist?list=PL_wRgp7nihyY020gyukDupJEJ84gimiPS</t>
  </si>
  <si>
    <t>Usko Kruh</t>
  </si>
  <si>
    <t>Curso gratuito de la librería o biblioteca jQuery de JavaScrip.</t>
  </si>
  <si>
    <t>Curso de Laravel 11</t>
  </si>
  <si>
    <t>https://www.cursosdesarrolloweb.es/course/curso-laravel-11</t>
  </si>
  <si>
    <t>Este curso pretende ser un curso atípico acerca de la nueva versión de Laravel, Laravel 11. En la mayoría de los cursos, por no decir todos, se explica la composición de un proyecto Laravel, que si migraciones, modelos, controladores, Artisan, vistas, en fin, algo suuuuuuper aburrido... Este curso pretende cubrir esa parte aburrida pero necesaria desarrollando sobre la marcha un completo sistema de gestión de productos con carrito de compras.</t>
  </si>
  <si>
    <t>Curso de Postman</t>
  </si>
  <si>
    <t>Postman</t>
  </si>
  <si>
    <t>https://campus-ademass.com/curso/113</t>
  </si>
  <si>
    <t>https://campus-ademass.com/aut/14342</t>
  </si>
  <si>
    <t>Diego Bastidas</t>
  </si>
  <si>
    <t>Aprende a realizar peticiones a APIs a través del programa más popular entre desarrolladores.</t>
  </si>
  <si>
    <t>'postman'</t>
  </si>
  <si>
    <t>Metodologías y herramientas ágiles</t>
  </si>
  <si>
    <t>Jira</t>
  </si>
  <si>
    <t>Tello</t>
  </si>
  <si>
    <t>Scrum</t>
  </si>
  <si>
    <t>Juan Fernando Urrego</t>
  </si>
  <si>
    <t>Angular</t>
  </si>
  <si>
    <t>Ant Design</t>
  </si>
  <si>
    <t>Babel</t>
  </si>
  <si>
    <t>Bootstrap</t>
  </si>
  <si>
    <t>CSS</t>
  </si>
  <si>
    <t>Firebase</t>
  </si>
  <si>
    <t>Fundamentos</t>
  </si>
  <si>
    <t>Materialize</t>
  </si>
  <si>
    <t>MEVN</t>
  </si>
  <si>
    <t>Pure CSS</t>
  </si>
  <si>
    <t>Python-Django</t>
  </si>
  <si>
    <t>Python-Flask</t>
  </si>
  <si>
    <t>Sass</t>
  </si>
  <si>
    <t>Stylus</t>
  </si>
  <si>
    <t>WISA</t>
  </si>
  <si>
    <t>Arquitecto</t>
  </si>
  <si>
    <t>Lógico</t>
  </si>
  <si>
    <t>Comandante</t>
  </si>
  <si>
    <t>Innovador</t>
  </si>
  <si>
    <t>Abogado</t>
  </si>
  <si>
    <t>Mediador</t>
  </si>
  <si>
    <t>Protagonista</t>
  </si>
  <si>
    <t>Activista</t>
  </si>
  <si>
    <t>Logista</t>
  </si>
  <si>
    <t>Defensor</t>
  </si>
  <si>
    <t>Ejecutivo</t>
  </si>
  <si>
    <t>Cónsul</t>
  </si>
  <si>
    <t>Virtuoso</t>
  </si>
  <si>
    <t>Aventurero</t>
  </si>
  <si>
    <t>Emprendedor</t>
  </si>
  <si>
    <t>Animador</t>
  </si>
</sst>
</file>

<file path=xl/styles.xml><?xml version="1.0" encoding="utf-8"?>
<styleSheet xmlns="http://schemas.openxmlformats.org/spreadsheetml/2006/main" xmlns:mc="http://schemas.openxmlformats.org/markup-compatibility/2006" xmlns:xr9="http://schemas.microsoft.com/office/spreadsheetml/2016/revision9" mc:Ignorable="xr9">
  <numFmts count="7">
    <numFmt numFmtId="41" formatCode="_-* #,##0_-;\-* #,##0_-;_-* &quot;-&quot;_-;_-@_-"/>
    <numFmt numFmtId="43" formatCode="_-* #,##0.00_-;\-* #,##0.00_-;_-* &quot;-&quot;??_-;_-@_-"/>
    <numFmt numFmtId="176" formatCode="_-* #,##0.00\ &quot;€&quot;_-;\-* #,##0.00\ &quot;€&quot;_-;_-* \-??\ &quot;€&quot;_-;_-@_-"/>
    <numFmt numFmtId="177" formatCode="_-* #,##0\ &quot;€&quot;_-;\-* #,##0\ &quot;€&quot;_-;_-* &quot;-&quot;\ &quot;€&quot;_-;_-@_-"/>
    <numFmt numFmtId="178" formatCode="_ * #,##0.00_ ;_ * \-#,##0.00_ ;_ * &quot;-&quot;??_ ;_ @_ "/>
    <numFmt numFmtId="179" formatCode="_ * #,##0_ ;_ * \-#,##0_ ;_ * &quot;-&quot;_ ;_ @_ "/>
    <numFmt numFmtId="180" formatCode="dd/mm/yyyy;@"/>
  </numFmts>
  <fonts count="23">
    <font>
      <sz val="11"/>
      <color theme="1"/>
      <name val="Calibri"/>
      <charset val="134"/>
      <scheme val="minor"/>
    </font>
    <font>
      <b/>
      <sz val="11"/>
      <color theme="1"/>
      <name val="Calibri"/>
      <charset val="134"/>
      <scheme val="minor"/>
    </font>
    <font>
      <u/>
      <sz val="11"/>
      <color theme="10"/>
      <name val="Calibri"/>
      <charset val="134"/>
      <scheme val="minor"/>
    </font>
    <font>
      <u/>
      <sz val="11"/>
      <color rgb="FF800080"/>
      <name val="Calibri"/>
      <charset val="134"/>
      <scheme val="minor"/>
    </font>
    <font>
      <b/>
      <sz val="11"/>
      <color theme="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41">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70C0"/>
        <bgColor indexed="64"/>
      </patternFill>
    </fill>
    <fill>
      <patternFill patternType="solid">
        <fgColor rgb="FF002060"/>
        <bgColor indexed="64"/>
      </patternFill>
    </fill>
    <fill>
      <patternFill patternType="solid">
        <fgColor theme="0" tint="-0.149998474074526"/>
        <bgColor indexed="64"/>
      </patternFill>
    </fill>
    <fill>
      <patternFill patternType="solid">
        <fgColor theme="0" tint="-0.0499893185216834"/>
        <bgColor indexed="64"/>
      </patternFill>
    </fill>
    <fill>
      <patternFill patternType="solid">
        <fgColor theme="0" tint="-0.49998474074526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177" fontId="0" fillId="0" borderId="0" applyFont="0" applyFill="0" applyBorder="0" applyAlignment="0" applyProtection="0">
      <alignment vertical="center"/>
    </xf>
    <xf numFmtId="0" fontId="2" fillId="0" borderId="0" applyNumberFormat="0" applyFill="0" applyBorder="0" applyAlignment="0" applyProtection="0"/>
    <xf numFmtId="0" fontId="5" fillId="0" borderId="0" applyNumberFormat="0" applyFill="0" applyBorder="0" applyAlignment="0" applyProtection="0">
      <alignment vertical="center"/>
    </xf>
    <xf numFmtId="0" fontId="0" fillId="10"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11" borderId="4" applyNumberFormat="0" applyAlignment="0" applyProtection="0">
      <alignment vertical="center"/>
    </xf>
    <xf numFmtId="0" fontId="13" fillId="12" borderId="5" applyNumberFormat="0" applyAlignment="0" applyProtection="0">
      <alignment vertical="center"/>
    </xf>
    <xf numFmtId="0" fontId="14" fillId="12" borderId="4" applyNumberFormat="0" applyAlignment="0" applyProtection="0">
      <alignment vertical="center"/>
    </xf>
    <xf numFmtId="0" fontId="15" fillId="13"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4" borderId="0" applyNumberFormat="0" applyBorder="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xf numFmtId="0" fontId="21" fillId="33"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1" fillId="36" borderId="0" applyNumberFormat="0" applyBorder="0" applyAlignment="0" applyProtection="0">
      <alignment vertical="center"/>
    </xf>
    <xf numFmtId="0" fontId="21" fillId="37" borderId="0" applyNumberFormat="0" applyBorder="0" applyAlignment="0" applyProtection="0">
      <alignment vertical="center"/>
    </xf>
    <xf numFmtId="0" fontId="22" fillId="38" borderId="0" applyNumberFormat="0" applyBorder="0" applyAlignment="0" applyProtection="0">
      <alignment vertical="center"/>
    </xf>
    <xf numFmtId="0" fontId="22" fillId="39" borderId="0" applyNumberFormat="0" applyBorder="0" applyAlignment="0" applyProtection="0">
      <alignment vertical="center"/>
    </xf>
    <xf numFmtId="0" fontId="21" fillId="40" borderId="0" applyNumberFormat="0" applyBorder="0" applyAlignment="0" applyProtection="0">
      <alignment vertical="center"/>
    </xf>
  </cellStyleXfs>
  <cellXfs count="22">
    <xf numFmtId="0" fontId="0" fillId="0" borderId="0" xfId="0"/>
    <xf numFmtId="0" fontId="0" fillId="2" borderId="0" xfId="0" applyFill="1"/>
    <xf numFmtId="0" fontId="1" fillId="0" borderId="0" xfId="0" applyFont="1"/>
    <xf numFmtId="178" fontId="0" fillId="0" borderId="0" xfId="0" applyNumberFormat="1"/>
    <xf numFmtId="179" fontId="0" fillId="0" borderId="0" xfId="0" applyNumberFormat="1"/>
    <xf numFmtId="180" fontId="0" fillId="0" borderId="0" xfId="0" applyNumberFormat="1"/>
    <xf numFmtId="0" fontId="0" fillId="3" borderId="0" xfId="0" applyFill="1"/>
    <xf numFmtId="0" fontId="2" fillId="0" borderId="0" xfId="6"/>
    <xf numFmtId="0" fontId="0" fillId="4" borderId="0" xfId="0" applyFill="1"/>
    <xf numFmtId="0" fontId="0" fillId="5" borderId="0" xfId="0" applyFill="1"/>
    <xf numFmtId="180" fontId="1" fillId="0" borderId="0" xfId="0" applyNumberFormat="1" applyFont="1"/>
    <xf numFmtId="180" fontId="0" fillId="3" borderId="0" xfId="0" applyNumberFormat="1" applyFill="1"/>
    <xf numFmtId="0" fontId="3" fillId="0" borderId="0" xfId="6" applyFont="1"/>
    <xf numFmtId="0" fontId="1" fillId="0" borderId="0" xfId="0" applyFont="1" applyAlignment="1">
      <alignment horizontal="right"/>
    </xf>
    <xf numFmtId="180" fontId="0" fillId="0" borderId="0" xfId="0" applyNumberFormat="1" applyAlignment="1">
      <alignment horizontal="center"/>
    </xf>
    <xf numFmtId="2" fontId="0" fillId="0" borderId="0" xfId="0" applyNumberFormat="1"/>
    <xf numFmtId="58" fontId="0" fillId="0" borderId="0" xfId="0" applyNumberFormat="1"/>
    <xf numFmtId="0" fontId="4" fillId="6" borderId="0" xfId="0" applyFont="1" applyFill="1"/>
    <xf numFmtId="0" fontId="0" fillId="7" borderId="0" xfId="0" applyFill="1"/>
    <xf numFmtId="178" fontId="0" fillId="8" borderId="0" xfId="0" applyNumberFormat="1" applyFill="1"/>
    <xf numFmtId="0" fontId="4" fillId="9" borderId="0" xfId="0" applyFont="1" applyFill="1"/>
    <xf numFmtId="178" fontId="4" fillId="9" borderId="0" xfId="0" applyNumberFormat="1" applyFont="1" applyFill="1"/>
    <xf numFmtId="0" fontId="0" fillId="0" borderId="0" xfId="0" quotePrefix="1"/>
  </cellXfs>
  <cellStyles count="49">
    <cellStyle name="Normal" xfId="0" builtinId="0"/>
    <cellStyle name="Coma" xfId="1" builtinId="3"/>
    <cellStyle name="Moneda" xfId="2" builtinId="4"/>
    <cellStyle name="Porcentaje" xfId="3" builtinId="5"/>
    <cellStyle name="Coma [0]" xfId="4" builtinId="6"/>
    <cellStyle name="Moneda [0]" xfId="5" builtinId="7"/>
    <cellStyle name="Hipervínculo" xfId="6" builtinId="8"/>
    <cellStyle name="Hipervínculo visitado" xfId="7" builtinId="9"/>
    <cellStyle name="Nota" xfId="8" builtinId="10"/>
    <cellStyle name="Texto de advertencia" xfId="9" builtinId="11"/>
    <cellStyle name="Título" xfId="10" builtinId="15"/>
    <cellStyle name="Texto explicativo" xfId="11" builtinId="53"/>
    <cellStyle name="Título 1" xfId="12" builtinId="16"/>
    <cellStyle name="Título 2" xfId="13" builtinId="17"/>
    <cellStyle name="Título 3" xfId="14" builtinId="18"/>
    <cellStyle name="Título 4" xfId="15" builtinId="19"/>
    <cellStyle name="Entrada" xfId="16" builtinId="20"/>
    <cellStyle name="Salida" xfId="17" builtinId="21"/>
    <cellStyle name="Cálculo" xfId="18" builtinId="22"/>
    <cellStyle name="Celda de comprobación" xfId="19" builtinId="23"/>
    <cellStyle name="Celda vinculada" xfId="20" builtinId="24"/>
    <cellStyle name="Total" xfId="21" builtinId="25"/>
    <cellStyle name="Correcto" xfId="22" builtinId="26"/>
    <cellStyle name="Incorrecto" xfId="23" builtinId="27"/>
    <cellStyle name="Neutro" xfId="24" builtinId="28"/>
    <cellStyle name="Énfasis1" xfId="25" builtinId="29"/>
    <cellStyle name="20% - Énfasis1" xfId="26" builtinId="30"/>
    <cellStyle name="40% - Énfasis1" xfId="27" builtinId="31"/>
    <cellStyle name="60% - Énfasis1" xfId="28" builtinId="32"/>
    <cellStyle name="Énfasis2" xfId="29" builtinId="33"/>
    <cellStyle name="20% - Énfasis2" xfId="30" builtinId="34"/>
    <cellStyle name="40% - Énfasis2" xfId="31" builtinId="35"/>
    <cellStyle name="60% - Énfasis2" xfId="32" builtinId="36"/>
    <cellStyle name="Énfasis3" xfId="33" builtinId="37"/>
    <cellStyle name="20% - Énfasis3" xfId="34" builtinId="38"/>
    <cellStyle name="40% - Énfasis3" xfId="35" builtinId="39"/>
    <cellStyle name="60% - Énfasis3" xfId="36" builtinId="40"/>
    <cellStyle name="Énfasis4" xfId="37" builtinId="41"/>
    <cellStyle name="20% - Énfasis4" xfId="38" builtinId="42"/>
    <cellStyle name="40% - Énfasis4" xfId="39" builtinId="43"/>
    <cellStyle name="60% - Énfasis4" xfId="40" builtinId="44"/>
    <cellStyle name="Énfasis5" xfId="41" builtinId="45"/>
    <cellStyle name="20% - Énfasis5" xfId="42" builtinId="46"/>
    <cellStyle name="40% - Énfasis5" xfId="43" builtinId="47"/>
    <cellStyle name="60% - Énfasis5" xfId="44" builtinId="48"/>
    <cellStyle name="Énfasis6" xfId="45" builtinId="49"/>
    <cellStyle name="20% - Énfasis6" xfId="46" builtinId="50"/>
    <cellStyle name="40% - Énfasis6" xfId="47" builtinId="51"/>
    <cellStyle name="60% - Énfasis6" xfId="48" builtinId="52"/>
  </cellStyles>
  <dxfs count="6">
    <dxf>
      <fill>
        <patternFill patternType="solid">
          <bgColor rgb="FFFF0000"/>
        </patternFill>
      </fill>
    </dxf>
    <dxf>
      <numFmt numFmtId="178" formatCode="_ * #,##0.00_ ;_ * \-#,##0.00_ ;_ * &quot;-&quot;??_ ;_ @_ "/>
    </dxf>
    <dxf>
      <numFmt numFmtId="179" formatCode="_ * #,##0_ ;_ * \-#,##0_ ;_ * &quot;-&quot;_ ;_ @_ "/>
    </dxf>
    <dxf>
      <numFmt numFmtId="180" formatCode="dd/mm/yyyy;@"/>
    </dxf>
    <dxf>
      <font>
        <b val="1"/>
        <i val="0"/>
        <color rgb="FFFF0000"/>
      </font>
    </dxf>
    <dxf>
      <fill>
        <patternFill patternType="solid">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image" Target="../media/image9.png"/><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5" Type="http://schemas.openxmlformats.org/officeDocument/2006/relationships/image" Target="../media/image15.jpeg"/><Relationship Id="rId14" Type="http://schemas.openxmlformats.org/officeDocument/2006/relationships/image" Target="../media/image14.png"/><Relationship Id="rId13" Type="http://schemas.openxmlformats.org/officeDocument/2006/relationships/image" Target="../media/image13.png"/><Relationship Id="rId12" Type="http://schemas.openxmlformats.org/officeDocument/2006/relationships/image" Target="../media/image12.png"/><Relationship Id="rId11" Type="http://schemas.openxmlformats.org/officeDocument/2006/relationships/image" Target="../media/image11.png"/><Relationship Id="rId10" Type="http://schemas.openxmlformats.org/officeDocument/2006/relationships/image" Target="../media/image10.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13</xdr:col>
      <xdr:colOff>55979</xdr:colOff>
      <xdr:row>10</xdr:row>
      <xdr:rowOff>157557</xdr:rowOff>
    </xdr:from>
    <xdr:to>
      <xdr:col>13</xdr:col>
      <xdr:colOff>595979</xdr:colOff>
      <xdr:row>13</xdr:row>
      <xdr:rowOff>148917</xdr:rowOff>
    </xdr:to>
    <xdr:pic>
      <xdr:nvPicPr>
        <xdr:cNvPr id="31" name="Imagen 30" descr="Imagen que contiene dibujo&#10;&#10;Descripción generada automáticamente"/>
        <xdr:cNvPicPr/>
      </xdr:nvPicPr>
      <xdr:blipFill>
        <a:blip r:embed="rId1" cstate="print">
          <a:extLst>
            <a:ext uri="{28A0092B-C50C-407E-A947-70E740481C1C}">
              <a14:useLocalDpi xmlns:a14="http://schemas.microsoft.com/office/drawing/2010/main" val="0"/>
            </a:ext>
          </a:extLst>
        </a:blip>
        <a:stretch>
          <a:fillRect/>
        </a:stretch>
      </xdr:blipFill>
      <xdr:spPr>
        <a:xfrm>
          <a:off x="10547985" y="1998980"/>
          <a:ext cx="539750" cy="543560"/>
        </a:xfrm>
        <a:prstGeom prst="rect">
          <a:avLst/>
        </a:prstGeom>
      </xdr:spPr>
    </xdr:pic>
    <xdr:clientData/>
  </xdr:twoCellAnchor>
  <xdr:twoCellAnchor editAs="oneCell">
    <xdr:from>
      <xdr:col>12</xdr:col>
      <xdr:colOff>137810</xdr:colOff>
      <xdr:row>10</xdr:row>
      <xdr:rowOff>148792</xdr:rowOff>
    </xdr:from>
    <xdr:to>
      <xdr:col>12</xdr:col>
      <xdr:colOff>677810</xdr:colOff>
      <xdr:row>13</xdr:row>
      <xdr:rowOff>140152</xdr:rowOff>
    </xdr:to>
    <xdr:pic>
      <xdr:nvPicPr>
        <xdr:cNvPr id="34" name="Imagen 33" descr="Icono&#10;&#10;Descripción generada automáticamente"/>
        <xdr:cNvPicPr/>
      </xdr:nvPicPr>
      <xdr:blipFill>
        <a:blip r:embed="rId2" cstate="print">
          <a:extLst>
            <a:ext uri="{28A0092B-C50C-407E-A947-70E740481C1C}">
              <a14:useLocalDpi xmlns:a14="http://schemas.microsoft.com/office/drawing/2010/main" val="0"/>
            </a:ext>
          </a:extLst>
        </a:blip>
        <a:stretch>
          <a:fillRect/>
        </a:stretch>
      </xdr:blipFill>
      <xdr:spPr>
        <a:xfrm>
          <a:off x="9822815" y="1990090"/>
          <a:ext cx="539750" cy="543560"/>
        </a:xfrm>
        <a:prstGeom prst="rect">
          <a:avLst/>
        </a:prstGeom>
      </xdr:spPr>
    </xdr:pic>
    <xdr:clientData/>
  </xdr:twoCellAnchor>
  <xdr:twoCellAnchor editAs="oneCell">
    <xdr:from>
      <xdr:col>15</xdr:col>
      <xdr:colOff>507471</xdr:colOff>
      <xdr:row>10</xdr:row>
      <xdr:rowOff>150122</xdr:rowOff>
    </xdr:from>
    <xdr:to>
      <xdr:col>16</xdr:col>
      <xdr:colOff>254991</xdr:colOff>
      <xdr:row>13</xdr:row>
      <xdr:rowOff>141482</xdr:rowOff>
    </xdr:to>
    <xdr:pic>
      <xdr:nvPicPr>
        <xdr:cNvPr id="35" name="Imagen 34"/>
        <xdr:cNvPicPr preferRelativeResize="0"/>
      </xdr:nvPicPr>
      <xdr:blipFill>
        <a:blip r:embed="rId3"/>
        <a:stretch>
          <a:fillRect/>
        </a:stretch>
      </xdr:blipFill>
      <xdr:spPr>
        <a:xfrm>
          <a:off x="12613640" y="1991360"/>
          <a:ext cx="554355" cy="543560"/>
        </a:xfrm>
        <a:prstGeom prst="rect">
          <a:avLst/>
        </a:prstGeom>
      </xdr:spPr>
    </xdr:pic>
    <xdr:clientData/>
  </xdr:twoCellAnchor>
  <xdr:twoCellAnchor editAs="oneCell">
    <xdr:from>
      <xdr:col>14</xdr:col>
      <xdr:colOff>680630</xdr:colOff>
      <xdr:row>10</xdr:row>
      <xdr:rowOff>128646</xdr:rowOff>
    </xdr:from>
    <xdr:to>
      <xdr:col>15</xdr:col>
      <xdr:colOff>428150</xdr:colOff>
      <xdr:row>13</xdr:row>
      <xdr:rowOff>120006</xdr:rowOff>
    </xdr:to>
    <xdr:pic>
      <xdr:nvPicPr>
        <xdr:cNvPr id="36" name="Imagen 35"/>
        <xdr:cNvPicPr/>
      </xdr:nvPicPr>
      <xdr:blipFill>
        <a:blip r:embed="rId4"/>
        <a:stretch>
          <a:fillRect/>
        </a:stretch>
      </xdr:blipFill>
      <xdr:spPr>
        <a:xfrm>
          <a:off x="11979275" y="1969770"/>
          <a:ext cx="554990" cy="543560"/>
        </a:xfrm>
        <a:prstGeom prst="rect">
          <a:avLst/>
        </a:prstGeom>
      </xdr:spPr>
    </xdr:pic>
    <xdr:clientData/>
  </xdr:twoCellAnchor>
  <xdr:twoCellAnchor editAs="oneCell">
    <xdr:from>
      <xdr:col>12</xdr:col>
      <xdr:colOff>171159</xdr:colOff>
      <xdr:row>14</xdr:row>
      <xdr:rowOff>56716</xdr:rowOff>
    </xdr:from>
    <xdr:to>
      <xdr:col>12</xdr:col>
      <xdr:colOff>711159</xdr:colOff>
      <xdr:row>17</xdr:row>
      <xdr:rowOff>48076</xdr:rowOff>
    </xdr:to>
    <xdr:pic>
      <xdr:nvPicPr>
        <xdr:cNvPr id="39" name="Imagen 38"/>
        <xdr:cNvPicPr/>
      </xdr:nvPicPr>
      <xdr:blipFill>
        <a:blip r:embed="rId5"/>
        <a:stretch>
          <a:fillRect/>
        </a:stretch>
      </xdr:blipFill>
      <xdr:spPr>
        <a:xfrm>
          <a:off x="9855835" y="2634615"/>
          <a:ext cx="539750" cy="543560"/>
        </a:xfrm>
        <a:prstGeom prst="rect">
          <a:avLst/>
        </a:prstGeom>
        <a:ln>
          <a:solidFill>
            <a:schemeClr val="accent1">
              <a:shade val="50000"/>
            </a:schemeClr>
          </a:solidFill>
        </a:ln>
      </xdr:spPr>
    </xdr:pic>
    <xdr:clientData/>
  </xdr:twoCellAnchor>
  <xdr:twoCellAnchor editAs="oneCell">
    <xdr:from>
      <xdr:col>13</xdr:col>
      <xdr:colOff>97734</xdr:colOff>
      <xdr:row>14</xdr:row>
      <xdr:rowOff>14174</xdr:rowOff>
    </xdr:from>
    <xdr:to>
      <xdr:col>13</xdr:col>
      <xdr:colOff>637734</xdr:colOff>
      <xdr:row>17</xdr:row>
      <xdr:rowOff>5534</xdr:rowOff>
    </xdr:to>
    <xdr:pic>
      <xdr:nvPicPr>
        <xdr:cNvPr id="40" name="Imagen 39"/>
        <xdr:cNvPicPr preferRelativeResize="0"/>
      </xdr:nvPicPr>
      <xdr:blipFill>
        <a:blip r:embed="rId6"/>
        <a:stretch>
          <a:fillRect/>
        </a:stretch>
      </xdr:blipFill>
      <xdr:spPr>
        <a:xfrm>
          <a:off x="10589260" y="2592070"/>
          <a:ext cx="540385" cy="543560"/>
        </a:xfrm>
        <a:prstGeom prst="rect">
          <a:avLst/>
        </a:prstGeom>
      </xdr:spPr>
    </xdr:pic>
    <xdr:clientData/>
  </xdr:twoCellAnchor>
  <xdr:twoCellAnchor editAs="oneCell">
    <xdr:from>
      <xdr:col>13</xdr:col>
      <xdr:colOff>777665</xdr:colOff>
      <xdr:row>10</xdr:row>
      <xdr:rowOff>157557</xdr:rowOff>
    </xdr:from>
    <xdr:to>
      <xdr:col>14</xdr:col>
      <xdr:colOff>525185</xdr:colOff>
      <xdr:row>13</xdr:row>
      <xdr:rowOff>148917</xdr:rowOff>
    </xdr:to>
    <xdr:pic>
      <xdr:nvPicPr>
        <xdr:cNvPr id="41" name="Imagen 40" descr="Imagen que contiene Interfaz de usuario gráfica&#10;&#10;Descripción generada automáticamente"/>
        <xdr:cNvPicPr/>
      </xdr:nvPicPr>
      <xdr:blipFill>
        <a:blip r:embed="rId7" cstate="print">
          <a:extLst>
            <a:ext uri="{28A0092B-C50C-407E-A947-70E740481C1C}">
              <a14:useLocalDpi xmlns:a14="http://schemas.microsoft.com/office/drawing/2010/main" val="0"/>
            </a:ext>
          </a:extLst>
        </a:blip>
        <a:stretch>
          <a:fillRect/>
        </a:stretch>
      </xdr:blipFill>
      <xdr:spPr>
        <a:xfrm>
          <a:off x="11269345" y="1998980"/>
          <a:ext cx="554990" cy="543560"/>
        </a:xfrm>
        <a:prstGeom prst="rect">
          <a:avLst/>
        </a:prstGeom>
        <a:ln>
          <a:solidFill>
            <a:schemeClr val="accent1">
              <a:shade val="50000"/>
            </a:schemeClr>
          </a:solidFill>
        </a:ln>
      </xdr:spPr>
    </xdr:pic>
    <xdr:clientData/>
  </xdr:twoCellAnchor>
  <xdr:twoCellAnchor editAs="oneCell">
    <xdr:from>
      <xdr:col>13</xdr:col>
      <xdr:colOff>777665</xdr:colOff>
      <xdr:row>14</xdr:row>
      <xdr:rowOff>79016</xdr:rowOff>
    </xdr:from>
    <xdr:to>
      <xdr:col>14</xdr:col>
      <xdr:colOff>525185</xdr:colOff>
      <xdr:row>17</xdr:row>
      <xdr:rowOff>70376</xdr:rowOff>
    </xdr:to>
    <xdr:pic>
      <xdr:nvPicPr>
        <xdr:cNvPr id="52" name="Imagen 51"/>
        <xdr:cNvPicPr>
          <a:picLocks noChangeAspect="1"/>
        </xdr:cNvPicPr>
      </xdr:nvPicPr>
      <xdr:blipFill>
        <a:blip r:embed="rId8"/>
        <a:stretch>
          <a:fillRect/>
        </a:stretch>
      </xdr:blipFill>
      <xdr:spPr>
        <a:xfrm>
          <a:off x="11269345" y="2656840"/>
          <a:ext cx="554990" cy="543560"/>
        </a:xfrm>
        <a:prstGeom prst="rect">
          <a:avLst/>
        </a:prstGeom>
      </xdr:spPr>
    </xdr:pic>
    <xdr:clientData/>
  </xdr:twoCellAnchor>
  <xdr:twoCellAnchor>
    <xdr:from>
      <xdr:col>0</xdr:col>
      <xdr:colOff>563531</xdr:colOff>
      <xdr:row>1</xdr:row>
      <xdr:rowOff>2175</xdr:rowOff>
    </xdr:from>
    <xdr:to>
      <xdr:col>3</xdr:col>
      <xdr:colOff>80879</xdr:colOff>
      <xdr:row>3</xdr:row>
      <xdr:rowOff>10556</xdr:rowOff>
    </xdr:to>
    <xdr:sp>
      <xdr:nvSpPr>
        <xdr:cNvPr id="72" name="CuadroTexto 108"/>
        <xdr:cNvSpPr txBox="1"/>
      </xdr:nvSpPr>
      <xdr:spPr>
        <a:xfrm>
          <a:off x="563245" y="186055"/>
          <a:ext cx="1938655" cy="376555"/>
        </a:xfrm>
        <a:prstGeom prst="rect">
          <a:avLst/>
        </a:prstGeom>
        <a:noFill/>
      </xdr:spPr>
      <xdr:txBody>
        <a:bodyPr wrap="square" rtlCol="0">
          <a:spAutoFit/>
        </a:bodyPr>
        <a:lstStyle>
          <a:defPPr>
            <a:defRPr lang="es-V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ES" b="1"/>
            <a:t>Back-end:</a:t>
          </a:r>
          <a:endParaRPr lang="es-ES" b="1"/>
        </a:p>
      </xdr:txBody>
    </xdr:sp>
    <xdr:clientData/>
  </xdr:twoCellAnchor>
  <xdr:twoCellAnchor>
    <xdr:from>
      <xdr:col>7</xdr:col>
      <xdr:colOff>682194</xdr:colOff>
      <xdr:row>2</xdr:row>
      <xdr:rowOff>129554</xdr:rowOff>
    </xdr:from>
    <xdr:to>
      <xdr:col>11</xdr:col>
      <xdr:colOff>185192</xdr:colOff>
      <xdr:row>4</xdr:row>
      <xdr:rowOff>133126</xdr:rowOff>
    </xdr:to>
    <xdr:sp>
      <xdr:nvSpPr>
        <xdr:cNvPr id="76" name="CuadroTexto 110"/>
        <xdr:cNvSpPr txBox="1"/>
      </xdr:nvSpPr>
      <xdr:spPr>
        <a:xfrm>
          <a:off x="6331585" y="497840"/>
          <a:ext cx="2731135" cy="371475"/>
        </a:xfrm>
        <a:prstGeom prst="rect">
          <a:avLst/>
        </a:prstGeom>
        <a:noFill/>
      </xdr:spPr>
      <xdr:txBody>
        <a:bodyPr wrap="square" rtlCol="0">
          <a:spAutoFit/>
        </a:bodyPr>
        <a:lstStyle>
          <a:defPPr>
            <a:defRPr lang="es-V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ES" b="1"/>
            <a:t>Framework más comunes:</a:t>
          </a:r>
          <a:endParaRPr lang="es-ES" b="1"/>
        </a:p>
      </xdr:txBody>
    </xdr:sp>
    <xdr:clientData/>
  </xdr:twoCellAnchor>
  <xdr:twoCellAnchor>
    <xdr:from>
      <xdr:col>1</xdr:col>
      <xdr:colOff>35126</xdr:colOff>
      <xdr:row>9</xdr:row>
      <xdr:rowOff>35390</xdr:rowOff>
    </xdr:from>
    <xdr:to>
      <xdr:col>4</xdr:col>
      <xdr:colOff>330604</xdr:colOff>
      <xdr:row>11</xdr:row>
      <xdr:rowOff>38962</xdr:rowOff>
    </xdr:to>
    <xdr:sp>
      <xdr:nvSpPr>
        <xdr:cNvPr id="78" name="CuadroTexto 111"/>
        <xdr:cNvSpPr txBox="1"/>
      </xdr:nvSpPr>
      <xdr:spPr>
        <a:xfrm>
          <a:off x="842010" y="1692275"/>
          <a:ext cx="2716530" cy="372110"/>
        </a:xfrm>
        <a:prstGeom prst="rect">
          <a:avLst/>
        </a:prstGeom>
        <a:noFill/>
      </xdr:spPr>
      <xdr:txBody>
        <a:bodyPr wrap="square" rtlCol="0">
          <a:spAutoFit/>
        </a:bodyPr>
        <a:lstStyle>
          <a:defPPr>
            <a:defRPr lang="es-V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ES" b="1"/>
            <a:t>Bases de datos:</a:t>
          </a:r>
          <a:endParaRPr lang="es-ES" b="1"/>
        </a:p>
      </xdr:txBody>
    </xdr:sp>
    <xdr:clientData/>
  </xdr:twoCellAnchor>
  <xdr:twoCellAnchor>
    <xdr:from>
      <xdr:col>1</xdr:col>
      <xdr:colOff>414634</xdr:colOff>
      <xdr:row>11</xdr:row>
      <xdr:rowOff>38105</xdr:rowOff>
    </xdr:from>
    <xdr:to>
      <xdr:col>3</xdr:col>
      <xdr:colOff>80879</xdr:colOff>
      <xdr:row>13</xdr:row>
      <xdr:rowOff>41677</xdr:rowOff>
    </xdr:to>
    <xdr:sp>
      <xdr:nvSpPr>
        <xdr:cNvPr id="79" name="CuadroTexto 112"/>
        <xdr:cNvSpPr txBox="1"/>
      </xdr:nvSpPr>
      <xdr:spPr>
        <a:xfrm>
          <a:off x="1221105" y="2063750"/>
          <a:ext cx="1280795" cy="371475"/>
        </a:xfrm>
        <a:prstGeom prst="rect">
          <a:avLst/>
        </a:prstGeom>
        <a:noFill/>
      </xdr:spPr>
      <xdr:txBody>
        <a:bodyPr wrap="square" rtlCol="0">
          <a:spAutoFit/>
        </a:bodyPr>
        <a:lstStyle>
          <a:defPPr>
            <a:defRPr lang="es-V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ES" b="1"/>
            <a:t>SQL:</a:t>
          </a:r>
          <a:endParaRPr lang="es-ES" b="1"/>
        </a:p>
      </xdr:txBody>
    </xdr:sp>
    <xdr:clientData/>
  </xdr:twoCellAnchor>
  <xdr:twoCellAnchor>
    <xdr:from>
      <xdr:col>5</xdr:col>
      <xdr:colOff>597454</xdr:colOff>
      <xdr:row>11</xdr:row>
      <xdr:rowOff>38105</xdr:rowOff>
    </xdr:from>
    <xdr:to>
      <xdr:col>7</xdr:col>
      <xdr:colOff>263699</xdr:colOff>
      <xdr:row>13</xdr:row>
      <xdr:rowOff>41677</xdr:rowOff>
    </xdr:to>
    <xdr:sp>
      <xdr:nvSpPr>
        <xdr:cNvPr id="80" name="CuadroTexto 113"/>
        <xdr:cNvSpPr txBox="1"/>
      </xdr:nvSpPr>
      <xdr:spPr>
        <a:xfrm>
          <a:off x="4632325" y="2063750"/>
          <a:ext cx="1280795" cy="371475"/>
        </a:xfrm>
        <a:prstGeom prst="rect">
          <a:avLst/>
        </a:prstGeom>
        <a:noFill/>
      </xdr:spPr>
      <xdr:txBody>
        <a:bodyPr wrap="square" rtlCol="0">
          <a:spAutoFit/>
        </a:bodyPr>
        <a:lstStyle>
          <a:defPPr>
            <a:defRPr lang="es-V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ES" b="1"/>
            <a:t>NoSQL:</a:t>
          </a:r>
          <a:endParaRPr lang="es-ES" b="1"/>
        </a:p>
      </xdr:txBody>
    </xdr:sp>
    <xdr:clientData/>
  </xdr:twoCellAnchor>
  <xdr:twoCellAnchor editAs="oneCell">
    <xdr:from>
      <xdr:col>6</xdr:col>
      <xdr:colOff>618144</xdr:colOff>
      <xdr:row>13</xdr:row>
      <xdr:rowOff>125367</xdr:rowOff>
    </xdr:from>
    <xdr:to>
      <xdr:col>7</xdr:col>
      <xdr:colOff>365664</xdr:colOff>
      <xdr:row>16</xdr:row>
      <xdr:rowOff>116727</xdr:rowOff>
    </xdr:to>
    <xdr:pic>
      <xdr:nvPicPr>
        <xdr:cNvPr id="81" name="Imagen 80"/>
        <xdr:cNvPicPr>
          <a:picLocks noChangeAspect="1"/>
        </xdr:cNvPicPr>
      </xdr:nvPicPr>
      <xdr:blipFill>
        <a:blip r:embed="rId9"/>
        <a:stretch>
          <a:fillRect/>
        </a:stretch>
      </xdr:blipFill>
      <xdr:spPr>
        <a:xfrm>
          <a:off x="5460365" y="2519045"/>
          <a:ext cx="554355" cy="543560"/>
        </a:xfrm>
        <a:prstGeom prst="rect">
          <a:avLst/>
        </a:prstGeom>
      </xdr:spPr>
    </xdr:pic>
    <xdr:clientData/>
  </xdr:twoCellAnchor>
  <xdr:twoCellAnchor editAs="oneCell">
    <xdr:from>
      <xdr:col>7</xdr:col>
      <xdr:colOff>543624</xdr:colOff>
      <xdr:row>13</xdr:row>
      <xdr:rowOff>177675</xdr:rowOff>
    </xdr:from>
    <xdr:to>
      <xdr:col>8</xdr:col>
      <xdr:colOff>291144</xdr:colOff>
      <xdr:row>16</xdr:row>
      <xdr:rowOff>169035</xdr:rowOff>
    </xdr:to>
    <xdr:pic>
      <xdr:nvPicPr>
        <xdr:cNvPr id="82" name="Imagen 81"/>
        <xdr:cNvPicPr preferRelativeResize="0"/>
      </xdr:nvPicPr>
      <xdr:blipFill>
        <a:blip r:embed="rId10"/>
        <a:stretch>
          <a:fillRect/>
        </a:stretch>
      </xdr:blipFill>
      <xdr:spPr>
        <a:xfrm>
          <a:off x="6193155" y="2571115"/>
          <a:ext cx="554355" cy="544195"/>
        </a:xfrm>
        <a:prstGeom prst="rect">
          <a:avLst/>
        </a:prstGeom>
      </xdr:spPr>
    </xdr:pic>
    <xdr:clientData/>
  </xdr:twoCellAnchor>
  <xdr:twoCellAnchor editAs="oneCell">
    <xdr:from>
      <xdr:col>8</xdr:col>
      <xdr:colOff>543405</xdr:colOff>
      <xdr:row>13</xdr:row>
      <xdr:rowOff>140152</xdr:rowOff>
    </xdr:from>
    <xdr:to>
      <xdr:col>9</xdr:col>
      <xdr:colOff>290925</xdr:colOff>
      <xdr:row>16</xdr:row>
      <xdr:rowOff>131512</xdr:rowOff>
    </xdr:to>
    <xdr:pic>
      <xdr:nvPicPr>
        <xdr:cNvPr id="83" name="Imagen 82"/>
        <xdr:cNvPicPr>
          <a:picLocks noChangeAspect="1"/>
        </xdr:cNvPicPr>
      </xdr:nvPicPr>
      <xdr:blipFill>
        <a:blip r:embed="rId11"/>
        <a:stretch>
          <a:fillRect/>
        </a:stretch>
      </xdr:blipFill>
      <xdr:spPr>
        <a:xfrm>
          <a:off x="6999605" y="2533650"/>
          <a:ext cx="554990" cy="544195"/>
        </a:xfrm>
        <a:prstGeom prst="rect">
          <a:avLst/>
        </a:prstGeom>
        <a:ln>
          <a:solidFill>
            <a:schemeClr val="accent1"/>
          </a:solidFill>
        </a:ln>
      </xdr:spPr>
    </xdr:pic>
    <xdr:clientData/>
  </xdr:twoCellAnchor>
  <xdr:twoCellAnchor editAs="oneCell">
    <xdr:from>
      <xdr:col>9</xdr:col>
      <xdr:colOff>501643</xdr:colOff>
      <xdr:row>13</xdr:row>
      <xdr:rowOff>177675</xdr:rowOff>
    </xdr:from>
    <xdr:to>
      <xdr:col>10</xdr:col>
      <xdr:colOff>249163</xdr:colOff>
      <xdr:row>16</xdr:row>
      <xdr:rowOff>169035</xdr:rowOff>
    </xdr:to>
    <xdr:pic>
      <xdr:nvPicPr>
        <xdr:cNvPr id="84" name="Imagen 83"/>
        <xdr:cNvPicPr>
          <a:picLocks noChangeAspect="1"/>
        </xdr:cNvPicPr>
      </xdr:nvPicPr>
      <xdr:blipFill>
        <a:blip r:embed="rId12"/>
        <a:stretch>
          <a:fillRect/>
        </a:stretch>
      </xdr:blipFill>
      <xdr:spPr>
        <a:xfrm>
          <a:off x="7764780" y="2571115"/>
          <a:ext cx="554990" cy="544195"/>
        </a:xfrm>
        <a:prstGeom prst="rect">
          <a:avLst/>
        </a:prstGeom>
        <a:ln>
          <a:solidFill>
            <a:schemeClr val="accent1"/>
          </a:solidFill>
        </a:ln>
      </xdr:spPr>
    </xdr:pic>
    <xdr:clientData/>
  </xdr:twoCellAnchor>
  <xdr:twoCellAnchor editAs="oneCell">
    <xdr:from>
      <xdr:col>10</xdr:col>
      <xdr:colOff>388707</xdr:colOff>
      <xdr:row>13</xdr:row>
      <xdr:rowOff>177675</xdr:rowOff>
    </xdr:from>
    <xdr:to>
      <xdr:col>11</xdr:col>
      <xdr:colOff>136227</xdr:colOff>
      <xdr:row>16</xdr:row>
      <xdr:rowOff>169035</xdr:rowOff>
    </xdr:to>
    <xdr:pic>
      <xdr:nvPicPr>
        <xdr:cNvPr id="85" name="Imagen 84"/>
        <xdr:cNvPicPr>
          <a:picLocks noChangeAspect="1"/>
        </xdr:cNvPicPr>
      </xdr:nvPicPr>
      <xdr:blipFill>
        <a:blip r:embed="rId13"/>
        <a:stretch>
          <a:fillRect/>
        </a:stretch>
      </xdr:blipFill>
      <xdr:spPr>
        <a:xfrm>
          <a:off x="8459470" y="2571115"/>
          <a:ext cx="554355" cy="544195"/>
        </a:xfrm>
        <a:prstGeom prst="rect">
          <a:avLst/>
        </a:prstGeom>
      </xdr:spPr>
    </xdr:pic>
    <xdr:clientData/>
  </xdr:twoCellAnchor>
  <xdr:twoCellAnchor>
    <xdr:from>
      <xdr:col>11</xdr:col>
      <xdr:colOff>791464</xdr:colOff>
      <xdr:row>8</xdr:row>
      <xdr:rowOff>137891</xdr:rowOff>
    </xdr:from>
    <xdr:to>
      <xdr:col>15</xdr:col>
      <xdr:colOff>294462</xdr:colOff>
      <xdr:row>10</xdr:row>
      <xdr:rowOff>141463</xdr:rowOff>
    </xdr:to>
    <xdr:sp>
      <xdr:nvSpPr>
        <xdr:cNvPr id="86" name="CuadroTexto 120"/>
        <xdr:cNvSpPr txBox="1"/>
      </xdr:nvSpPr>
      <xdr:spPr>
        <a:xfrm>
          <a:off x="9669145" y="1610995"/>
          <a:ext cx="2731135" cy="371475"/>
        </a:xfrm>
        <a:prstGeom prst="rect">
          <a:avLst/>
        </a:prstGeom>
        <a:noFill/>
      </xdr:spPr>
      <xdr:txBody>
        <a:bodyPr wrap="square" rtlCol="0">
          <a:spAutoFit/>
        </a:bodyPr>
        <a:lstStyle>
          <a:defPPr>
            <a:defRPr lang="es-V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ES" b="1"/>
            <a:t>Infraestructura:</a:t>
          </a:r>
          <a:endParaRPr lang="es-ES" b="1"/>
        </a:p>
      </xdr:txBody>
    </xdr:sp>
    <xdr:clientData/>
  </xdr:twoCellAnchor>
  <xdr:twoCellAnchor editAs="oneCell">
    <xdr:from>
      <xdr:col>14</xdr:col>
      <xdr:colOff>679334</xdr:colOff>
      <xdr:row>14</xdr:row>
      <xdr:rowOff>41738</xdr:rowOff>
    </xdr:from>
    <xdr:to>
      <xdr:col>15</xdr:col>
      <xdr:colOff>429445</xdr:colOff>
      <xdr:row>17</xdr:row>
      <xdr:rowOff>29592</xdr:rowOff>
    </xdr:to>
    <xdr:pic>
      <xdr:nvPicPr>
        <xdr:cNvPr id="87" name="Imagen 86"/>
        <xdr:cNvPicPr>
          <a:picLocks noChangeAspect="1"/>
        </xdr:cNvPicPr>
      </xdr:nvPicPr>
      <xdr:blipFill>
        <a:blip r:embed="rId14"/>
        <a:stretch>
          <a:fillRect/>
        </a:stretch>
      </xdr:blipFill>
      <xdr:spPr>
        <a:xfrm>
          <a:off x="11978005" y="2619375"/>
          <a:ext cx="557530" cy="540385"/>
        </a:xfrm>
        <a:prstGeom prst="rect">
          <a:avLst/>
        </a:prstGeom>
        <a:ln>
          <a:solidFill>
            <a:schemeClr val="accent1">
              <a:shade val="50000"/>
            </a:schemeClr>
          </a:solidFill>
        </a:ln>
      </xdr:spPr>
    </xdr:pic>
    <xdr:clientData/>
  </xdr:twoCellAnchor>
  <xdr:twoCellAnchor editAs="oneCell">
    <xdr:from>
      <xdr:col>15</xdr:col>
      <xdr:colOff>502920</xdr:colOff>
      <xdr:row>14</xdr:row>
      <xdr:rowOff>60960</xdr:rowOff>
    </xdr:from>
    <xdr:to>
      <xdr:col>16</xdr:col>
      <xdr:colOff>250440</xdr:colOff>
      <xdr:row>17</xdr:row>
      <xdr:rowOff>52320</xdr:rowOff>
    </xdr:to>
    <xdr:pic>
      <xdr:nvPicPr>
        <xdr:cNvPr id="89" name="Imagen 88"/>
        <xdr:cNvPicPr>
          <a:picLocks noChangeAspect="1"/>
        </xdr:cNvPicPr>
      </xdr:nvPicPr>
      <xdr:blipFill>
        <a:blip r:embed="rId15"/>
        <a:stretch>
          <a:fillRect/>
        </a:stretch>
      </xdr:blipFill>
      <xdr:spPr>
        <a:xfrm>
          <a:off x="12609195" y="2639060"/>
          <a:ext cx="554355" cy="543560"/>
        </a:xfrm>
        <a:prstGeom prst="rect">
          <a:avLst/>
        </a:prstGeom>
      </xdr:spPr>
    </xdr:pic>
    <xdr:clientData/>
  </xdr:twoCellAnchor>
</xdr:wsDr>
</file>

<file path=xl/tables/table1.xml><?xml version="1.0" encoding="utf-8"?>
<table xmlns="http://schemas.openxmlformats.org/spreadsheetml/2006/main" id="5" name="Tabla5" displayName="Tabla5" ref="A1:Y262" totalsRowShown="0">
  <autoFilter xmlns:etc="http://www.wps.cn/officeDocument/2017/etCustomData" ref="A1:Y262" etc:filterBottomFollowUsedRange="0"/>
  <sortState ref="A1:Y262">
    <sortCondition ref="A1:A167"/>
  </sortState>
  <tableColumns count="25">
    <tableColumn id="1" name="id" dataDxfId="0"/>
    <tableColumn id="2" name="name"/>
    <tableColumn id="3" name="category"/>
    <tableColumn id="4" name="technology"/>
    <tableColumn id="5" name="url"/>
    <tableColumn id="6" name="platform"/>
    <tableColumn id="7" name="costo" dataDxfId="1"/>
    <tableColumn id="8" name="money"/>
    <tableColumn id="9" name="comprado"/>
    <tableColumn id="10" name="priority" dataDxfId="2"/>
    <tableColumn id="11" name="minutos"/>
    <tableColumn id="12" name="culminado" dataDxfId="3"/>
    <tableColumn id="13" name="certificado"/>
    <tableColumn id="14" name="url_certificado"/>
    <tableColumn id="15" name="instructor"/>
    <tableColumn id="16" name="description"/>
    <tableColumn id="17" name="url_aux"/>
    <tableColumn id="18" name="calificacion"/>
    <tableColumn id="19" name="actualizado"/>
    <tableColumn id="20" name="en_ruta"/>
    <tableColumn id="24" name="logo_platform"/>
    <tableColumn id="23" name="logo_technologies"/>
    <tableColumn id="25" name="mostrar"/>
    <tableColumn id="21" name="repositorio"/>
    <tableColumn id="22" name="nota"/>
  </tableColumns>
  <tableStyleInfo name="TableStyleMedium9" showFirstColumn="0" showLastColumn="0" showRowStripes="1" showColumnStripes="0"/>
</table>
</file>

<file path=xl/tables/table2.xml><?xml version="1.0" encoding="utf-8"?>
<table xmlns="http://schemas.openxmlformats.org/spreadsheetml/2006/main" id="4" name="Tabla4" displayName="Tabla4" ref="A1:B148" totalsRowShown="0">
  <autoFilter xmlns:etc="http://www.wps.cn/officeDocument/2017/etCustomData" ref="A1:B148" etc:filterBottomFollowUsedRange="0"/>
  <sortState ref="A2:B148">
    <sortCondition ref="B1"/>
  </sortState>
  <tableColumns count="2">
    <tableColumn id="1" name="id"/>
    <tableColumn id="2" name="name"/>
  </tableColumns>
  <tableStyleInfo name="TableStyleMedium9" showFirstColumn="0" showLastColumn="0" showRowStripes="1" showColumnStripes="0"/>
</table>
</file>

<file path=xl/tables/table3.xml><?xml version="1.0" encoding="utf-8"?>
<table xmlns="http://schemas.openxmlformats.org/spreadsheetml/2006/main" id="1" name="Tabla1" displayName="Tabla1" ref="A1:B22" totalsRowShown="0">
  <autoFilter xmlns:etc="http://www.wps.cn/officeDocument/2017/etCustomData" ref="A1:B22" etc:filterBottomFollowUsedRange="0"/>
  <sortState ref="A1:B22">
    <sortCondition ref="B1:B22"/>
  </sortState>
  <tableColumns count="2">
    <tableColumn id="1" name="id"/>
    <tableColumn id="2" name="name"/>
  </tableColumns>
  <tableStyleInfo name="TableStyleMedium9" showFirstColumn="0" showLastColumn="0" showRowStripes="1" showColumnStripes="0"/>
</table>
</file>

<file path=xl/tables/table4.xml><?xml version="1.0" encoding="utf-8"?>
<table xmlns="http://schemas.openxmlformats.org/spreadsheetml/2006/main" id="2" name="Tabla2" displayName="Tabla2" ref="A1:B25" totalsRowShown="0">
  <autoFilter xmlns:etc="http://www.wps.cn/officeDocument/2017/etCustomData" ref="A1:B25" etc:filterBottomFollowUsedRange="0"/>
  <sortState ref="A1:B25">
    <sortCondition ref="B1:B25"/>
  </sortState>
  <tableColumns count="2">
    <tableColumn id="1" name="id"/>
    <tableColumn id="2" name="name"/>
  </tableColumns>
  <tableStyleInfo name="TableStyleMedium9" showFirstColumn="0" showLastColumn="0" showRowStripes="1" showColumnStripes="0"/>
</table>
</file>

<file path=xl/tables/table5.xml><?xml version="1.0" encoding="utf-8"?>
<table xmlns="http://schemas.openxmlformats.org/spreadsheetml/2006/main" id="3" name="Tabla3" displayName="Tabla3" ref="A1:B83" totalsRowShown="0">
  <autoFilter xmlns:etc="http://www.wps.cn/officeDocument/2017/etCustomData" ref="A1:B83" etc:filterBottomFollowUsedRange="0"/>
  <sortState ref="A2:B83">
    <sortCondition ref="B1"/>
  </sortState>
  <tableColumns count="2">
    <tableColumn id="1" name="id"/>
    <tableColumn id="2" name="nam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99" Type="http://schemas.openxmlformats.org/officeDocument/2006/relationships/hyperlink" Target="https://www.udemy.com/course/introduccion-a-laravel-5-primeros-pasos-framework-php" TargetMode="External"/><Relationship Id="rId98" Type="http://schemas.openxmlformats.org/officeDocument/2006/relationships/hyperlink" Target="https://www.youtube.com/playlist?list=PLPl81lqbj-4JiR1Cio6xEygCZDmZmDUWI" TargetMode="External"/><Relationship Id="rId97" Type="http://schemas.openxmlformats.org/officeDocument/2006/relationships/hyperlink" Target="https://www.youtube.com/playlist?list=PLPl81lqbj-4J-gfAERGDCdOQtVgRhSvIT" TargetMode="External"/><Relationship Id="rId96" Type="http://schemas.openxmlformats.org/officeDocument/2006/relationships/hyperlink" Target="https://www.youtube.com/playlist?list=PLPl81lqbj-4KHPEGngoy5PSjjxcwnpCdb" TargetMode="External"/><Relationship Id="rId95" Type="http://schemas.openxmlformats.org/officeDocument/2006/relationships/hyperlink" Target="http://idesweb.uaedf.ua.es/course" TargetMode="External"/><Relationship Id="rId94" Type="http://schemas.openxmlformats.org/officeDocument/2006/relationships/hyperlink" Target="https://www.udemy.com/course/react-desde-cero-pwa" TargetMode="External"/><Relationship Id="rId93" Type="http://schemas.openxmlformats.org/officeDocument/2006/relationships/hyperlink" Target="https://www.udemy.com/course/aprende-react-firebase-2021-actualizado" TargetMode="External"/><Relationship Id="rId92" Type="http://schemas.openxmlformats.org/officeDocument/2006/relationships/hyperlink" Target="https://www.udemy.com/course/full-stack-php-y-react-js" TargetMode="External"/><Relationship Id="rId91" Type="http://schemas.openxmlformats.org/officeDocument/2006/relationships/hyperlink" Target="https://www.udemy.com/course/full-stack-crud-con-react-js-aspnet-core-y-sql-server" TargetMode="External"/><Relationship Id="rId90" Type="http://schemas.openxmlformats.org/officeDocument/2006/relationships/hyperlink" Target="https://www.udemy.com/course/react-cero-experto" TargetMode="External"/><Relationship Id="rId9" Type="http://schemas.openxmlformats.org/officeDocument/2006/relationships/hyperlink" Target="https://edteam-media.s3.amazonaws.com/certificates/original/f848c8a7-28a8-4c55-af01-0eeb675bf3d2.png" TargetMode="External"/><Relationship Id="rId89" Type="http://schemas.openxmlformats.org/officeDocument/2006/relationships/hyperlink" Target="https://www.udemy.com/course/fundamentos-de-angular-12" TargetMode="External"/><Relationship Id="rId88" Type="http://schemas.openxmlformats.org/officeDocument/2006/relationships/hyperlink" Target="https://www.udemy.com/course/angular-net-core-aplicacion-de-preguntas-y-respuestas" TargetMode="External"/><Relationship Id="rId87" Type="http://schemas.openxmlformats.org/officeDocument/2006/relationships/hyperlink" Target="https://www.udemy.com/course/crud-angular-9-net-core-entity-framework-core-mysql" TargetMode="External"/><Relationship Id="rId86" Type="http://schemas.openxmlformats.org/officeDocument/2006/relationships/hyperlink" Target="https://www.udemy.com/course/html-hacia-angular" TargetMode="External"/><Relationship Id="rId85" Type="http://schemas.openxmlformats.org/officeDocument/2006/relationships/hyperlink" Target="https://www.udemy.com/course/app-empleado-angular-firebase" TargetMode="External"/><Relationship Id="rId84" Type="http://schemas.openxmlformats.org/officeDocument/2006/relationships/hyperlink" Target="https://www.udemy.com/course/crud-productos-stack-mean" TargetMode="External"/><Relationship Id="rId83" Type="http://schemas.openxmlformats.org/officeDocument/2006/relationships/hyperlink" Target="https://www.udemy.com/course/compodoc-crea-documentacion-en-angular-ionic" TargetMode="External"/><Relationship Id="rId82" Type="http://schemas.openxmlformats.org/officeDocument/2006/relationships/hyperlink" Target="https://www.udemy.com/course/angular-de-cero-a-experto-angular-2-framework-javascript-html-css" TargetMode="External"/><Relationship Id="rId81" Type="http://schemas.openxmlformats.org/officeDocument/2006/relationships/hyperlink" Target="https://www.udemy.com/course/curso-de-jquery" TargetMode="External"/><Relationship Id="rId80" Type="http://schemas.openxmlformats.org/officeDocument/2006/relationships/hyperlink" Target="https://www.udemy.com/course/vue-3-composition-api-vuex-api-rest-rick-and-morty" TargetMode="External"/><Relationship Id="rId8" Type="http://schemas.openxmlformats.org/officeDocument/2006/relationships/hyperlink" Target="https://ed.team/cursos/markdown" TargetMode="External"/><Relationship Id="rId79" Type="http://schemas.openxmlformats.org/officeDocument/2006/relationships/hyperlink" Target="https://www.udemy.com/certificate/UC-0e1d1558-902d-46e0-bad9-082faa58cb7b/" TargetMode="External"/><Relationship Id="rId78" Type="http://schemas.openxmlformats.org/officeDocument/2006/relationships/hyperlink" Target="https://www.udemy.com/course/aprende-jquery-para-implementar-tus-aplicaciones-web" TargetMode="External"/><Relationship Id="rId77" Type="http://schemas.openxmlformats.org/officeDocument/2006/relationships/hyperlink" Target="https://www.udemy.com/course/crea-un-crud-con-laravel-sweetalert2-toastr-vuejs-y-axios" TargetMode="External"/><Relationship Id="rId76" Type="http://schemas.openxmlformats.org/officeDocument/2006/relationships/hyperlink" Target="https://codersfree.com/cursos/aprende-vue-3-desde-cero-mas-inertia" TargetMode="External"/><Relationship Id="rId75" Type="http://schemas.openxmlformats.org/officeDocument/2006/relationships/hyperlink" Target="https://www.udemy.com/course/vuejs-fh" TargetMode="External"/><Relationship Id="rId74" Type="http://schemas.openxmlformats.org/officeDocument/2006/relationships/hyperlink" Target="https://www.udemy.com/course/primeros-pasos-en-vue-3-composition-api" TargetMode="External"/><Relationship Id="rId73" Type="http://schemas.openxmlformats.org/officeDocument/2006/relationships/hyperlink" Target="https://www.udemy.com/course/curso-basico-de-vue" TargetMode="External"/><Relationship Id="rId72" Type="http://schemas.openxmlformats.org/officeDocument/2006/relationships/hyperlink" Target="https://www.udemy.com/course/vue-3-desde-cero" TargetMode="External"/><Relationship Id="rId71" Type="http://schemas.openxmlformats.org/officeDocument/2006/relationships/hyperlink" Target="https://www.udemy.com/course/vue-js-2-para-principiantes" TargetMode="External"/><Relationship Id="rId70" Type="http://schemas.openxmlformats.org/officeDocument/2006/relationships/hyperlink" Target="https://www.udemy.com/course/draft/2219980/learn/lecture/13667902?start=0" TargetMode="External"/><Relationship Id="rId7" Type="http://schemas.openxmlformats.org/officeDocument/2006/relationships/hyperlink" Target="https://www.udemy.com/course/master-en-docker-y-devops-de-principiante-a-experto" TargetMode="External"/><Relationship Id="rId69" Type="http://schemas.openxmlformats.org/officeDocument/2006/relationships/hyperlink" Target="https://www.youtube.com/playlist?list=PLvKwKSrP7HoAbR5bXjwb4h5f2xjVxqdEe" TargetMode="External"/><Relationship Id="rId68" Type="http://schemas.openxmlformats.org/officeDocument/2006/relationships/hyperlink" Target="https://www.udemy.com/course/figma-diseno-de-prototipos-desde-cero" TargetMode="External"/><Relationship Id="rId67" Type="http://schemas.openxmlformats.org/officeDocument/2006/relationships/hyperlink" Target="https://www.udemy.com/course/curso-express-de-tailwindcss-de-cero-a-experto" TargetMode="External"/><Relationship Id="rId66" Type="http://schemas.openxmlformats.org/officeDocument/2006/relationships/hyperlink" Target="https://www.udemy.com/course/tailwindcss" TargetMode="External"/><Relationship Id="rId65" Type="http://schemas.openxmlformats.org/officeDocument/2006/relationships/hyperlink" Target="https://codersfree.com/cursos/curso-tailwind-desde-cero" TargetMode="External"/><Relationship Id="rId64" Type="http://schemas.openxmlformats.org/officeDocument/2006/relationships/hyperlink" Target="https://www.youtube.com/playlist?list=PLPl81lqbj-4J2Lbx1_qp7Yzo7wvjYiQ4E" TargetMode="External"/><Relationship Id="rId63" Type="http://schemas.openxmlformats.org/officeDocument/2006/relationships/hyperlink" Target="https://www.udemy.com/course/curso-html5-css3" TargetMode="External"/><Relationship Id="rId62" Type="http://schemas.openxmlformats.org/officeDocument/2006/relationships/hyperlink" Target="https://www.udemy.com/course/curso-la-biblia-perdida-de-bootstrap-4" TargetMode="External"/><Relationship Id="rId61" Type="http://schemas.openxmlformats.org/officeDocument/2006/relationships/hyperlink" Target="https://www.udemy.com/course/typescript-2020" TargetMode="External"/><Relationship Id="rId60" Type="http://schemas.openxmlformats.org/officeDocument/2006/relationships/hyperlink" Target="https://www.udemy.com/course/aprende-typescript-desde-cero" TargetMode="External"/><Relationship Id="rId6" Type="http://schemas.openxmlformats.org/officeDocument/2006/relationships/hyperlink" Target="https://www.udemy.com/course/curso-completo-de-docker-de-cero-a-experto" TargetMode="External"/><Relationship Id="rId59" Type="http://schemas.openxmlformats.org/officeDocument/2006/relationships/hyperlink" Target="https://www.udemy.com/course/universidad-desarrollo-web-moderno-html-css-javascript-html5-css3" TargetMode="External"/><Relationship Id="rId58" Type="http://schemas.openxmlformats.org/officeDocument/2006/relationships/hyperlink" Target="https://www.udemy.com/course/diseno-web-aprende-creando-un-sitio-web" TargetMode="External"/><Relationship Id="rId57" Type="http://schemas.openxmlformats.org/officeDocument/2006/relationships/hyperlink" Target="https://www.udemy.com/course/curso-de-desarrollo-web-con-html-css-y-javascript" TargetMode="External"/><Relationship Id="rId56" Type="http://schemas.openxmlformats.org/officeDocument/2006/relationships/hyperlink" Target="https://www.udemy.com/course/crea-una-pagina-web-profesional-con-html-css-y-javascript" TargetMode="External"/><Relationship Id="rId55" Type="http://schemas.openxmlformats.org/officeDocument/2006/relationships/hyperlink" Target="https://www.udemy.com/course/crea-una-landing-page-moderna-con-html-css-y-javascript" TargetMode="External"/><Relationship Id="rId54" Type="http://schemas.openxmlformats.org/officeDocument/2006/relationships/hyperlink" Target="https://www.udemy.com/course/crea-una-pagina-web-moderna-con-html-css-y-javascript" TargetMode="External"/><Relationship Id="rId53" Type="http://schemas.openxmlformats.org/officeDocument/2006/relationships/hyperlink" Target="https://www.udemy.com/course/cursoflexbox" TargetMode="External"/><Relationship Id="rId52" Type="http://schemas.openxmlformats.org/officeDocument/2006/relationships/hyperlink" Target="https://www.udemy.com/course/curso-de-css3-flexbox-y-css-grid-layout-basico" TargetMode="External"/><Relationship Id="rId51" Type="http://schemas.openxmlformats.org/officeDocument/2006/relationships/hyperlink" Target="https://www.udemy.com/course/docker-desarrollo-practico" TargetMode="External"/><Relationship Id="rId50" Type="http://schemas.openxmlformats.org/officeDocument/2006/relationships/hyperlink" Target="https://www.udemy.com/course/universidad-javascript-angular-react-vue-typescript-html-css-bootstrap" TargetMode="External"/><Relationship Id="rId5" Type="http://schemas.openxmlformats.org/officeDocument/2006/relationships/hyperlink" Target="https://www.udemy.com/course/aprende-a-dominar-git-de-cero-a-experto" TargetMode="External"/><Relationship Id="rId49" Type="http://schemas.openxmlformats.org/officeDocument/2006/relationships/hyperlink" Target="https://www.youtube.com/playlist?list=PLZ2ovOgdI-kXnDbWdaJK7GA1GvKGNMl6B" TargetMode="External"/><Relationship Id="rId48" Type="http://schemas.openxmlformats.org/officeDocument/2006/relationships/hyperlink" Target="https://www.udemy.com/course/curso-de-css-introduccion-a-las-hojas-de-estilos-en-cascada" TargetMode="External"/><Relationship Id="rId47" Type="http://schemas.openxmlformats.org/officeDocument/2006/relationships/hyperlink" Target="https://learndigital.withgoogle.com/activate/validate-certificate-code" TargetMode="External"/><Relationship Id="rId46" Type="http://schemas.openxmlformats.org/officeDocument/2006/relationships/hyperlink" Target="https://learndigital.withgoogle.com/activate/course/web-development-II" TargetMode="External"/><Relationship Id="rId45" Type="http://schemas.openxmlformats.org/officeDocument/2006/relationships/hyperlink" Target="https://learndigital.withgoogle.com/activate/course/web-development-I" TargetMode="External"/><Relationship Id="rId44" Type="http://schemas.openxmlformats.org/officeDocument/2006/relationships/hyperlink" Target="https://edteam-media.s3.amazonaws.com/certificates/original/5df5fc3d-148a-46d4-99bb-d8ef62e385d6.png" TargetMode="External"/><Relationship Id="rId43" Type="http://schemas.openxmlformats.org/officeDocument/2006/relationships/hyperlink" Target="https://ed.team/cursos/programacion" TargetMode="External"/><Relationship Id="rId42" Type="http://schemas.openxmlformats.org/officeDocument/2006/relationships/hyperlink" Target="https://www.udemy.com/course/fundamentos-de-programacion-algoritmos-y-javascript" TargetMode="External"/><Relationship Id="rId41" Type="http://schemas.openxmlformats.org/officeDocument/2006/relationships/hyperlink" Target="https://www.udemy.com/course/nodejs-guia-desde-cero" TargetMode="External"/><Relationship Id="rId40" Type="http://schemas.openxmlformats.org/officeDocument/2006/relationships/hyperlink" Target="https://www.udemy.com/course/ccrea-servicios-wcf-y-web-api-y-consume-en-app-web-y-movil" TargetMode="External"/><Relationship Id="rId4" Type="http://schemas.openxmlformats.org/officeDocument/2006/relationships/hyperlink" Target="https://www.udemy.com/course/introduccion-git-github" TargetMode="External"/><Relationship Id="rId39" Type="http://schemas.openxmlformats.org/officeDocument/2006/relationships/hyperlink" Target="https://www.udemy.com/course/curso-crea-una-rest-api-desde-cero-con-nodejs-y-adonisjs" TargetMode="External"/><Relationship Id="rId38" Type="http://schemas.openxmlformats.org/officeDocument/2006/relationships/hyperlink" Target="https://www.udemy.com/course/crea-api-rest-facilmente-con-python-php-laravel-y-nodejs" TargetMode="External"/><Relationship Id="rId37" Type="http://schemas.openxmlformats.org/officeDocument/2006/relationships/hyperlink" Target="https://codersfree.com/cursos/aprende-a-crear-una-api-restful-con-laravel" TargetMode="External"/><Relationship Id="rId36" Type="http://schemas.openxmlformats.org/officeDocument/2006/relationships/hyperlink" Target="https://www.udemy.com/course/api-restful-con-laravel-php-homestead-passport" TargetMode="External"/><Relationship Id="rId35" Type="http://schemas.openxmlformats.org/officeDocument/2006/relationships/hyperlink" Target="https://www.udemy.com/course/aprende-a-disenar-una-api-restful-correctamente" TargetMode="External"/><Relationship Id="rId342" Type="http://schemas.openxmlformats.org/officeDocument/2006/relationships/hyperlink" Target="https://campus-ademass.com/aut/14342" TargetMode="External"/><Relationship Id="rId341" Type="http://schemas.openxmlformats.org/officeDocument/2006/relationships/hyperlink" Target="https://campus-ademass.com/curso/113" TargetMode="External"/><Relationship Id="rId340" Type="http://schemas.openxmlformats.org/officeDocument/2006/relationships/hyperlink" Target="https://www.youtube.com/playlist?list=PL_wRgp7nihyY020gyukDupJEJ84gimiPS" TargetMode="External"/><Relationship Id="rId34" Type="http://schemas.openxmlformats.org/officeDocument/2006/relationships/hyperlink" Target="https://www.udemy.com/certificate/UC-33aa07f4-52f4-4764-a7e8-c329febeb0bf" TargetMode="External"/><Relationship Id="rId339" Type="http://schemas.openxmlformats.org/officeDocument/2006/relationships/hyperlink" Target="https://www.cursosdesarrolloweb.es/course/curso-laravel-11" TargetMode="External"/><Relationship Id="rId338" Type="http://schemas.openxmlformats.org/officeDocument/2006/relationships/hyperlink" Target="https://www.youtube.com/playlist?list=PLZ2ovOgdI-kVtF2yQ2kiZetWWTmOQoUSG" TargetMode="External"/><Relationship Id="rId337" Type="http://schemas.openxmlformats.org/officeDocument/2006/relationships/hyperlink" Target="https://campus-ademass.com/curso/18" TargetMode="External"/><Relationship Id="rId336" Type="http://schemas.openxmlformats.org/officeDocument/2006/relationships/hyperlink" Target="https://campus-ademass.com/aut/13574" TargetMode="External"/><Relationship Id="rId335" Type="http://schemas.openxmlformats.org/officeDocument/2006/relationships/hyperlink" Target="https://campus-ademass.com/aut/13486" TargetMode="External"/><Relationship Id="rId334" Type="http://schemas.openxmlformats.org/officeDocument/2006/relationships/hyperlink" Target="https://campus-ademass.com/curso/34" TargetMode="External"/><Relationship Id="rId333" Type="http://schemas.openxmlformats.org/officeDocument/2006/relationships/hyperlink" Target="https://github.com/petrix12/laravel-vue2024" TargetMode="External"/><Relationship Id="rId332" Type="http://schemas.openxmlformats.org/officeDocument/2006/relationships/hyperlink" Target="https://campus-ademass.com/aut/13345" TargetMode="External"/><Relationship Id="rId331" Type="http://schemas.openxmlformats.org/officeDocument/2006/relationships/hyperlink" Target="https://campus-ademass.com/curso/4" TargetMode="External"/><Relationship Id="rId330" Type="http://schemas.openxmlformats.org/officeDocument/2006/relationships/hyperlink" Target="https://campus-ademass.com/aut/11581" TargetMode="External"/><Relationship Id="rId33" Type="http://schemas.openxmlformats.org/officeDocument/2006/relationships/hyperlink" Target="https://www.udemy.com/course/introduccion-a-mvc-con-net-5" TargetMode="External"/><Relationship Id="rId329" Type="http://schemas.openxmlformats.org/officeDocument/2006/relationships/hyperlink" Target="https://campus-ademass.com/aut/13200" TargetMode="External"/><Relationship Id="rId328" Type="http://schemas.openxmlformats.org/officeDocument/2006/relationships/hyperlink" Target="https://campus-ademass.com/curso/3" TargetMode="External"/><Relationship Id="rId327" Type="http://schemas.openxmlformats.org/officeDocument/2006/relationships/hyperlink" Target="https://codersfree.com/cursos/aprende-laravel-avanzado" TargetMode="External"/><Relationship Id="rId326" Type="http://schemas.openxmlformats.org/officeDocument/2006/relationships/hyperlink" Target="https://aprendible.com/series/novedades-de-laravel-10" TargetMode="External"/><Relationship Id="rId325" Type="http://schemas.openxmlformats.org/officeDocument/2006/relationships/hyperlink" Target="https://campus-ademass.com/curso/35" TargetMode="External"/><Relationship Id="rId324" Type="http://schemas.openxmlformats.org/officeDocument/2006/relationships/hyperlink" Target="https://aprendible.com/series/novedades-de-laravel-11" TargetMode="External"/><Relationship Id="rId323" Type="http://schemas.openxmlformats.org/officeDocument/2006/relationships/hyperlink" Target="https://codersfree.com/cursos/livewire-wireui-crea-interfaces-web-responsivas-facil" TargetMode="External"/><Relationship Id="rId322" Type="http://schemas.openxmlformats.org/officeDocument/2006/relationships/hyperlink" Target="https://www.udemy.com/certificate/UC-72f027a7-64ce-4f9e-b371-5a2ef0102b0d" TargetMode="External"/><Relationship Id="rId321" Type="http://schemas.openxmlformats.org/officeDocument/2006/relationships/hyperlink" Target="https://github.com/petrix12/repasosql.git" TargetMode="External"/><Relationship Id="rId320" Type="http://schemas.openxmlformats.org/officeDocument/2006/relationships/hyperlink" Target="https://www.udemy.com/course/sql-desde-cero-curso-practico" TargetMode="External"/><Relationship Id="rId32" Type="http://schemas.openxmlformats.org/officeDocument/2006/relationships/hyperlink" Target="https://www.udemy.com/course/mi-primer-sistema-php-mvc-mysql" TargetMode="External"/><Relationship Id="rId319" Type="http://schemas.openxmlformats.org/officeDocument/2006/relationships/hyperlink" Target="https://codersfree.com/cursos/aprende-laravel-desde-cero" TargetMode="External"/><Relationship Id="rId318" Type="http://schemas.openxmlformats.org/officeDocument/2006/relationships/hyperlink" Target="https://github.com/petrix12/alpine2023.git" TargetMode="External"/><Relationship Id="rId317" Type="http://schemas.openxmlformats.org/officeDocument/2006/relationships/hyperlink" Target="https://www.youtube.com/playlist?list=PLZ2ovOgdI-kVcpcljnRe7heDP-YVrk1ki" TargetMode="External"/><Relationship Id="rId316" Type="http://schemas.openxmlformats.org/officeDocument/2006/relationships/hyperlink" Target="https://github.com/petrix12/livewire2023.git" TargetMode="External"/><Relationship Id="rId315" Type="http://schemas.openxmlformats.org/officeDocument/2006/relationships/hyperlink" Target="https://codersfree.com/cursos/aprende-laravel-livewire-desde-cero" TargetMode="External"/><Relationship Id="rId314" Type="http://schemas.openxmlformats.org/officeDocument/2006/relationships/hyperlink" Target="https://github.com/petrix12/datatable2023.git" TargetMode="External"/><Relationship Id="rId313" Type="http://schemas.openxmlformats.org/officeDocument/2006/relationships/hyperlink" Target="https://codersfree.com/cursos/implementa-datatables-con-laravel-livewire" TargetMode="External"/><Relationship Id="rId312" Type="http://schemas.openxmlformats.org/officeDocument/2006/relationships/hyperlink" Target="https://github.com/petrix12/zapier2022.git" TargetMode="External"/><Relationship Id="rId311" Type="http://schemas.openxmlformats.org/officeDocument/2006/relationships/hyperlink" Target="https://udemy-certificate.s3.amazonaws.com/pdf/UC-247c220a-74e7-43ef-b18a-8645bc183912.pdf" TargetMode="External"/><Relationship Id="rId310" Type="http://schemas.openxmlformats.org/officeDocument/2006/relationships/hyperlink" Target="https://www.udemy.com/course/automatiza-tu-negocio-con-zapier-de-0-a-100" TargetMode="External"/><Relationship Id="rId31" Type="http://schemas.openxmlformats.org/officeDocument/2006/relationships/hyperlink" Target="https://www.udemy.com/course/curso-poo-y-java-basico-1" TargetMode="External"/><Relationship Id="rId309" Type="http://schemas.openxmlformats.org/officeDocument/2006/relationships/hyperlink" Target="https://github.com/petrix12/docker2022" TargetMode="External"/><Relationship Id="rId308" Type="http://schemas.openxmlformats.org/officeDocument/2006/relationships/hyperlink" Target="https://udemy-certificate.s3.amazonaws.com/pdf/UC-d479ccde-befd-4a7d-9632-5b1debb609e0.pdf" TargetMode="External"/><Relationship Id="rId307" Type="http://schemas.openxmlformats.org/officeDocument/2006/relationships/hyperlink" Target="https://github.com/petrix12/pwa2022" TargetMode="External"/><Relationship Id="rId306" Type="http://schemas.openxmlformats.org/officeDocument/2006/relationships/hyperlink" Target="https://udemy-certificate.s3.amazonaws.com/pdf/UC-08d71e30-3850-421f-92b6-690fcc31133b.pdf" TargetMode="External"/><Relationship Id="rId305" Type="http://schemas.openxmlformats.org/officeDocument/2006/relationships/hyperlink" Target="https://www.udemy.com/course/aplicaciones-web-progresivas" TargetMode="External"/><Relationship Id="rId304" Type="http://schemas.openxmlformats.org/officeDocument/2006/relationships/hyperlink" Target="https://github.com/petrix12/vuepress2022" TargetMode="External"/><Relationship Id="rId303" Type="http://schemas.openxmlformats.org/officeDocument/2006/relationships/hyperlink" Target="https://www.youtube.com/watch?v=o334x1W_RDY" TargetMode="External"/><Relationship Id="rId302" Type="http://schemas.openxmlformats.org/officeDocument/2006/relationships/hyperlink" Target="https://github.com/petrix12/nodejs2022" TargetMode="External"/><Relationship Id="rId301" Type="http://schemas.openxmlformats.org/officeDocument/2006/relationships/hyperlink" Target="https://udemy-certificate.s3.amazonaws.com/pdf/UC-b3413c5e-32df-47cf-b0e8-1d2824ce817a.pdf" TargetMode="External"/><Relationship Id="rId300" Type="http://schemas.openxmlformats.org/officeDocument/2006/relationships/hyperlink" Target="https://github.com/petrix12/voyager2022" TargetMode="External"/><Relationship Id="rId30" Type="http://schemas.openxmlformats.org/officeDocument/2006/relationships/hyperlink" Target="https://www.udemy.com/course/logica-programacion-aprende-programar-en-cualquier-lenguaje" TargetMode="External"/><Relationship Id="rId3" Type="http://schemas.openxmlformats.org/officeDocument/2006/relationships/hyperlink" Target="https://www.udemy.com/course/git-desde-cero" TargetMode="External"/><Relationship Id="rId299" Type="http://schemas.openxmlformats.org/officeDocument/2006/relationships/hyperlink" Target="https://codersfree.com/cursos/aprende-a-construir-tu-propio-cms-con-laravel-voyager" TargetMode="External"/><Relationship Id="rId298" Type="http://schemas.openxmlformats.org/officeDocument/2006/relationships/hyperlink" Target="https://github.com/petrix12/obs-grabar-cursos-2021" TargetMode="External"/><Relationship Id="rId297" Type="http://schemas.openxmlformats.org/officeDocument/2006/relationships/hyperlink" Target="https://github.com/petrix12/nodejs2022/tree/main/99-node" TargetMode="External"/><Relationship Id="rId296" Type="http://schemas.openxmlformats.org/officeDocument/2006/relationships/hyperlink" Target="https://udemy-certificate.s3.amazonaws.com/pdf/UC-e07a45fb-05c5-4ef2-bb24-25b48d1df14c.pdf" TargetMode="External"/><Relationship Id="rId295" Type="http://schemas.openxmlformats.org/officeDocument/2006/relationships/hyperlink" Target="https://github.com/petrix12/laravel-excel-2022" TargetMode="External"/><Relationship Id="rId294" Type="http://schemas.openxmlformats.org/officeDocument/2006/relationships/hyperlink" Target="https://codersfree.com/cursos/aprende-a-generar-reportes-con-laravel-excel" TargetMode="External"/><Relationship Id="rId293" Type="http://schemas.openxmlformats.org/officeDocument/2006/relationships/hyperlink" Target="https://aprendible.com/series/novedades-de-laravel-9" TargetMode="External"/><Relationship Id="rId292" Type="http://schemas.openxmlformats.org/officeDocument/2006/relationships/hyperlink" Target="https://www.udemy.com/course/react-js-curso" TargetMode="External"/><Relationship Id="rId291" Type="http://schemas.openxmlformats.org/officeDocument/2006/relationships/hyperlink" Target="https://github.com/petrix12/react2022" TargetMode="External"/><Relationship Id="rId290" Type="http://schemas.openxmlformats.org/officeDocument/2006/relationships/hyperlink" Target="https://www.udemy.com/course/crea-tu-primer-proyecto-en-react-js" TargetMode="External"/><Relationship Id="rId29" Type="http://schemas.openxmlformats.org/officeDocument/2006/relationships/hyperlink" Target="https://www.udemy.com/course/fundamentos-programacion-curso" TargetMode="External"/><Relationship Id="rId289" Type="http://schemas.openxmlformats.org/officeDocument/2006/relationships/hyperlink" Target="https://github.com/petrix12/openbootcamp2022/blob/main/apuntes/006_java_basico.md" TargetMode="External"/><Relationship Id="rId288" Type="http://schemas.openxmlformats.org/officeDocument/2006/relationships/hyperlink" Target="https://storage.googleapis.com/openvitae-prod/diplomas%2Fb6e12ca9-6b3b-40bd-b690-b91d1c35f2a7.pdf" TargetMode="External"/><Relationship Id="rId287" Type="http://schemas.openxmlformats.org/officeDocument/2006/relationships/hyperlink" Target="https://campus.open-bootcamp.com/cursos/5" TargetMode="External"/><Relationship Id="rId286" Type="http://schemas.openxmlformats.org/officeDocument/2006/relationships/hyperlink" Target="https://github.com/petrix12/openbootcamp2022/blob/main/apuntes/005_git.md" TargetMode="External"/><Relationship Id="rId285" Type="http://schemas.openxmlformats.org/officeDocument/2006/relationships/hyperlink" Target="https://storage.googleapis.com/openvitae-prod/diplomas%2F43f46455-8872-4e47-8fe1-8e18bf1f95b1.pdf" TargetMode="External"/><Relationship Id="rId284" Type="http://schemas.openxmlformats.org/officeDocument/2006/relationships/hyperlink" Target="https://campus.open-bootcamp.com/cursos/10" TargetMode="External"/><Relationship Id="rId283" Type="http://schemas.openxmlformats.org/officeDocument/2006/relationships/hyperlink" Target="https://github.com/petrix12/openbootcamp2022/blob/main/apuntes/004_javascript_basico.md" TargetMode="External"/><Relationship Id="rId282" Type="http://schemas.openxmlformats.org/officeDocument/2006/relationships/hyperlink" Target="https://storage.googleapis.com/openvitae-prod/diplomas%2F63bd7df1-d193-471c-b93c-87bcda39d678.pdf" TargetMode="External"/><Relationship Id="rId281" Type="http://schemas.openxmlformats.org/officeDocument/2006/relationships/hyperlink" Target="https://campus.open-bootcamp.com/cursos/15" TargetMode="External"/><Relationship Id="rId280" Type="http://schemas.openxmlformats.org/officeDocument/2006/relationships/hyperlink" Target="http://www.linkedin.com/learning/fundamentos-de-la-gestion-del-tiempo" TargetMode="External"/><Relationship Id="rId28" Type="http://schemas.openxmlformats.org/officeDocument/2006/relationships/hyperlink" Target="https://www.udemy.com/course/aprende-logica-de-programacion-avanzado" TargetMode="External"/><Relationship Id="rId279" Type="http://schemas.openxmlformats.org/officeDocument/2006/relationships/hyperlink" Target="http://www.linkedin.com/learning/gestion-de-proyectos-simplificada" TargetMode="External"/><Relationship Id="rId278" Type="http://schemas.openxmlformats.org/officeDocument/2006/relationships/hyperlink" Target="http://www.linkedin.com/learning/fundamentos-esenciales-de-la-programacion" TargetMode="External"/><Relationship Id="rId277" Type="http://schemas.openxmlformats.org/officeDocument/2006/relationships/hyperlink" Target="http://www.linkedin.com/learning/scrum-roles" TargetMode="External"/><Relationship Id="rId276" Type="http://schemas.openxmlformats.org/officeDocument/2006/relationships/hyperlink" Target="http://www.linkedin.com/learning/como-hackear-tu-mente-y-recuperar-el-control-sobre-el-estr&#233;s" TargetMode="External"/><Relationship Id="rId275" Type="http://schemas.openxmlformats.org/officeDocument/2006/relationships/hyperlink" Target="http://www.linkedin.com/learning/devops-con-un-caf&#233;" TargetMode="External"/><Relationship Id="rId274" Type="http://schemas.openxmlformats.org/officeDocument/2006/relationships/hyperlink" Target="https://storage.googleapis.com/openvitae-prod/diplomas%2F47303765-1db7-475e-b7f8-32f4a2d0f27d.pdf" TargetMode="External"/><Relationship Id="rId273" Type="http://schemas.openxmlformats.org/officeDocument/2006/relationships/hyperlink" Target="https://github.com/petrix12/openbootcamp2022/blob/main/apuntes/003_html_y_css.md" TargetMode="External"/><Relationship Id="rId272" Type="http://schemas.openxmlformats.org/officeDocument/2006/relationships/hyperlink" Target="https://campus.open-bootcamp.com/cursos/12" TargetMode="External"/><Relationship Id="rId271" Type="http://schemas.openxmlformats.org/officeDocument/2006/relationships/hyperlink" Target="https://storage.googleapis.com/openvitae-prod/diplomas%2F58f2a277-ffb5-4533-a9b9-c8d32c5c24d1.pdf" TargetMode="External"/><Relationship Id="rId270" Type="http://schemas.openxmlformats.org/officeDocument/2006/relationships/hyperlink" Target="https://storage.googleapis.com/openvitae-prod/diplomas%2F3051e4d4-08f0-494d-a8c7-4b6a7ad5fddf.pdf" TargetMode="External"/><Relationship Id="rId27" Type="http://schemas.openxmlformats.org/officeDocument/2006/relationships/hyperlink" Target="https://www.udemy.com/course/aprende-logica-de-programacion" TargetMode="External"/><Relationship Id="rId269" Type="http://schemas.openxmlformats.org/officeDocument/2006/relationships/hyperlink" Target="https://github.com/petrix12/openbootcamp2022/blob/main/apuntes/002_python.md" TargetMode="External"/><Relationship Id="rId268" Type="http://schemas.openxmlformats.org/officeDocument/2006/relationships/hyperlink" Target="https://campus.open-bootcamp.com/cursos/6" TargetMode="External"/><Relationship Id="rId267" Type="http://schemas.openxmlformats.org/officeDocument/2006/relationships/hyperlink" Target="https://github.com/petrix12/api_rest_nodejs_2022" TargetMode="External"/><Relationship Id="rId266" Type="http://schemas.openxmlformats.org/officeDocument/2006/relationships/hyperlink" Target="https://www.udemy.com/course/angular-principiantes-leifer-mendez" TargetMode="External"/><Relationship Id="rId265" Type="http://schemas.openxmlformats.org/officeDocument/2006/relationships/hyperlink" Target="https://github.com/petrix12/openbootcamp2022/blob/main/apuntes/001_introduccion_a_la_programacion.md" TargetMode="External"/><Relationship Id="rId264" Type="http://schemas.openxmlformats.org/officeDocument/2006/relationships/hyperlink" Target="https://campus.open-bootcamp.com/cursos/3" TargetMode="External"/><Relationship Id="rId263" Type="http://schemas.openxmlformats.org/officeDocument/2006/relationships/hyperlink" Target="https://www.udemy.com/course/api-rest-nodejs-desde-cero-usando-mongodb-o-mysql" TargetMode="External"/><Relationship Id="rId262" Type="http://schemas.openxmlformats.org/officeDocument/2006/relationships/hyperlink" Target="https://www.udemy.com/course/bases-de-datos-con-mysql-y-sqlite" TargetMode="External"/><Relationship Id="rId261" Type="http://schemas.openxmlformats.org/officeDocument/2006/relationships/hyperlink" Target="https://www.udemy.com/course/crear-api-con-symfony-y-api-platform" TargetMode="External"/><Relationship Id="rId260" Type="http://schemas.openxmlformats.org/officeDocument/2006/relationships/hyperlink" Target="https://www.udemy.com/course/tutorial-codeigniter-4-de-cero-a-experto" TargetMode="External"/><Relationship Id="rId26" Type="http://schemas.openxmlformats.org/officeDocument/2006/relationships/hyperlink" Target="https://www.udemy.com/course/algoritmos-estructuras-de-datos" TargetMode="External"/><Relationship Id="rId259" Type="http://schemas.openxmlformats.org/officeDocument/2006/relationships/hyperlink" Target="https://www.udemy.com/certificate/UC-b8541f71-23d7-4c12-9580-ff421f939bb7" TargetMode="External"/><Relationship Id="rId258" Type="http://schemas.openxmlformats.org/officeDocument/2006/relationships/hyperlink" Target="https://www.udemy.com/course/curso-golang" TargetMode="External"/><Relationship Id="rId257" Type="http://schemas.openxmlformats.org/officeDocument/2006/relationships/hyperlink" Target="https://www.udemy.com/course/procedimientos-almacenados-en-postgresql-plpgsql" TargetMode="External"/><Relationship Id="rId256" Type="http://schemas.openxmlformats.org/officeDocument/2006/relationships/hyperlink" Target="https://github.com/petrix12/nuxt2022" TargetMode="External"/><Relationship Id="rId255" Type="http://schemas.openxmlformats.org/officeDocument/2006/relationships/hyperlink" Target="https://www.udemy.com/certificate/UC-709c1aec-acf3-4e8f-be19-a38c4bb570d6" TargetMode="External"/><Relationship Id="rId254" Type="http://schemas.openxmlformats.org/officeDocument/2006/relationships/hyperlink" Target="https://www.udemy.com/course/mongodb-aprende-desde-cero" TargetMode="External"/><Relationship Id="rId253" Type="http://schemas.openxmlformats.org/officeDocument/2006/relationships/hyperlink" Target="https://www.udemy.com/course/mysql-para-principiantes" TargetMode="External"/><Relationship Id="rId252" Type="http://schemas.openxmlformats.org/officeDocument/2006/relationships/hyperlink" Target="https://www.udemy.com/course/database-sql-yoselerendon" TargetMode="External"/><Relationship Id="rId251" Type="http://schemas.openxmlformats.org/officeDocument/2006/relationships/hyperlink" Target="https://www.udemy.com/course/aprende-sql-usando-postgresql-de-cero-a-experto" TargetMode="External"/><Relationship Id="rId250" Type="http://schemas.openxmlformats.org/officeDocument/2006/relationships/hyperlink" Target="https://www.udemy.com/course/universidad-spring-framework-springboot-java-security-rest-webservices" TargetMode="External"/><Relationship Id="rId25" Type="http://schemas.openxmlformats.org/officeDocument/2006/relationships/hyperlink" Target="https://www.udemy.com/course/desarrolla-la-logica-de-programacion-con-flujogramas" TargetMode="External"/><Relationship Id="rId249" Type="http://schemas.openxmlformats.org/officeDocument/2006/relationships/hyperlink" Target="https://www.udemy.com/course/django-3-python-de-cero-ajaxjsonsql-serverbootstrap-5" TargetMode="External"/><Relationship Id="rId248" Type="http://schemas.openxmlformats.org/officeDocument/2006/relationships/hyperlink" Target="https://www.udemy.com/course/probar-django-construir-una-aplicacion-web-en-python" TargetMode="External"/><Relationship Id="rId247" Type="http://schemas.openxmlformats.org/officeDocument/2006/relationships/hyperlink" Target="https://www.udemy.com/course/universidad-java-especialista-en-java-desde-cero-a-master/learn/lecture/12885952?start=0" TargetMode="External"/><Relationship Id="rId246" Type="http://schemas.openxmlformats.org/officeDocument/2006/relationships/hyperlink" Target="https://www.udemy.com/course/aprende-a-programar-con-go-golang" TargetMode="External"/><Relationship Id="rId245" Type="http://schemas.openxmlformats.org/officeDocument/2006/relationships/hyperlink" Target="https://www.udemy.com/course/lenguaje-go" TargetMode="External"/><Relationship Id="rId244" Type="http://schemas.openxmlformats.org/officeDocument/2006/relationships/hyperlink" Target="https://github.com/petrix12/mean2022" TargetMode="External"/><Relationship Id="rId243" Type="http://schemas.openxmlformats.org/officeDocument/2006/relationships/hyperlink" Target="https://www.udemy.com/course/curso-practico-de-docker-y-microservicios-desde-cero" TargetMode="External"/><Relationship Id="rId242" Type="http://schemas.openxmlformats.org/officeDocument/2006/relationships/hyperlink" Target="https://www.udemy.com/course/node-de-cero-a-experto" TargetMode="External"/><Relationship Id="rId241" Type="http://schemas.openxmlformats.org/officeDocument/2006/relationships/hyperlink" Target="https://www.udemy.com/course/registro-y-login-con-redes-sociales-php-mysql-y-firebase" TargetMode="External"/><Relationship Id="rId240" Type="http://schemas.openxmlformats.org/officeDocument/2006/relationships/hyperlink" Target="https://www.udemy.com/course/nuxtjs-framework-de-vuejs-con-strapi-graphql/" TargetMode="External"/><Relationship Id="rId24" Type="http://schemas.openxmlformats.org/officeDocument/2006/relationships/hyperlink" Target="https://www.udemy.com/course/curso-basico-de-drupal" TargetMode="External"/><Relationship Id="rId239" Type="http://schemas.openxmlformats.org/officeDocument/2006/relationships/hyperlink" Target="https://github.com/petrix12/api_restful_2021" TargetMode="External"/><Relationship Id="rId238" Type="http://schemas.openxmlformats.org/officeDocument/2006/relationships/hyperlink" Target="https://www.udemy.com/certificate/UC-253cc4d8-67d5-4b6c-b6b5-ffea89ea0bf4" TargetMode="External"/><Relationship Id="rId237" Type="http://schemas.openxmlformats.org/officeDocument/2006/relationships/hyperlink" Target="https://www.udemy.com/certificate/UC-777de1a6-3ed2-4a9f-a30c-78a0037ad1cd" TargetMode="External"/><Relationship Id="rId236" Type="http://schemas.openxmlformats.org/officeDocument/2006/relationships/hyperlink" Target="https://github.com/petrix12/inertia2022" TargetMode="External"/><Relationship Id="rId235" Type="http://schemas.openxmlformats.org/officeDocument/2006/relationships/hyperlink" Target="https://codigofacilito.com/cursos/rails-profesional" TargetMode="External"/><Relationship Id="rId234" Type="http://schemas.openxmlformats.org/officeDocument/2006/relationships/hyperlink" Target="https://www.udemy.com/course/ruby-poo" TargetMode="External"/><Relationship Id="rId233" Type="http://schemas.openxmlformats.org/officeDocument/2006/relationships/hyperlink" Target="https://www.udemy.com/course/desarrollo-web-en-aspnet-core-5-2021" TargetMode="External"/><Relationship Id="rId232" Type="http://schemas.openxmlformats.org/officeDocument/2006/relationships/hyperlink" Target="https://www.udemy.com/course/crud-con-visual-basic-net-2021-4-capas" TargetMode="External"/><Relationship Id="rId231" Type="http://schemas.openxmlformats.org/officeDocument/2006/relationships/hyperlink" Target="https://www.udemy.com/course/crud-con-c-net-2021-4-capas-mysql-win-form" TargetMode="External"/><Relationship Id="rId230" Type="http://schemas.openxmlformats.org/officeDocument/2006/relationships/hyperlink" Target="https://www.udemy.com/course/curso-net" TargetMode="External"/><Relationship Id="rId23" Type="http://schemas.openxmlformats.org/officeDocument/2006/relationships/hyperlink" Target="https://www.udemy.com/course/introduccion-drupal-9" TargetMode="External"/><Relationship Id="rId229" Type="http://schemas.openxmlformats.org/officeDocument/2006/relationships/hyperlink" Target="https://www.udemy.com/course/curso-de-c-sharp-net-core-desde-cero" TargetMode="External"/><Relationship Id="rId228" Type="http://schemas.openxmlformats.org/officeDocument/2006/relationships/hyperlink" Target="https://www.udemy.com/course/migrar-a-c-en-poco-tiempo" TargetMode="External"/><Relationship Id="rId227" Type="http://schemas.openxmlformats.org/officeDocument/2006/relationships/hyperlink" Target="https://www.youtube.com/playlist?list=PLZ2ovOgdI-kUSqWuyoGJMZL6xldXw6hIg" TargetMode="External"/><Relationship Id="rId226" Type="http://schemas.openxmlformats.org/officeDocument/2006/relationships/hyperlink" Target="https://www.udemy.com/course/recursos-web-plugins-y-utilidades" TargetMode="External"/><Relationship Id="rId225" Type="http://schemas.openxmlformats.org/officeDocument/2006/relationships/hyperlink" Target="https://www.udemy.com/certificate/UC-035a82e5-ca87-43b3-bf11-a2ee4b3b2705" TargetMode="External"/><Relationship Id="rId224" Type="http://schemas.openxmlformats.org/officeDocument/2006/relationships/hyperlink" Target="https://www.udemy.com/course/curso-python-desde-cero" TargetMode="External"/><Relationship Id="rId223" Type="http://schemas.openxmlformats.org/officeDocument/2006/relationships/hyperlink" Target="https://www.udemy.com/course/crea-interfaces-graficas-para-escritorio-con-python-y-pyqt" TargetMode="External"/><Relationship Id="rId222" Type="http://schemas.openxmlformats.org/officeDocument/2006/relationships/hyperlink" Target="https://www.udemy.com/course/universidad-python-desde-cero-hasta-experto-django-flask-rest-web" TargetMode="External"/><Relationship Id="rId221" Type="http://schemas.openxmlformats.org/officeDocument/2006/relationships/hyperlink" Target="https://www.udemy.com/course/curso-python-y-flask-desarrollo-web-y-apis-tipo-rest" TargetMode="External"/><Relationship Id="rId220" Type="http://schemas.openxmlformats.org/officeDocument/2006/relationships/hyperlink" Target="https://www.udemy.com/course/programacion-todosloslenguajes" TargetMode="External"/><Relationship Id="rId22" Type="http://schemas.openxmlformats.org/officeDocument/2006/relationships/hyperlink" Target="https://www.youtube.com/watch?v=DCoBcpOA7W4" TargetMode="External"/><Relationship Id="rId219" Type="http://schemas.openxmlformats.org/officeDocument/2006/relationships/hyperlink" Target="https://www.udemy.com/course/aprende-el-lenguaje-de-programacion-python3-practicando" TargetMode="External"/><Relationship Id="rId218" Type="http://schemas.openxmlformats.org/officeDocument/2006/relationships/hyperlink" Target="https://www.udemy.com/course/javascript-desde-cero-con-nodejs" TargetMode="External"/><Relationship Id="rId217" Type="http://schemas.openxmlformats.org/officeDocument/2006/relationships/hyperlink" Target="https://codersfree.com/cursos/crea-un-ecommerce-con-laravel-livewire-tailwind-y-alpine" TargetMode="External"/><Relationship Id="rId216" Type="http://schemas.openxmlformats.org/officeDocument/2006/relationships/hyperlink" Target="https://www.udemy.com/course/crea-tus-aplicaciones-con-laravel-y-mongodb" TargetMode="External"/><Relationship Id="rId215" Type="http://schemas.openxmlformats.org/officeDocument/2006/relationships/hyperlink" Target="https://www.udemy.com/course/master-deno-angular" TargetMode="External"/><Relationship Id="rId214" Type="http://schemas.openxmlformats.org/officeDocument/2006/relationships/hyperlink" Target="https://www.linkedin.com/learning/certificates/6d1d61ea694a83acf3e28722f75e638b723412d06ab9f6499ce7566b1c0bd3d9?trk=share_certificate" TargetMode="External"/><Relationship Id="rId213" Type="http://schemas.openxmlformats.org/officeDocument/2006/relationships/hyperlink" Target="https://www.linkedin.com/learning/desarrollo-web-control-de-calidad-automatizado/presentacion-del-curso-desarrollo-web-control-de-calidad-automatizado" TargetMode="External"/><Relationship Id="rId212" Type="http://schemas.openxmlformats.org/officeDocument/2006/relationships/hyperlink" Target="https://www.linkedin.com/learning/fundamentos-de-la-gestion-del-tiempo" TargetMode="External"/><Relationship Id="rId211" Type="http://schemas.openxmlformats.org/officeDocument/2006/relationships/hyperlink" Target="https://www.linkedin.com/learning/gestion-de-proyectos-simplificada" TargetMode="External"/><Relationship Id="rId210" Type="http://schemas.openxmlformats.org/officeDocument/2006/relationships/hyperlink" Target="https://www.linkedin.com/learning/certificates/d04eb818dcc9e38983896c5e516fe823f49f18af2fe1a1c2237c66bc17ba59c9?trk=share_certificate" TargetMode="External"/><Relationship Id="rId21" Type="http://schemas.openxmlformats.org/officeDocument/2006/relationships/hyperlink" Target="https://www.youtube.com/playlist?list=PLrb1e2Mp6N_uJSNsV-7SqLFaBdImJsI5x" TargetMode="External"/><Relationship Id="rId209" Type="http://schemas.openxmlformats.org/officeDocument/2006/relationships/hyperlink" Target="https://www.linkedin.com/learning/github-para-programadores-2016/presentacion-del-curso-github-para-programadores-2016" TargetMode="External"/><Relationship Id="rId208" Type="http://schemas.openxmlformats.org/officeDocument/2006/relationships/hyperlink" Target="https://www.linkedin.com/learning/fundamentos-esenciales-de-la-programacion-2014" TargetMode="External"/><Relationship Id="rId207" Type="http://schemas.openxmlformats.org/officeDocument/2006/relationships/hyperlink" Target="https://www.linkedin.com/learning/certificates/7c353c20a1a3d6c492bbf7f727f8f8e0130853371c623221cc4440648073f10d?trk=share_certificate" TargetMode="External"/><Relationship Id="rId206" Type="http://schemas.openxmlformats.org/officeDocument/2006/relationships/hyperlink" Target="https://www.linkedin.com/learning/certificates/ab2ec26b2e6bc7bdb36eaa9a7f114a4b45c2ca0b6a6fc2124d01b391c660d79b?trk=share_certificate" TargetMode="External"/><Relationship Id="rId205" Type="http://schemas.openxmlformats.org/officeDocument/2006/relationships/hyperlink" Target="https://www.linkedin.com/learning/aprende-scrum/presentacion-del-curso-aprende-scrum" TargetMode="External"/><Relationship Id="rId204" Type="http://schemas.openxmlformats.org/officeDocument/2006/relationships/hyperlink" Target="https://www.linkedin.com/learning/scrum-roles" TargetMode="External"/><Relationship Id="rId203" Type="http://schemas.openxmlformats.org/officeDocument/2006/relationships/hyperlink" Target="https://www.linkedin.com/learning/certificates/7ece58b170fd293c2e72add25e9e8c0117c3a1525407da3b3603c8c6b0398818?trk=share_certificate" TargetMode="External"/><Relationship Id="rId202" Type="http://schemas.openxmlformats.org/officeDocument/2006/relationships/hyperlink" Target="https://www.linkedin.com/learning/fundamentos-de-la-atencion-al-cliente-para-profesionales-it/presentacion-del-curso-fundamentos-de-la-atencion-al-cliente-para-profesionales-it" TargetMode="External"/><Relationship Id="rId201" Type="http://schemas.openxmlformats.org/officeDocument/2006/relationships/hyperlink" Target="https://www.linkedin.com/learning/certificates/cf248f02b7ebcb1cf3b7c6aa97792f49ae48a7460c80a1b9a45501bd9f47e6a4?trk=share_certificate" TargetMode="External"/><Relationship Id="rId200" Type="http://schemas.openxmlformats.org/officeDocument/2006/relationships/hyperlink" Target="https://www.linkedin.com/learning/fundamentos-de-itil-introduccion-a-la-gestion-de-sistemas-de-informacion/presentacion-del-curso-fundamentos-de-itil-introduccion-a-la-gestion-de-sistemas-de-informacion" TargetMode="External"/><Relationship Id="rId20" Type="http://schemas.openxmlformats.org/officeDocument/2006/relationships/hyperlink" Target="https://www.youtube.com/playlist?list=PLyMFTgxiogL3t7n5xEeK2iDI9LaNIfITK" TargetMode="External"/><Relationship Id="rId2" Type="http://schemas.openxmlformats.org/officeDocument/2006/relationships/hyperlink" Target="https://www.udemy.com/course/vscode-mejora-tu-velocidad-para-codificar" TargetMode="External"/><Relationship Id="rId199" Type="http://schemas.openxmlformats.org/officeDocument/2006/relationships/hyperlink" Target="https://www.udemy.com/certificate/UC-70a57832-6af5-46bc-a638-b13009c9c869" TargetMode="External"/><Relationship Id="rId198" Type="http://schemas.openxmlformats.org/officeDocument/2006/relationships/hyperlink" Target="https://www.linkedin.com/learning/certificates/b2fa1c97404af07ba2e4d15a8acae90ee97c92e06fb8978ba521d3a561263e10?trk=share_certificate" TargetMode="External"/><Relationship Id="rId197" Type="http://schemas.openxmlformats.org/officeDocument/2006/relationships/hyperlink" Target="https://www.linkedin.com/learning/fundamentos-de-big-data/presentacion-del-curso-fundamentos-de-big-data" TargetMode="External"/><Relationship Id="rId196" Type="http://schemas.openxmlformats.org/officeDocument/2006/relationships/hyperlink" Target="https://www.linkedin.com/learning/como-hackear-tu-mente-y-recuperar-el-control-sobre-el-estres/para-aumentar-tu-productividad-tienes-que-hacer-menos-cosas" TargetMode="External"/><Relationship Id="rId195" Type="http://schemas.openxmlformats.org/officeDocument/2006/relationships/hyperlink" Target="https://www.linkedin.com/learning/devops-con-un-cafe/historia-de-devops" TargetMode="External"/><Relationship Id="rId194" Type="http://schemas.openxmlformats.org/officeDocument/2006/relationships/hyperlink" Target="https://www.linkedin.com/learning/certificates/51b6604bebb327dd7bc6f86eca2acca16ec0fd62c9e7191db5de3b01e6a86ffb?trk=share_certificate" TargetMode="External"/><Relationship Id="rId193" Type="http://schemas.openxmlformats.org/officeDocument/2006/relationships/hyperlink" Target="https://www.linkedin.com/learning/big-data-escucha-activa/presentacion-del-curso-big-data-escucha-activa" TargetMode="External"/><Relationship Id="rId192" Type="http://schemas.openxmlformats.org/officeDocument/2006/relationships/hyperlink" Target="https://github.com/petrix12/deploy_2022.git" TargetMode="External"/><Relationship Id="rId191" Type="http://schemas.openxmlformats.org/officeDocument/2006/relationships/hyperlink" Target="https://www.linkedin.com/learning/certificates/6d1d9c5613b30cf9052cde2b84cb3a99cf2c2784af8bb49ffc54407b527a3f0b?trk=share_certificate" TargetMode="External"/><Relationship Id="rId190" Type="http://schemas.openxmlformats.org/officeDocument/2006/relationships/hyperlink" Target="https://www.linkedin.com/learning/aprende-big-data-analisis-de-datos/que-es-el-big-data-2" TargetMode="External"/><Relationship Id="rId19" Type="http://schemas.openxmlformats.org/officeDocument/2006/relationships/hyperlink" Target="https://www.udemy.com/course/crea-una-web-profesional-con-wordpress-y-divi-desde-cero" TargetMode="External"/><Relationship Id="rId189" Type="http://schemas.openxmlformats.org/officeDocument/2006/relationships/hyperlink" Target="https://github.com/petrix12/excel2021" TargetMode="External"/><Relationship Id="rId188" Type="http://schemas.openxmlformats.org/officeDocument/2006/relationships/hyperlink" Target="https://www.udemy.com/certificate/UC-c5c360e3-a8c2-4ed7-a285-64e4b7c28a02" TargetMode="External"/><Relationship Id="rId187" Type="http://schemas.openxmlformats.org/officeDocument/2006/relationships/hyperlink" Target="https://www.udemy.com/course/web-personal-mern-full-stack-mongodb-express-react-node" TargetMode="External"/><Relationship Id="rId186" Type="http://schemas.openxmlformats.org/officeDocument/2006/relationships/hyperlink" Target="https://www.udemy.com/certificate/UC-266882f9-ff9e-40f2-8218-45945c338c1b" TargetMode="External"/><Relationship Id="rId185" Type="http://schemas.openxmlformats.org/officeDocument/2006/relationships/hyperlink" Target="https://www.udemy.com/course/crud-con-php-mysql-bootstrap-jquery-ajax-y-docker" TargetMode="External"/><Relationship Id="rId184" Type="http://schemas.openxmlformats.org/officeDocument/2006/relationships/hyperlink" Target="https://www.udemy.com/certificate/UC-afccdce2-6ca4-4e43-a222-68a681897c55" TargetMode="External"/><Relationship Id="rId183" Type="http://schemas.openxmlformats.org/officeDocument/2006/relationships/hyperlink" Target="https://codersfree.com/cursos/crea-una-pasarela-de-pagos-con-laravel" TargetMode="External"/><Relationship Id="rId182" Type="http://schemas.openxmlformats.org/officeDocument/2006/relationships/hyperlink" Target="https://www.udemy.com/certificate/UC-ff4e21c5-f953-4a72-bfe2-7881ef421926" TargetMode="External"/><Relationship Id="rId181" Type="http://schemas.openxmlformats.org/officeDocument/2006/relationships/hyperlink" Target="https://www.udemy.com/course/2021-curso-profesional-excel-para-empresas" TargetMode="External"/><Relationship Id="rId180" Type="http://schemas.openxmlformats.org/officeDocument/2006/relationships/hyperlink" Target="https://app.ed.team/u/pedrojesusbazocanelon/curso/curso-online" TargetMode="External"/><Relationship Id="rId18" Type="http://schemas.openxmlformats.org/officeDocument/2006/relationships/hyperlink" Target="https://www.udemy.com/course/crea-una-pagina-web-sin-programar-con-wordpress-y-divi" TargetMode="External"/><Relationship Id="rId179" Type="http://schemas.openxmlformats.org/officeDocument/2006/relationships/hyperlink" Target="https://app.ed.team/cursos/curso-online" TargetMode="External"/><Relationship Id="rId178" Type="http://schemas.openxmlformats.org/officeDocument/2006/relationships/hyperlink" Target="https://www.udemy.com/certificate/UC-8d986592-d2d2-42bd-971b-61f25426f6a1" TargetMode="External"/><Relationship Id="rId177" Type="http://schemas.openxmlformats.org/officeDocument/2006/relationships/hyperlink" Target="https://www.udemy.com/course/introduccion-a-google-cloud-platform" TargetMode="External"/><Relationship Id="rId176" Type="http://schemas.openxmlformats.org/officeDocument/2006/relationships/hyperlink" Target="https://app.ed.team/@pedrojesusbazocanelon/curso/api-rest" TargetMode="External"/><Relationship Id="rId175" Type="http://schemas.openxmlformats.org/officeDocument/2006/relationships/hyperlink" Target="https://app.ed.team/cursos/api-rest" TargetMode="External"/><Relationship Id="rId174" Type="http://schemas.openxmlformats.org/officeDocument/2006/relationships/hyperlink" Target="https://app.ed.team/cursos/web" TargetMode="External"/><Relationship Id="rId173" Type="http://schemas.openxmlformats.org/officeDocument/2006/relationships/hyperlink" Target="https://app.ed.team/@pedrojesusbazocanelon/curso/web" TargetMode="External"/><Relationship Id="rId172" Type="http://schemas.openxmlformats.org/officeDocument/2006/relationships/hyperlink" Target="https://www.udemy.com/certificate/UC-a7113805-8cb5-405b-9791-5c134e6d8e3c" TargetMode="External"/><Relationship Id="rId171" Type="http://schemas.openxmlformats.org/officeDocument/2006/relationships/hyperlink" Target="https://www.udemy.com/course/draft/3793886/learn/lecture/24522234?start=0" TargetMode="External"/><Relationship Id="rId170" Type="http://schemas.openxmlformats.org/officeDocument/2006/relationships/hyperlink" Target="https://www.udemy.com/certificate/UC-f64e78a2-26a3-4ef5-84e8-0b22058eb52a" TargetMode="External"/><Relationship Id="rId17" Type="http://schemas.openxmlformats.org/officeDocument/2006/relationships/hyperlink" Target="https://www.udemy.com/course/tienda-online-con-wordpress-y-woocommerce" TargetMode="External"/><Relationship Id="rId169" Type="http://schemas.openxmlformats.org/officeDocument/2006/relationships/hyperlink" Target="https://www.udemy.com/course/desarrollo-web-con-python-y-django" TargetMode="External"/><Relationship Id="rId168" Type="http://schemas.openxmlformats.org/officeDocument/2006/relationships/hyperlink" Target="https://www.udemy.com/certificate/UC-808bf328-9ed5-4792-bcd3-755dde0f62f6" TargetMode="External"/><Relationship Id="rId167" Type="http://schemas.openxmlformats.org/officeDocument/2006/relationships/hyperlink" Target="https://codersfree.com/cursos/aprende-a-crear-una-plataforma-de-cursos-con-laravel" TargetMode="External"/><Relationship Id="rId166" Type="http://schemas.openxmlformats.org/officeDocument/2006/relationships/hyperlink" Target="https://www.udemy.com/certificate/UC-a0492df5-aae0-415c-8336-63642c830efc" TargetMode="External"/><Relationship Id="rId165" Type="http://schemas.openxmlformats.org/officeDocument/2006/relationships/hyperlink" Target="https://www.udemy.com/course/introduccion-a-amazon-web-services-aws" TargetMode="External"/><Relationship Id="rId164" Type="http://schemas.openxmlformats.org/officeDocument/2006/relationships/hyperlink" Target="https://www.udemy.com/course/las-bases-para-desarrollar-una-aplicacion-full-stack-mern" TargetMode="External"/><Relationship Id="rId163" Type="http://schemas.openxmlformats.org/officeDocument/2006/relationships/hyperlink" Target="https://www.udemy.com/course/programacion-orientada-a-objetos-y-principio-solid" TargetMode="External"/><Relationship Id="rId162" Type="http://schemas.openxmlformats.org/officeDocument/2006/relationships/hyperlink" Target="https://codersfree.com/cursos/relaciones-avanzadas-de-laravel" TargetMode="External"/><Relationship Id="rId161" Type="http://schemas.openxmlformats.org/officeDocument/2006/relationships/hyperlink" Target="https://aprendible.com/series/servidores" TargetMode="External"/><Relationship Id="rId160" Type="http://schemas.openxmlformats.org/officeDocument/2006/relationships/hyperlink" Target="https://aprendible.com/series/vuejs-desde-cero" TargetMode="External"/><Relationship Id="rId16" Type="http://schemas.openxmlformats.org/officeDocument/2006/relationships/hyperlink" Target="https://www.youtube.com/watch?v=CcLrJQqPDPc" TargetMode="External"/><Relationship Id="rId159" Type="http://schemas.openxmlformats.org/officeDocument/2006/relationships/hyperlink" Target="https://www.youtube.com/playlist?list=PLZ2ovOgdI-kWRdVAJLH0kEHSNKCk8rz_x" TargetMode="External"/><Relationship Id="rId158" Type="http://schemas.openxmlformats.org/officeDocument/2006/relationships/hyperlink" Target="https://codersfree.com/cursos/aprende-laravel-8-desde-cero" TargetMode="External"/><Relationship Id="rId157" Type="http://schemas.openxmlformats.org/officeDocument/2006/relationships/hyperlink" Target="https://www.youtube.com/playlist?list=PLZ2ovOgdI-kWTCkbH749Ukvq7FMz5ahpP" TargetMode="External"/><Relationship Id="rId156" Type="http://schemas.openxmlformats.org/officeDocument/2006/relationships/hyperlink" Target="https://www.udemy.com/course/como-subir-multiples-archivos-en-laravel" TargetMode="External"/><Relationship Id="rId155" Type="http://schemas.openxmlformats.org/officeDocument/2006/relationships/hyperlink" Target="https://www.cursosdesarrolloweb.es/course/curso-laravel-8-desde-cero" TargetMode="External"/><Relationship Id="rId154" Type="http://schemas.openxmlformats.org/officeDocument/2006/relationships/hyperlink" Target="https://aprendible.com/series/novedades-de-laravel-8" TargetMode="External"/><Relationship Id="rId153" Type="http://schemas.openxmlformats.org/officeDocument/2006/relationships/hyperlink" Target="https://www.youtube.com/playlist?list=PLrAw40DbN0l34pUNNfzrT4cDOMkV47640" TargetMode="External"/><Relationship Id="rId152" Type="http://schemas.openxmlformats.org/officeDocument/2006/relationships/hyperlink" Target="https://aprendible.com/series/novedades-de-laravel-7" TargetMode="External"/><Relationship Id="rId151" Type="http://schemas.openxmlformats.org/officeDocument/2006/relationships/hyperlink" Target="https://aprendible.com/series/novedades-de-laravel-6" TargetMode="External"/><Relationship Id="rId150" Type="http://schemas.openxmlformats.org/officeDocument/2006/relationships/hyperlink" Target="https://aprendible.com/series/novedades-de-laravel-5-8" TargetMode="External"/><Relationship Id="rId15" Type="http://schemas.openxmlformats.org/officeDocument/2006/relationships/hyperlink" Target="https://www.udemy.com/course/chochy_vim" TargetMode="External"/><Relationship Id="rId149" Type="http://schemas.openxmlformats.org/officeDocument/2006/relationships/hyperlink" Target="https://aprendible.com/series/novedades-laravel-5-7" TargetMode="External"/><Relationship Id="rId148" Type="http://schemas.openxmlformats.org/officeDocument/2006/relationships/hyperlink" Target="https://aprendible.com/series/novedades-de-laravel-5-5" TargetMode="External"/><Relationship Id="rId147" Type="http://schemas.openxmlformats.org/officeDocument/2006/relationships/hyperlink" Target="https://www.youtube.com/playlist?list=PLS3ZgoVufwTmVTRZnxekoeST-C9OzKzKk" TargetMode="External"/><Relationship Id="rId146" Type="http://schemas.openxmlformats.org/officeDocument/2006/relationships/hyperlink" Target="https://learn.edutin.com/?token=eyJ0eXAiOiJKV1QiLCJhbGciOiJIUzI1NiJ9.eyJpYXQiOjE2MDU5MDUzNTgsImV4cCI6MTYwNjUxMDE1OCwiZGF0YSI6eyJpZCI6IjEyMTg1MDciLCJuYW1lIjoiUGVkcm8gQmF6XHUwMGYzIiwiZW1haWwiOiJiYXpvLnBlZHJvQGdtYWlsLmNvbSIsInJvbGUiOiJmcmVlIiwiY2VydGlmaWNhdGlvbl9pZCI6IjI5NTA5ODMifX0.dGPrPVjWVG7579MKfRA9GPRNhYeIvS9bwvvYTO_khvw&amp;config=%7B%22status%22:true,%22curso_id%22:%223765%22,%22certification_id%22:%222950983%22,%22type%22:%222%22,%22clase_id%22:%22409329702%22,%22idu%22:%221218507%22,%22language_id%22:%221%22%7D" TargetMode="External"/><Relationship Id="rId145" Type="http://schemas.openxmlformats.org/officeDocument/2006/relationships/hyperlink" Target="https://www.linkedin.com/learning/sql-esencial/presentacion-del-curso-sql-esencial" TargetMode="External"/><Relationship Id="rId144" Type="http://schemas.openxmlformats.org/officeDocument/2006/relationships/hyperlink" Target="https://www.linkedin.com/learning/aprende-diseno-de-base-de-datos-relacionales" TargetMode="External"/><Relationship Id="rId143" Type="http://schemas.openxmlformats.org/officeDocument/2006/relationships/hyperlink" Target="https://www.linkedin.com/learning/node-js-practico-sitio-web" TargetMode="External"/><Relationship Id="rId142" Type="http://schemas.openxmlformats.org/officeDocument/2006/relationships/hyperlink" Target="https://www.linkedin.com/learning/node-js-esencial" TargetMode="External"/><Relationship Id="rId141" Type="http://schemas.openxmlformats.org/officeDocument/2006/relationships/hyperlink" Target="https://www.linkedin.com/learning/certificates/d7f64256de10f5ab340fa733d2760aface893e774bad1551394104533bcadc78?trk=share_certificate" TargetMode="External"/><Relationship Id="rId140" Type="http://schemas.openxmlformats.org/officeDocument/2006/relationships/hyperlink" Target="https://www.linkedin.com/learning/javascript-avanzado-expresiones-regulares/presentacion-del-curso-javascript-avanzado-expresiones-regulares" TargetMode="External"/><Relationship Id="rId14" Type="http://schemas.openxmlformats.org/officeDocument/2006/relationships/hyperlink" Target="https://www.udemy.com/course/vim-aumenta-tu-velocidad-de-desarrollo" TargetMode="External"/><Relationship Id="rId139" Type="http://schemas.openxmlformats.org/officeDocument/2006/relationships/hyperlink" Target="https://www.linkedin.com/learning/certificates/f615bb94f4833b31f3b997ff6036441bd36e1fd011d70911b25d934c942a1aab?trk=share_certificate" TargetMode="External"/><Relationship Id="rId138" Type="http://schemas.openxmlformats.org/officeDocument/2006/relationships/hyperlink" Target="https://www.linkedin.com/learning/certificates/66a8440ec2362e38b6b8e729e5b131c47a0608b0e7f50cce5c591cbd5b1475ff?trk=share_certificate" TargetMode="External"/><Relationship Id="rId137" Type="http://schemas.openxmlformats.org/officeDocument/2006/relationships/hyperlink" Target="https://www.linkedin.com/learning/javascript-avanzado-buenas-practicas/presentacion-del-curso-javascript-avanzado-buenas-practicas" TargetMode="External"/><Relationship Id="rId136" Type="http://schemas.openxmlformats.org/officeDocument/2006/relationships/hyperlink" Target="https://www.linkedin.com/learning/certificates/6c6262935ed9c6ab5fcac15726fe8fed685f66a160b2fbd04719f8c8abf41487?trk=share_certificate" TargetMode="External"/><Relationship Id="rId135" Type="http://schemas.openxmlformats.org/officeDocument/2006/relationships/hyperlink" Target="https://www.linkedin.com/learning/javascript-esencial/presentacion-del-curso-javascript-esencial" TargetMode="External"/><Relationship Id="rId134" Type="http://schemas.openxmlformats.org/officeDocument/2006/relationships/hyperlink" Target="https://www.linkedin.com/learning/aprende-visual-studio-code" TargetMode="External"/><Relationship Id="rId133" Type="http://schemas.openxmlformats.org/officeDocument/2006/relationships/hyperlink" Target="https://es.linkedin.com/learning/fundamentos-del-desarrollo-web-full-stack-o-front-end/presentacion-del-curso-fundamentos-del-desarrollo-web-full-stack-o-front-end" TargetMode="External"/><Relationship Id="rId132" Type="http://schemas.openxmlformats.org/officeDocument/2006/relationships/hyperlink" Target="https://learndigital.withgoogle.com/activate/course/cloud-computing" TargetMode="External"/><Relationship Id="rId131" Type="http://schemas.openxmlformats.org/officeDocument/2006/relationships/hyperlink" Target="https://platzi.com/cursos/marca-personal" TargetMode="External"/><Relationship Id="rId130" Type="http://schemas.openxmlformats.org/officeDocument/2006/relationships/hyperlink" Target="https://codigofacilito.com/user_quizzes/95588.pdf" TargetMode="External"/><Relationship Id="rId13" Type="http://schemas.openxmlformats.org/officeDocument/2006/relationships/hyperlink" Target="https://ed.team/cursos/vim" TargetMode="External"/><Relationship Id="rId129" Type="http://schemas.openxmlformats.org/officeDocument/2006/relationships/hyperlink" Target="https://codigofacilito.com/cursos/introduccion" TargetMode="External"/><Relationship Id="rId128" Type="http://schemas.openxmlformats.org/officeDocument/2006/relationships/hyperlink" Target="https://platzi.com/@pedro-bazo" TargetMode="External"/><Relationship Id="rId127" Type="http://schemas.openxmlformats.org/officeDocument/2006/relationships/hyperlink" Target="https://platzi.com/clases/1050-programacion-basica/5104-que-es-htmlcssjs" TargetMode="External"/><Relationship Id="rId126" Type="http://schemas.openxmlformats.org/officeDocument/2006/relationships/hyperlink" Target="https://capacitateparaelempleo.org/verifica/o0skcnx58" TargetMode="External"/><Relationship Id="rId125" Type="http://schemas.openxmlformats.org/officeDocument/2006/relationships/hyperlink" Target="https://capacitateparaelempleo.org/pages.php?r=.tema&amp;tagID=6725" TargetMode="External"/><Relationship Id="rId124" Type="http://schemas.openxmlformats.org/officeDocument/2006/relationships/hyperlink" Target="https://codigofacilito.com/user_quizzes/94372.pdf" TargetMode="External"/><Relationship Id="rId123" Type="http://schemas.openxmlformats.org/officeDocument/2006/relationships/hyperlink" Target="https://codigofacilito.com/cursos/java-profesional" TargetMode="External"/><Relationship Id="rId122" Type="http://schemas.openxmlformats.org/officeDocument/2006/relationships/hyperlink" Target="https://www.udemy.com/course/aprende-a-publicar-sitios-web-en-internet-hosting-vps" TargetMode="External"/><Relationship Id="rId121" Type="http://schemas.openxmlformats.org/officeDocument/2006/relationships/hyperlink" Target="https://www.udemy.com/course/laravel-y-oauth-2-facebook-twitter-google" TargetMode="External"/><Relationship Id="rId120" Type="http://schemas.openxmlformats.org/officeDocument/2006/relationships/hyperlink" Target="https://www.udemy.com/course/curso-de-flexbox-desde-0" TargetMode="External"/><Relationship Id="rId12" Type="http://schemas.openxmlformats.org/officeDocument/2006/relationships/hyperlink" Target="https://www.udemy.com/course/aprende-git-github-practicando-con-algo-de-scrum" TargetMode="External"/><Relationship Id="rId119" Type="http://schemas.openxmlformats.org/officeDocument/2006/relationships/hyperlink" Target="https://www.udemy.com/course/graphql-angular-de-0-a-experto-jwt-socket-mongodb-heroku-anartz-mugika" TargetMode="External"/><Relationship Id="rId118" Type="http://schemas.openxmlformats.org/officeDocument/2006/relationships/hyperlink" Target="https://www.tutellus.com/tecnologia/desarrollo-web/idesweb-817?affref=c6460ed83b8a4164a40f99c4163dc618" TargetMode="External"/><Relationship Id="rId117" Type="http://schemas.openxmlformats.org/officeDocument/2006/relationships/hyperlink" Target="https://www.udemy.com/course/curso-vue" TargetMode="External"/><Relationship Id="rId116" Type="http://schemas.openxmlformats.org/officeDocument/2006/relationships/hyperlink" Target="https://www.udemy.com/course/estructura-de-computadores-con-arduino-zero" TargetMode="External"/><Relationship Id="rId115" Type="http://schemas.openxmlformats.org/officeDocument/2006/relationships/hyperlink" Target="https://learndigital.withgoogle.com/activate/course/digital-skills" TargetMode="External"/><Relationship Id="rId114" Type="http://schemas.openxmlformats.org/officeDocument/2006/relationships/hyperlink" Target="https://capacitateparaelempleo.org/verifica/undrjn3bg/" TargetMode="External"/><Relationship Id="rId113" Type="http://schemas.openxmlformats.org/officeDocument/2006/relationships/hyperlink" Target="https://capacitateparaelempleo.org/pages.php?r=.tema&amp;tagID=6726" TargetMode="External"/><Relationship Id="rId112" Type="http://schemas.openxmlformats.org/officeDocument/2006/relationships/hyperlink" Target="https://capacitateparaelempleo.org/verifica/2zg904spc/" TargetMode="External"/><Relationship Id="rId111" Type="http://schemas.openxmlformats.org/officeDocument/2006/relationships/hyperlink" Target="https://capacitateparaelempleo.org/pages.php?r=.tema&amp;tagID=4244&amp;load=4255&amp;n=0&amp;brandID=capacitate" TargetMode="External"/><Relationship Id="rId110" Type="http://schemas.openxmlformats.org/officeDocument/2006/relationships/hyperlink" Target="https://learndigital.withgoogle.com/activate/course/digital-transformation" TargetMode="External"/><Relationship Id="rId11" Type="http://schemas.openxmlformats.org/officeDocument/2006/relationships/hyperlink" Target="https://www.udemy.com/course/aprenda-markdown-desde-cero" TargetMode="External"/><Relationship Id="rId109" Type="http://schemas.openxmlformats.org/officeDocument/2006/relationships/hyperlink" Target="https://learndigital.withgoogle.com/activate/course/apps" TargetMode="External"/><Relationship Id="rId108" Type="http://schemas.openxmlformats.org/officeDocument/2006/relationships/hyperlink" Target="https://capacitateparaelempleo.org/verifica/neglddar1" TargetMode="External"/><Relationship Id="rId107" Type="http://schemas.openxmlformats.org/officeDocument/2006/relationships/hyperlink" Target="https://capacitateparaelempleo.org/pages.php?r=.tema&amp;tagID=936" TargetMode="External"/><Relationship Id="rId106" Type="http://schemas.openxmlformats.org/officeDocument/2006/relationships/hyperlink" Target="https://learndigital.withgoogle.com/activate/course/digital-marketing" TargetMode="External"/><Relationship Id="rId105" Type="http://schemas.openxmlformats.org/officeDocument/2006/relationships/hyperlink" Target="https://www.youtube.com/watch?v=FMNuTj89RzU" TargetMode="External"/><Relationship Id="rId104" Type="http://schemas.openxmlformats.org/officeDocument/2006/relationships/hyperlink" Target="https://www.udemy.com/course/javascript-moderno-para-principiantes" TargetMode="External"/><Relationship Id="rId103" Type="http://schemas.openxmlformats.org/officeDocument/2006/relationships/hyperlink" Target="https://www.youtube.com/playlist?list=PLCTD_CpMeEKT70itw70uVs0vlFbvbCPQN" TargetMode="External"/><Relationship Id="rId102" Type="http://schemas.openxmlformats.org/officeDocument/2006/relationships/hyperlink" Target="https://www.udemy.com/course/aprende-html5-sass-y-jquery-creando-un-sitio-desde-cero" TargetMode="External"/><Relationship Id="rId101" Type="http://schemas.openxmlformats.org/officeDocument/2006/relationships/hyperlink" Target="https://www.udemy.com/course/react-de-principiante-a-experto-creando-mas-de-10-aplicaciones" TargetMode="External"/><Relationship Id="rId100" Type="http://schemas.openxmlformats.org/officeDocument/2006/relationships/hyperlink" Target="https://www.udemy.com/course/react-js-curso-de-introduccion-desde-cero-y-primeros-pasos" TargetMode="External"/><Relationship Id="rId10" Type="http://schemas.openxmlformats.org/officeDocument/2006/relationships/hyperlink" Target="https://www.udemy.com/certificate/UC-a2887ba0-b933-4048-8e90-04581fd7fe77" TargetMode="Externa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C00000"/>
  </sheetPr>
  <dimension ref="A1:F25"/>
  <sheetViews>
    <sheetView topLeftCell="A7" workbookViewId="0">
      <selection activeCell="H20" sqref="H20"/>
    </sheetView>
  </sheetViews>
  <sheetFormatPr defaultColWidth="11.5545454545455" defaultRowHeight="14.5" outlineLevelCol="5"/>
  <cols>
    <col min="1" max="1" width="28.3363636363636" customWidth="1"/>
  </cols>
  <sheetData>
    <row r="1" spans="1:6">
      <c r="A1" s="13" t="s">
        <v>0</v>
      </c>
      <c r="B1" s="14">
        <f ca="1">TODAY()</f>
        <v>45577</v>
      </c>
      <c r="E1" s="15">
        <f>SUMIF(courses!J:J,1,courses!K:K)/60</f>
        <v>277.016666666667</v>
      </c>
      <c r="F1" s="15">
        <f>E1/365*60</f>
        <v>45.5369863013699</v>
      </c>
    </row>
    <row r="2" spans="2:2">
      <c r="B2" s="16"/>
    </row>
    <row r="3" spans="1:6">
      <c r="A3" s="17" t="s">
        <v>1</v>
      </c>
      <c r="B3" s="17">
        <f ca="1" t="shared" ref="B3:E3" si="0">+C3-1</f>
        <v>2020</v>
      </c>
      <c r="C3" s="17">
        <f ca="1" t="shared" si="0"/>
        <v>2021</v>
      </c>
      <c r="D3" s="17">
        <f ca="1" t="shared" si="0"/>
        <v>2022</v>
      </c>
      <c r="E3" s="17">
        <f ca="1" t="shared" si="0"/>
        <v>2023</v>
      </c>
      <c r="F3" s="17">
        <f ca="1">YEAR(B1)</f>
        <v>2024</v>
      </c>
    </row>
    <row r="4" spans="1:6">
      <c r="A4" s="18" t="s">
        <v>2</v>
      </c>
      <c r="B4" s="19">
        <f ca="1">SUMIFS(courses!$K:$K,courses!$C:$C,Dashboard!$A4,courses!$L:$L,"&gt;=1-1-"&amp;B$3,courses!$L:$L,"&lt;=31-12-"&amp;B$3)/60</f>
        <v>37.0666666666667</v>
      </c>
      <c r="C4" s="19">
        <f ca="1">SUMIFS(courses!$K:$K,courses!$C:$C,Dashboard!$A4,courses!$L:$L,"&gt;=1-1-"&amp;C$3,courses!$L:$L,"&lt;=31-12-"&amp;C$3)/60</f>
        <v>0</v>
      </c>
      <c r="D4" s="19">
        <f ca="1">SUMIFS(courses!$K:$K,courses!$C:$C,Dashboard!$A4,courses!$L:$L,"&gt;=1-1-"&amp;D$3,courses!$L:$L,"&lt;=31-12-"&amp;D$3)/60</f>
        <v>40.8</v>
      </c>
      <c r="E4" s="19">
        <f ca="1">SUMIFS(courses!$K:$K,courses!$C:$C,Dashboard!$A4,courses!$L:$L,"&gt;=1-1-"&amp;E$3,courses!$L:$L,"&lt;=31-12-"&amp;E$3)/60</f>
        <v>0</v>
      </c>
      <c r="F4" s="19">
        <f ca="1">SUMIFS(courses!$K:$K,courses!$C:$C,Dashboard!$A4,courses!$L:$L,"&gt;=1-1-"&amp;F$3,courses!$L:$L,"&lt;=31-12-"&amp;F$3)/60</f>
        <v>10.9166666666667</v>
      </c>
    </row>
    <row r="5" spans="1:6">
      <c r="A5" s="18" t="s">
        <v>3</v>
      </c>
      <c r="B5" s="19">
        <f ca="1">SUMIFS(courses!$K:$K,courses!$C:$C,Dashboard!$A5,courses!$L:$L,"&gt;=1-1-"&amp;B$3,courses!$L:$L,"&lt;=31-12-"&amp;B$3)/60</f>
        <v>26.8166666666667</v>
      </c>
      <c r="C5" s="19">
        <f ca="1">SUMIFS(courses!$K:$K,courses!$C:$C,Dashboard!$A5,courses!$L:$L,"&gt;=1-1-"&amp;C$3,courses!$L:$L,"&lt;=31-12-"&amp;C$3)/60</f>
        <v>0</v>
      </c>
      <c r="D5" s="19">
        <f ca="1">SUMIFS(courses!$K:$K,courses!$C:$C,Dashboard!$A5,courses!$L:$L,"&gt;=1-1-"&amp;D$3,courses!$L:$L,"&lt;=31-12-"&amp;D$3)/60</f>
        <v>0</v>
      </c>
      <c r="E5" s="19">
        <f ca="1">SUMIFS(courses!$K:$K,courses!$C:$C,Dashboard!$A5,courses!$L:$L,"&gt;=1-1-"&amp;E$3,courses!$L:$L,"&lt;=31-12-"&amp;E$3)/60</f>
        <v>5.5</v>
      </c>
      <c r="F5" s="19">
        <f ca="1">SUMIFS(courses!$K:$K,courses!$C:$C,Dashboard!$A5,courses!$L:$L,"&gt;=1-1-"&amp;F$3,courses!$L:$L,"&lt;=31-12-"&amp;F$3)/60</f>
        <v>0</v>
      </c>
    </row>
    <row r="6" spans="1:6">
      <c r="A6" s="18" t="s">
        <v>4</v>
      </c>
      <c r="B6" s="19">
        <f ca="1">SUMIFS(courses!$K:$K,courses!$C:$C,Dashboard!$A6,courses!$L:$L,"&gt;=1-1-"&amp;B$3,courses!$L:$L,"&lt;=31-12-"&amp;B$3)/60</f>
        <v>4.9</v>
      </c>
      <c r="C6" s="19">
        <f ca="1">SUMIFS(courses!$K:$K,courses!$C:$C,Dashboard!$A6,courses!$L:$L,"&gt;=1-1-"&amp;C$3,courses!$L:$L,"&lt;=31-12-"&amp;C$3)/60</f>
        <v>0</v>
      </c>
      <c r="D6" s="19">
        <f ca="1">SUMIFS(courses!$K:$K,courses!$C:$C,Dashboard!$A6,courses!$L:$L,"&gt;=1-1-"&amp;D$3,courses!$L:$L,"&lt;=31-12-"&amp;D$3)/60</f>
        <v>0</v>
      </c>
      <c r="E6" s="19">
        <f ca="1">SUMIFS(courses!$K:$K,courses!$C:$C,Dashboard!$A6,courses!$L:$L,"&gt;=1-1-"&amp;E$3,courses!$L:$L,"&lt;=31-12-"&amp;E$3)/60</f>
        <v>0</v>
      </c>
      <c r="F6" s="19">
        <f ca="1">SUMIFS(courses!$K:$K,courses!$C:$C,Dashboard!$A6,courses!$L:$L,"&gt;=1-1-"&amp;F$3,courses!$L:$L,"&lt;=31-12-"&amp;F$3)/60</f>
        <v>0</v>
      </c>
    </row>
    <row r="7" spans="1:6">
      <c r="A7" s="18" t="s">
        <v>5</v>
      </c>
      <c r="B7" s="19">
        <f ca="1">SUMIFS(courses!$K:$K,courses!$C:$C,Dashboard!$A7,courses!$L:$L,"&gt;=1-1-"&amp;B$3,courses!$L:$L,"&lt;=31-12-"&amp;B$3)/60</f>
        <v>40</v>
      </c>
      <c r="C7" s="19">
        <f ca="1">SUMIFS(courses!$K:$K,courses!$C:$C,Dashboard!$A7,courses!$L:$L,"&gt;=1-1-"&amp;C$3,courses!$L:$L,"&lt;=31-12-"&amp;C$3)/60</f>
        <v>10</v>
      </c>
      <c r="D7" s="19">
        <f ca="1">SUMIFS(courses!$K:$K,courses!$C:$C,Dashboard!$A7,courses!$L:$L,"&gt;=1-1-"&amp;D$3,courses!$L:$L,"&lt;=31-12-"&amp;D$3)/60</f>
        <v>0</v>
      </c>
      <c r="E7" s="19">
        <f ca="1">SUMIFS(courses!$K:$K,courses!$C:$C,Dashboard!$A7,courses!$L:$L,"&gt;=1-1-"&amp;E$3,courses!$L:$L,"&lt;=31-12-"&amp;E$3)/60</f>
        <v>0</v>
      </c>
      <c r="F7" s="19">
        <f ca="1">SUMIFS(courses!$K:$K,courses!$C:$C,Dashboard!$A7,courses!$L:$L,"&gt;=1-1-"&amp;F$3,courses!$L:$L,"&lt;=31-12-"&amp;F$3)/60</f>
        <v>0</v>
      </c>
    </row>
    <row r="8" spans="1:6">
      <c r="A8" s="18" t="s">
        <v>6</v>
      </c>
      <c r="B8" s="19">
        <f ca="1">SUMIFS(courses!$K:$K,courses!$C:$C,Dashboard!$A8,courses!$L:$L,"&gt;=1-1-"&amp;B$3,courses!$L:$L,"&lt;=31-12-"&amp;B$3)/60</f>
        <v>0.166666666666667</v>
      </c>
      <c r="C8" s="19">
        <f ca="1">SUMIFS(courses!$K:$K,courses!$C:$C,Dashboard!$A8,courses!$L:$L,"&gt;=1-1-"&amp;C$3,courses!$L:$L,"&lt;=31-12-"&amp;C$3)/60</f>
        <v>3.86666666666667</v>
      </c>
      <c r="D8" s="19">
        <f ca="1">SUMIFS(courses!$K:$K,courses!$C:$C,Dashboard!$A8,courses!$L:$L,"&gt;=1-1-"&amp;D$3,courses!$L:$L,"&lt;=31-12-"&amp;D$3)/60</f>
        <v>5.81666666666667</v>
      </c>
      <c r="E8" s="19">
        <f ca="1">SUMIFS(courses!$K:$K,courses!$C:$C,Dashboard!$A8,courses!$L:$L,"&gt;=1-1-"&amp;E$3,courses!$L:$L,"&lt;=31-12-"&amp;E$3)/60</f>
        <v>0</v>
      </c>
      <c r="F8" s="19">
        <f ca="1">SUMIFS(courses!$K:$K,courses!$C:$C,Dashboard!$A8,courses!$L:$L,"&gt;=1-1-"&amp;F$3,courses!$L:$L,"&lt;=31-12-"&amp;F$3)/60</f>
        <v>0</v>
      </c>
    </row>
    <row r="9" spans="1:6">
      <c r="A9" s="18" t="s">
        <v>7</v>
      </c>
      <c r="B9" s="19">
        <f ca="1">SUMIFS(courses!$K:$K,courses!$C:$C,Dashboard!$A9,courses!$L:$L,"&gt;=1-1-"&amp;B$3,courses!$L:$L,"&lt;=31-12-"&amp;B$3)/60</f>
        <v>0</v>
      </c>
      <c r="C9" s="19">
        <f ca="1">SUMIFS(courses!$K:$K,courses!$C:$C,Dashboard!$A9,courses!$L:$L,"&gt;=1-1-"&amp;C$3,courses!$L:$L,"&lt;=31-12-"&amp;C$3)/60</f>
        <v>0</v>
      </c>
      <c r="D9" s="19">
        <f ca="1">SUMIFS(courses!$K:$K,courses!$C:$C,Dashboard!$A9,courses!$L:$L,"&gt;=1-1-"&amp;D$3,courses!$L:$L,"&lt;=31-12-"&amp;D$3)/60</f>
        <v>0</v>
      </c>
      <c r="E9" s="19">
        <f ca="1">SUMIFS(courses!$K:$K,courses!$C:$C,Dashboard!$A9,courses!$L:$L,"&gt;=1-1-"&amp;E$3,courses!$L:$L,"&lt;=31-12-"&amp;E$3)/60</f>
        <v>0</v>
      </c>
      <c r="F9" s="19">
        <f ca="1">SUMIFS(courses!$K:$K,courses!$C:$C,Dashboard!$A9,courses!$L:$L,"&gt;=1-1-"&amp;F$3,courses!$L:$L,"&lt;=31-12-"&amp;F$3)/60</f>
        <v>0</v>
      </c>
    </row>
    <row r="10" spans="1:6">
      <c r="A10" s="18" t="s">
        <v>8</v>
      </c>
      <c r="B10" s="19">
        <f ca="1">SUMIFS(courses!$K:$K,courses!$C:$C,Dashboard!$A10,courses!$L:$L,"&gt;=1-1-"&amp;B$3,courses!$L:$L,"&lt;=31-12-"&amp;B$3)/60</f>
        <v>5.41666666666667</v>
      </c>
      <c r="C10" s="19">
        <f ca="1">SUMIFS(courses!$K:$K,courses!$C:$C,Dashboard!$A10,courses!$L:$L,"&gt;=1-1-"&amp;C$3,courses!$L:$L,"&lt;=31-12-"&amp;C$3)/60</f>
        <v>62.4666666666667</v>
      </c>
      <c r="D10" s="19">
        <f ca="1">SUMIFS(courses!$K:$K,courses!$C:$C,Dashboard!$A10,courses!$L:$L,"&gt;=1-1-"&amp;D$3,courses!$L:$L,"&lt;=31-12-"&amp;D$3)/60</f>
        <v>14.2166666666667</v>
      </c>
      <c r="E10" s="19">
        <f ca="1">SUMIFS(courses!$K:$K,courses!$C:$C,Dashboard!$A10,courses!$L:$L,"&gt;=1-1-"&amp;E$3,courses!$L:$L,"&lt;=31-12-"&amp;E$3)/60</f>
        <v>31.2166666666667</v>
      </c>
      <c r="F10" s="19">
        <f ca="1">SUMIFS(courses!$K:$K,courses!$C:$C,Dashboard!$A10,courses!$L:$L,"&gt;=1-1-"&amp;F$3,courses!$L:$L,"&lt;=31-12-"&amp;F$3)/60</f>
        <v>91.4833333333333</v>
      </c>
    </row>
    <row r="11" spans="1:6">
      <c r="A11" s="18" t="s">
        <v>9</v>
      </c>
      <c r="B11" s="19">
        <f ca="1">SUMIFS(courses!$K:$K,courses!$C:$C,Dashboard!$A11,courses!$L:$L,"&gt;=1-1-"&amp;B$3,courses!$L:$L,"&lt;=31-12-"&amp;B$3)/60</f>
        <v>0</v>
      </c>
      <c r="C11" s="19">
        <f ca="1">SUMIFS(courses!$K:$K,courses!$C:$C,Dashboard!$A11,courses!$L:$L,"&gt;=1-1-"&amp;C$3,courses!$L:$L,"&lt;=31-12-"&amp;C$3)/60</f>
        <v>0</v>
      </c>
      <c r="D11" s="19">
        <f ca="1">SUMIFS(courses!$K:$K,courses!$C:$C,Dashboard!$A11,courses!$L:$L,"&gt;=1-1-"&amp;D$3,courses!$L:$L,"&lt;=31-12-"&amp;D$3)/60</f>
        <v>0</v>
      </c>
      <c r="E11" s="19">
        <f ca="1">SUMIFS(courses!$K:$K,courses!$C:$C,Dashboard!$A11,courses!$L:$L,"&gt;=1-1-"&amp;E$3,courses!$L:$L,"&lt;=31-12-"&amp;E$3)/60</f>
        <v>0</v>
      </c>
      <c r="F11" s="19">
        <f ca="1">SUMIFS(courses!$K:$K,courses!$C:$C,Dashboard!$A11,courses!$L:$L,"&gt;=1-1-"&amp;F$3,courses!$L:$L,"&lt;=31-12-"&amp;F$3)/60</f>
        <v>0</v>
      </c>
    </row>
    <row r="12" spans="1:6">
      <c r="A12" s="18" t="s">
        <v>10</v>
      </c>
      <c r="B12" s="19">
        <f ca="1">SUMIFS(courses!$K:$K,courses!$C:$C,Dashboard!$A12,courses!$L:$L,"&gt;=1-1-"&amp;B$3,courses!$L:$L,"&lt;=31-12-"&amp;B$3)/60</f>
        <v>16</v>
      </c>
      <c r="C12" s="19">
        <f ca="1">SUMIFS(courses!$K:$K,courses!$C:$C,Dashboard!$A12,courses!$L:$L,"&gt;=1-1-"&amp;C$3,courses!$L:$L,"&lt;=31-12-"&amp;C$3)/60</f>
        <v>4.25</v>
      </c>
      <c r="D12" s="19">
        <f ca="1">SUMIFS(courses!$K:$K,courses!$C:$C,Dashboard!$A12,courses!$L:$L,"&gt;=1-1-"&amp;D$3,courses!$L:$L,"&lt;=31-12-"&amp;D$3)/60</f>
        <v>26.2833333333333</v>
      </c>
      <c r="E12" s="19">
        <f ca="1">SUMIFS(courses!$K:$K,courses!$C:$C,Dashboard!$A12,courses!$L:$L,"&gt;=1-1-"&amp;E$3,courses!$L:$L,"&lt;=31-12-"&amp;E$3)/60</f>
        <v>0</v>
      </c>
      <c r="F12" s="19">
        <f ca="1">SUMIFS(courses!$K:$K,courses!$C:$C,Dashboard!$A12,courses!$L:$L,"&gt;=1-1-"&amp;F$3,courses!$L:$L,"&lt;=31-12-"&amp;F$3)/60</f>
        <v>1.31666666666667</v>
      </c>
    </row>
    <row r="13" spans="1:6">
      <c r="A13" s="18" t="s">
        <v>11</v>
      </c>
      <c r="B13" s="19">
        <f ca="1">SUMIFS(courses!$K:$K,courses!$C:$C,Dashboard!$A13,courses!$L:$L,"&gt;=1-1-"&amp;B$3,courses!$L:$L,"&lt;=31-12-"&amp;B$3)/60</f>
        <v>160.833333333333</v>
      </c>
      <c r="C13" s="19">
        <f ca="1">SUMIFS(courses!$K:$K,courses!$C:$C,Dashboard!$A13,courses!$L:$L,"&gt;=1-1-"&amp;C$3,courses!$L:$L,"&lt;=31-12-"&amp;C$3)/60</f>
        <v>0</v>
      </c>
      <c r="D13" s="19">
        <f ca="1">SUMIFS(courses!$K:$K,courses!$C:$C,Dashboard!$A13,courses!$L:$L,"&gt;=1-1-"&amp;D$3,courses!$L:$L,"&lt;=31-12-"&amp;D$3)/60</f>
        <v>33.1166666666667</v>
      </c>
      <c r="E13" s="19">
        <f ca="1">SUMIFS(courses!$K:$K,courses!$C:$C,Dashboard!$A13,courses!$L:$L,"&gt;=1-1-"&amp;E$3,courses!$L:$L,"&lt;=31-12-"&amp;E$3)/60</f>
        <v>0</v>
      </c>
      <c r="F13" s="19">
        <f ca="1">SUMIFS(courses!$K:$K,courses!$C:$C,Dashboard!$A13,courses!$L:$L,"&gt;=1-1-"&amp;F$3,courses!$L:$L,"&lt;=31-12-"&amp;F$3)/60</f>
        <v>0</v>
      </c>
    </row>
    <row r="14" spans="1:6">
      <c r="A14" s="18" t="s">
        <v>12</v>
      </c>
      <c r="B14" s="19">
        <f ca="1">SUMIFS(courses!$K:$K,courses!$C:$C,Dashboard!$A14,courses!$L:$L,"&gt;=1-1-"&amp;B$3,courses!$L:$L,"&lt;=31-12-"&amp;B$3)/60</f>
        <v>3.3</v>
      </c>
      <c r="C14" s="19">
        <f ca="1">SUMIFS(courses!$K:$K,courses!$C:$C,Dashboard!$A14,courses!$L:$L,"&gt;=1-1-"&amp;C$3,courses!$L:$L,"&lt;=31-12-"&amp;C$3)/60</f>
        <v>34.3166666666667</v>
      </c>
      <c r="D14" s="19">
        <f ca="1">SUMIFS(courses!$K:$K,courses!$C:$C,Dashboard!$A14,courses!$L:$L,"&gt;=1-1-"&amp;D$3,courses!$L:$L,"&lt;=31-12-"&amp;D$3)/60</f>
        <v>39.9</v>
      </c>
      <c r="E14" s="19">
        <f ca="1">SUMIFS(courses!$K:$K,courses!$C:$C,Dashboard!$A14,courses!$L:$L,"&gt;=1-1-"&amp;E$3,courses!$L:$L,"&lt;=31-12-"&amp;E$3)/60</f>
        <v>2.35</v>
      </c>
      <c r="F14" s="19">
        <f ca="1">SUMIFS(courses!$K:$K,courses!$C:$C,Dashboard!$A14,courses!$L:$L,"&gt;=1-1-"&amp;F$3,courses!$L:$L,"&lt;=31-12-"&amp;F$3)/60</f>
        <v>3.35</v>
      </c>
    </row>
    <row r="15" spans="1:6">
      <c r="A15" s="18" t="s">
        <v>13</v>
      </c>
      <c r="B15" s="19">
        <f ca="1">SUMIFS(courses!$K:$K,courses!$C:$C,Dashboard!$A15,courses!$L:$L,"&gt;=1-1-"&amp;B$3,courses!$L:$L,"&lt;=31-12-"&amp;B$3)/60</f>
        <v>6.25</v>
      </c>
      <c r="C15" s="19">
        <f ca="1">SUMIFS(courses!$K:$K,courses!$C:$C,Dashboard!$A15,courses!$L:$L,"&gt;=1-1-"&amp;C$3,courses!$L:$L,"&lt;=31-12-"&amp;C$3)/60</f>
        <v>0</v>
      </c>
      <c r="D15" s="19">
        <f ca="1">SUMIFS(courses!$K:$K,courses!$C:$C,Dashboard!$A15,courses!$L:$L,"&gt;=1-1-"&amp;D$3,courses!$L:$L,"&lt;=31-12-"&amp;D$3)/60</f>
        <v>0</v>
      </c>
      <c r="E15" s="19">
        <f ca="1">SUMIFS(courses!$K:$K,courses!$C:$C,Dashboard!$A15,courses!$L:$L,"&gt;=1-1-"&amp;E$3,courses!$L:$L,"&lt;=31-12-"&amp;E$3)/60</f>
        <v>0</v>
      </c>
      <c r="F15" s="19">
        <f ca="1">SUMIFS(courses!$K:$K,courses!$C:$C,Dashboard!$A15,courses!$L:$L,"&gt;=1-1-"&amp;F$3,courses!$L:$L,"&lt;=31-12-"&amp;F$3)/60</f>
        <v>0</v>
      </c>
    </row>
    <row r="16" spans="1:6">
      <c r="A16" s="18" t="s">
        <v>14</v>
      </c>
      <c r="B16" s="19">
        <f ca="1">SUMIFS(courses!$K:$K,courses!$C:$C,Dashboard!$A16,courses!$L:$L,"&gt;=1-1-"&amp;B$3,courses!$L:$L,"&lt;=31-12-"&amp;B$3)/60</f>
        <v>2.61666666666667</v>
      </c>
      <c r="C16" s="19">
        <f ca="1">SUMIFS(courses!$K:$K,courses!$C:$C,Dashboard!$A16,courses!$L:$L,"&gt;=1-1-"&amp;C$3,courses!$L:$L,"&lt;=31-12-"&amp;C$3)/60</f>
        <v>0</v>
      </c>
      <c r="D16" s="19">
        <f ca="1">SUMIFS(courses!$K:$K,courses!$C:$C,Dashboard!$A16,courses!$L:$L,"&gt;=1-1-"&amp;D$3,courses!$L:$L,"&lt;=31-12-"&amp;D$3)/60</f>
        <v>0</v>
      </c>
      <c r="E16" s="19">
        <f ca="1">SUMIFS(courses!$K:$K,courses!$C:$C,Dashboard!$A16,courses!$L:$L,"&gt;=1-1-"&amp;E$3,courses!$L:$L,"&lt;=31-12-"&amp;E$3)/60</f>
        <v>0</v>
      </c>
      <c r="F16" s="19">
        <f ca="1">SUMIFS(courses!$K:$K,courses!$C:$C,Dashboard!$A16,courses!$L:$L,"&gt;=1-1-"&amp;F$3,courses!$L:$L,"&lt;=31-12-"&amp;F$3)/60</f>
        <v>0</v>
      </c>
    </row>
    <row r="17" spans="1:6">
      <c r="A17" s="18" t="s">
        <v>15</v>
      </c>
      <c r="B17" s="19">
        <f ca="1">SUMIFS(courses!$K:$K,courses!$C:$C,Dashboard!$A17,courses!$L:$L,"&gt;=1-1-"&amp;B$3,courses!$L:$L,"&lt;=31-12-"&amp;B$3)/60</f>
        <v>6.03333333333333</v>
      </c>
      <c r="C17" s="19">
        <f ca="1">SUMIFS(courses!$K:$K,courses!$C:$C,Dashboard!$A17,courses!$L:$L,"&gt;=1-1-"&amp;C$3,courses!$L:$L,"&lt;=31-12-"&amp;C$3)/60</f>
        <v>0</v>
      </c>
      <c r="D17" s="19">
        <f ca="1">SUMIFS(courses!$K:$K,courses!$C:$C,Dashboard!$A17,courses!$L:$L,"&gt;=1-1-"&amp;D$3,courses!$L:$L,"&lt;=31-12-"&amp;D$3)/60</f>
        <v>28.8</v>
      </c>
      <c r="E17" s="19">
        <f ca="1">SUMIFS(courses!$K:$K,courses!$C:$C,Dashboard!$A17,courses!$L:$L,"&gt;=1-1-"&amp;E$3,courses!$L:$L,"&lt;=31-12-"&amp;E$3)/60</f>
        <v>0</v>
      </c>
      <c r="F17" s="19">
        <f ca="1">SUMIFS(courses!$K:$K,courses!$C:$C,Dashboard!$A17,courses!$L:$L,"&gt;=1-1-"&amp;F$3,courses!$L:$L,"&lt;=31-12-"&amp;F$3)/60</f>
        <v>0</v>
      </c>
    </row>
    <row r="18" spans="1:6">
      <c r="A18" s="18" t="s">
        <v>16</v>
      </c>
      <c r="B18" s="19">
        <f ca="1">SUMIFS(courses!$K:$K,courses!$C:$C,Dashboard!$A18,courses!$L:$L,"&gt;=1-1-"&amp;B$3,courses!$L:$L,"&lt;=31-12-"&amp;B$3)/60</f>
        <v>4.65</v>
      </c>
      <c r="C18" s="19">
        <f ca="1">SUMIFS(courses!$K:$K,courses!$C:$C,Dashboard!$A18,courses!$L:$L,"&gt;=1-1-"&amp;C$3,courses!$L:$L,"&lt;=31-12-"&amp;C$3)/60</f>
        <v>0</v>
      </c>
      <c r="D18" s="19">
        <f ca="1">SUMIFS(courses!$K:$K,courses!$C:$C,Dashboard!$A18,courses!$L:$L,"&gt;=1-1-"&amp;D$3,courses!$L:$L,"&lt;=31-12-"&amp;D$3)/60</f>
        <v>0</v>
      </c>
      <c r="E18" s="19">
        <f ca="1">SUMIFS(courses!$K:$K,courses!$C:$C,Dashboard!$A18,courses!$L:$L,"&gt;=1-1-"&amp;E$3,courses!$L:$L,"&lt;=31-12-"&amp;E$3)/60</f>
        <v>0</v>
      </c>
      <c r="F18" s="19">
        <f ca="1">SUMIFS(courses!$K:$K,courses!$C:$C,Dashboard!$A18,courses!$L:$L,"&gt;=1-1-"&amp;F$3,courses!$L:$L,"&lt;=31-12-"&amp;F$3)/60</f>
        <v>0</v>
      </c>
    </row>
    <row r="19" spans="1:6">
      <c r="A19" s="18" t="s">
        <v>17</v>
      </c>
      <c r="B19" s="19">
        <f ca="1">SUMIFS(courses!$K:$K,courses!$C:$C,Dashboard!$A19,courses!$L:$L,"&gt;=1-1-"&amp;B$3,courses!$L:$L,"&lt;=31-12-"&amp;B$3)/60</f>
        <v>2.31666666666667</v>
      </c>
      <c r="C19" s="19">
        <f ca="1">SUMIFS(courses!$K:$K,courses!$C:$C,Dashboard!$A19,courses!$L:$L,"&gt;=1-1-"&amp;C$3,courses!$L:$L,"&lt;=31-12-"&amp;C$3)/60</f>
        <v>0</v>
      </c>
      <c r="D19" s="19">
        <f ca="1">SUMIFS(courses!$K:$K,courses!$C:$C,Dashboard!$A19,courses!$L:$L,"&gt;=1-1-"&amp;D$3,courses!$L:$L,"&lt;=31-12-"&amp;D$3)/60</f>
        <v>0</v>
      </c>
      <c r="E19" s="19">
        <f ca="1">SUMIFS(courses!$K:$K,courses!$C:$C,Dashboard!$A19,courses!$L:$L,"&gt;=1-1-"&amp;E$3,courses!$L:$L,"&lt;=31-12-"&amp;E$3)/60</f>
        <v>0</v>
      </c>
      <c r="F19" s="19">
        <f ca="1">SUMIFS(courses!$K:$K,courses!$C:$C,Dashboard!$A19,courses!$L:$L,"&gt;=1-1-"&amp;F$3,courses!$L:$L,"&lt;=31-12-"&amp;F$3)/60</f>
        <v>0</v>
      </c>
    </row>
    <row r="20" spans="1:6">
      <c r="A20" s="18" t="s">
        <v>18</v>
      </c>
      <c r="B20" s="19">
        <f ca="1">SUMIFS(courses!$K:$K,courses!$C:$C,Dashboard!$A20,courses!$L:$L,"&gt;=1-1-"&amp;B$3,courses!$L:$L,"&lt;=31-12-"&amp;B$3)/60</f>
        <v>53.9666666666667</v>
      </c>
      <c r="C20" s="19">
        <f ca="1">SUMIFS(courses!$K:$K,courses!$C:$C,Dashboard!$A20,courses!$L:$L,"&gt;=1-1-"&amp;C$3,courses!$L:$L,"&lt;=31-12-"&amp;C$3)/60</f>
        <v>19.9833333333333</v>
      </c>
      <c r="D20" s="19">
        <f ca="1">SUMIFS(courses!$K:$K,courses!$C:$C,Dashboard!$A20,courses!$L:$L,"&gt;=1-1-"&amp;D$3,courses!$L:$L,"&lt;=31-12-"&amp;D$3)/60</f>
        <v>24.55</v>
      </c>
      <c r="E20" s="19">
        <f ca="1">SUMIFS(courses!$K:$K,courses!$C:$C,Dashboard!$A20,courses!$L:$L,"&gt;=1-1-"&amp;E$3,courses!$L:$L,"&lt;=31-12-"&amp;E$3)/60</f>
        <v>0</v>
      </c>
      <c r="F20" s="19">
        <f ca="1">SUMIFS(courses!$K:$K,courses!$C:$C,Dashboard!$A20,courses!$L:$L,"&gt;=1-1-"&amp;F$3,courses!$L:$L,"&lt;=31-12-"&amp;F$3)/60</f>
        <v>1.81666666666667</v>
      </c>
    </row>
    <row r="21" spans="1:6">
      <c r="A21" s="18" t="s">
        <v>19</v>
      </c>
      <c r="B21" s="19">
        <f ca="1">SUMIFS(courses!$K:$K,courses!$C:$C,Dashboard!$A21,courses!$L:$L,"&gt;=1-1-"&amp;B$3,courses!$L:$L,"&lt;=31-12-"&amp;B$3)/60</f>
        <v>0</v>
      </c>
      <c r="C21" s="19">
        <f ca="1">SUMIFS(courses!$K:$K,courses!$C:$C,Dashboard!$A21,courses!$L:$L,"&gt;=1-1-"&amp;C$3,courses!$L:$L,"&lt;=31-12-"&amp;C$3)/60</f>
        <v>0</v>
      </c>
      <c r="D21" s="19">
        <f ca="1">SUMIFS(courses!$K:$K,courses!$C:$C,Dashboard!$A21,courses!$L:$L,"&gt;=1-1-"&amp;D$3,courses!$L:$L,"&lt;=31-12-"&amp;D$3)/60</f>
        <v>0</v>
      </c>
      <c r="E21" s="19">
        <f ca="1">SUMIFS(courses!$K:$K,courses!$C:$C,Dashboard!$A21,courses!$L:$L,"&gt;=1-1-"&amp;E$3,courses!$L:$L,"&lt;=31-12-"&amp;E$3)/60</f>
        <v>0</v>
      </c>
      <c r="F21" s="19">
        <f ca="1">SUMIFS(courses!$K:$K,courses!$C:$C,Dashboard!$A21,courses!$L:$L,"&gt;=1-1-"&amp;F$3,courses!$L:$L,"&lt;=31-12-"&amp;F$3)/60</f>
        <v>0</v>
      </c>
    </row>
    <row r="22" spans="1:6">
      <c r="A22" s="18" t="s">
        <v>20</v>
      </c>
      <c r="B22" s="19">
        <f ca="1">SUMIFS(courses!$K:$K,courses!$C:$C,Dashboard!$A22,courses!$L:$L,"&gt;=1-1-"&amp;B$3,courses!$L:$L,"&lt;=31-12-"&amp;B$3)/60</f>
        <v>0</v>
      </c>
      <c r="C22" s="19">
        <f ca="1">SUMIFS(courses!$K:$K,courses!$C:$C,Dashboard!$A22,courses!$L:$L,"&gt;=1-1-"&amp;C$3,courses!$L:$L,"&lt;=31-12-"&amp;C$3)/60</f>
        <v>0</v>
      </c>
      <c r="D22" s="19">
        <f ca="1">SUMIFS(courses!$K:$K,courses!$C:$C,Dashboard!$A22,courses!$L:$L,"&gt;=1-1-"&amp;D$3,courses!$L:$L,"&lt;=31-12-"&amp;D$3)/60</f>
        <v>0</v>
      </c>
      <c r="E22" s="19">
        <f ca="1">SUMIFS(courses!$K:$K,courses!$C:$C,Dashboard!$A22,courses!$L:$L,"&gt;=1-1-"&amp;E$3,courses!$L:$L,"&lt;=31-12-"&amp;E$3)/60</f>
        <v>0</v>
      </c>
      <c r="F22" s="19">
        <f ca="1">SUMIFS(courses!$K:$K,courses!$C:$C,Dashboard!$A22,courses!$L:$L,"&gt;=1-1-"&amp;F$3,courses!$L:$L,"&lt;=31-12-"&amp;F$3)/60</f>
        <v>0</v>
      </c>
    </row>
    <row r="23" spans="1:6">
      <c r="A23" s="18" t="s">
        <v>21</v>
      </c>
      <c r="B23" s="19">
        <f ca="1">SUMIFS(courses!$K:$K,courses!$C:$C,Dashboard!$A23,courses!$L:$L,"&gt;=1-1-"&amp;B$3,courses!$L:$L,"&lt;=31-12-"&amp;B$3)/60</f>
        <v>160</v>
      </c>
      <c r="C23" s="19">
        <f ca="1">SUMIFS(courses!$K:$K,courses!$C:$C,Dashboard!$A23,courses!$L:$L,"&gt;=1-1-"&amp;C$3,courses!$L:$L,"&lt;=31-12-"&amp;C$3)/60</f>
        <v>0</v>
      </c>
      <c r="D23" s="19">
        <f ca="1">SUMIFS(courses!$K:$K,courses!$C:$C,Dashboard!$A23,courses!$L:$L,"&gt;=1-1-"&amp;D$3,courses!$L:$L,"&lt;=31-12-"&amp;D$3)/60</f>
        <v>0</v>
      </c>
      <c r="E23" s="19">
        <f ca="1">SUMIFS(courses!$K:$K,courses!$C:$C,Dashboard!$A23,courses!$L:$L,"&gt;=1-1-"&amp;E$3,courses!$L:$L,"&lt;=31-12-"&amp;E$3)/60</f>
        <v>0</v>
      </c>
      <c r="F23" s="19">
        <f ca="1">SUMIFS(courses!$K:$K,courses!$C:$C,Dashboard!$A23,courses!$L:$L,"&gt;=1-1-"&amp;F$3,courses!$L:$L,"&lt;=31-12-"&amp;F$3)/60</f>
        <v>0</v>
      </c>
    </row>
    <row r="24" spans="1:6">
      <c r="A24" s="18" t="s">
        <v>22</v>
      </c>
      <c r="B24" s="19">
        <f ca="1">SUMIFS(courses!$K:$K,courses!$C:$C,Dashboard!$A24,courses!$L:$L,"&gt;=1-1-"&amp;B$3,courses!$L:$L,"&lt;=31-12-"&amp;B$3)/60</f>
        <v>100.916666666667</v>
      </c>
      <c r="C24" s="19">
        <f ca="1">SUMIFS(courses!$K:$K,courses!$C:$C,Dashboard!$A24,courses!$L:$L,"&gt;=1-1-"&amp;C$3,courses!$L:$L,"&lt;=31-12-"&amp;C$3)/60</f>
        <v>45.55</v>
      </c>
      <c r="D24" s="19">
        <f ca="1">SUMIFS(courses!$K:$K,courses!$C:$C,Dashboard!$A24,courses!$L:$L,"&gt;=1-1-"&amp;D$3,courses!$L:$L,"&lt;=31-12-"&amp;D$3)/60</f>
        <v>16.5</v>
      </c>
      <c r="E24" s="19">
        <f ca="1">SUMIFS(courses!$K:$K,courses!$C:$C,Dashboard!$A24,courses!$L:$L,"&gt;=1-1-"&amp;E$3,courses!$L:$L,"&lt;=31-12-"&amp;E$3)/60</f>
        <v>0</v>
      </c>
      <c r="F24" s="19">
        <f ca="1">SUMIFS(courses!$K:$K,courses!$C:$C,Dashboard!$A24,courses!$L:$L,"&gt;=1-1-"&amp;F$3,courses!$L:$L,"&lt;=31-12-"&amp;F$3)/60</f>
        <v>0</v>
      </c>
    </row>
    <row r="25" spans="1:6">
      <c r="A25" s="20" t="s">
        <v>23</v>
      </c>
      <c r="B25" s="21">
        <f ca="1">SUM(B4:B24)</f>
        <v>631.25</v>
      </c>
      <c r="C25" s="21">
        <f ca="1" t="shared" ref="C25:F25" si="1">SUM(C4:C24)</f>
        <v>180.433333333333</v>
      </c>
      <c r="D25" s="21">
        <f ca="1" t="shared" si="1"/>
        <v>229.983333333333</v>
      </c>
      <c r="E25" s="21">
        <f ca="1" t="shared" si="1"/>
        <v>39.0666666666667</v>
      </c>
      <c r="F25" s="21">
        <f ca="1" t="shared" si="1"/>
        <v>108.883333333333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sheetPr>
  <dimension ref="A1:AZ262"/>
  <sheetViews>
    <sheetView tabSelected="1" zoomScale="98" zoomScaleNormal="98" workbookViewId="0">
      <pane xSplit="6" ySplit="1" topLeftCell="P247" activePane="bottomRight" state="frozen"/>
      <selection/>
      <selection pane="topRight"/>
      <selection pane="bottomLeft"/>
      <selection pane="bottomRight" activeCell="U268" sqref="U268"/>
    </sheetView>
  </sheetViews>
  <sheetFormatPr defaultColWidth="8.89090909090909" defaultRowHeight="14.5"/>
  <cols>
    <col min="1" max="1" width="5.78181818181818" customWidth="1"/>
    <col min="2" max="2" width="36.5545454545455" customWidth="1"/>
    <col min="3" max="3" width="24.8909090909091" customWidth="1"/>
    <col min="4" max="4" width="12.3363636363636" customWidth="1"/>
    <col min="6" max="6" width="10.2181818181818" customWidth="1"/>
    <col min="7" max="7" width="8.89090909090909" style="3"/>
    <col min="9" max="9" width="11.5545454545455" customWidth="1"/>
    <col min="10" max="10" width="9" style="4" customWidth="1"/>
    <col min="11" max="11" width="9.78181818181818" customWidth="1"/>
    <col min="12" max="12" width="11.7818181818182" style="5" customWidth="1"/>
    <col min="13" max="13" width="11.7818181818182" customWidth="1"/>
    <col min="14" max="14" width="15" customWidth="1"/>
    <col min="15" max="15" width="15.3363636363636" customWidth="1"/>
    <col min="16" max="16" width="12.2181818181818" customWidth="1"/>
    <col min="28" max="51" width="8.89090909090909" hidden="1" customWidth="1"/>
  </cols>
  <sheetData>
    <row r="1" s="2" customFormat="1" spans="1:52">
      <c r="A1" s="2" t="s">
        <v>24</v>
      </c>
      <c r="B1" s="2" t="s">
        <v>25</v>
      </c>
      <c r="C1" s="2" t="s">
        <v>26</v>
      </c>
      <c r="D1" s="2" t="s">
        <v>27</v>
      </c>
      <c r="E1" s="2" t="s">
        <v>28</v>
      </c>
      <c r="F1" s="2" t="s">
        <v>29</v>
      </c>
      <c r="G1" s="2" t="s">
        <v>30</v>
      </c>
      <c r="H1" s="2" t="s">
        <v>31</v>
      </c>
      <c r="I1" s="2" t="s">
        <v>32</v>
      </c>
      <c r="J1" s="2" t="s">
        <v>33</v>
      </c>
      <c r="K1" s="2" t="s">
        <v>34</v>
      </c>
      <c r="L1" s="10" t="s">
        <v>35</v>
      </c>
      <c r="M1" s="2" t="s">
        <v>36</v>
      </c>
      <c r="N1" s="2" t="s">
        <v>37</v>
      </c>
      <c r="O1" s="2" t="s">
        <v>38</v>
      </c>
      <c r="P1" s="2" t="s">
        <v>39</v>
      </c>
      <c r="Q1" s="2" t="s">
        <v>40</v>
      </c>
      <c r="R1" s="2" t="s">
        <v>41</v>
      </c>
      <c r="S1" s="2" t="s">
        <v>42</v>
      </c>
      <c r="T1" s="2" t="s">
        <v>43</v>
      </c>
      <c r="U1" s="2" t="s">
        <v>44</v>
      </c>
      <c r="V1" s="2" t="s">
        <v>45</v>
      </c>
      <c r="W1" s="2" t="s">
        <v>46</v>
      </c>
      <c r="X1" s="2" t="s">
        <v>47</v>
      </c>
      <c r="Y1" s="2" t="s">
        <v>48</v>
      </c>
      <c r="AA1" s="2" t="s">
        <v>24</v>
      </c>
      <c r="AB1" s="2" t="s">
        <v>25</v>
      </c>
      <c r="AC1" s="2" t="s">
        <v>26</v>
      </c>
      <c r="AD1" s="2" t="s">
        <v>27</v>
      </c>
      <c r="AE1" s="2" t="s">
        <v>28</v>
      </c>
      <c r="AF1" s="2" t="s">
        <v>29</v>
      </c>
      <c r="AG1" s="2" t="s">
        <v>30</v>
      </c>
      <c r="AH1" s="2" t="s">
        <v>31</v>
      </c>
      <c r="AI1" s="2" t="s">
        <v>32</v>
      </c>
      <c r="AJ1" s="2" t="s">
        <v>33</v>
      </c>
      <c r="AK1" s="2" t="s">
        <v>34</v>
      </c>
      <c r="AL1" s="2" t="s">
        <v>35</v>
      </c>
      <c r="AM1" s="2" t="s">
        <v>36</v>
      </c>
      <c r="AN1" s="2" t="s">
        <v>37</v>
      </c>
      <c r="AO1" s="2" t="s">
        <v>38</v>
      </c>
      <c r="AP1" s="2" t="s">
        <v>39</v>
      </c>
      <c r="AQ1" s="2" t="s">
        <v>40</v>
      </c>
      <c r="AR1" s="2" t="s">
        <v>41</v>
      </c>
      <c r="AS1" s="2" t="s">
        <v>42</v>
      </c>
      <c r="AT1" s="2" t="s">
        <v>43</v>
      </c>
      <c r="AU1" s="2" t="s">
        <v>44</v>
      </c>
      <c r="AV1" s="2" t="s">
        <v>45</v>
      </c>
      <c r="AW1" s="2" t="s">
        <v>46</v>
      </c>
      <c r="AX1" s="2" t="s">
        <v>47</v>
      </c>
      <c r="AY1" s="2" t="s">
        <v>48</v>
      </c>
      <c r="AZ1" s="2" t="s">
        <v>49</v>
      </c>
    </row>
    <row r="2" spans="1:52">
      <c r="A2" s="6">
        <v>1</v>
      </c>
      <c r="B2" t="s">
        <v>50</v>
      </c>
      <c r="C2" t="s">
        <v>12</v>
      </c>
      <c r="D2" t="s">
        <v>51</v>
      </c>
      <c r="E2" s="7" t="s">
        <v>52</v>
      </c>
      <c r="F2" t="s">
        <v>53</v>
      </c>
      <c r="G2" s="3">
        <v>0</v>
      </c>
      <c r="H2" t="s">
        <v>54</v>
      </c>
      <c r="I2" t="s">
        <v>55</v>
      </c>
      <c r="J2" s="4">
        <v>0</v>
      </c>
      <c r="K2">
        <f>60+44</f>
        <v>104</v>
      </c>
      <c r="O2" t="s">
        <v>56</v>
      </c>
      <c r="P2" t="s">
        <v>57</v>
      </c>
      <c r="R2" t="s">
        <v>58</v>
      </c>
      <c r="S2" t="s">
        <v>55</v>
      </c>
      <c r="T2" t="s">
        <v>55</v>
      </c>
      <c r="U2" t="s">
        <v>59</v>
      </c>
      <c r="V2" s="22" t="s">
        <v>60</v>
      </c>
      <c r="W2" s="22" t="s">
        <v>61</v>
      </c>
      <c r="AA2" t="str">
        <f>AA$1&amp;": "&amp;Tabla5[[#This Row],[id]]&amp;", "</f>
        <v>id: 1, </v>
      </c>
      <c r="AB2" t="str">
        <f>AB$1&amp;": '"&amp;Tabla5[[#This Row],[name]]&amp;"', "</f>
        <v>name: 'Visual Studio Code: Mejora tu velocidad para codificar', </v>
      </c>
      <c r="AC2" t="str">
        <f>AC$1&amp;": '"&amp;Tabla5[[#This Row],[category]]&amp;"', "</f>
        <v>category: 'Herramientas', </v>
      </c>
      <c r="AD2" t="str">
        <f>AD$1&amp;": '"&amp;Tabla5[[#This Row],[technology]]&amp;"', "</f>
        <v>technology: 'VS Code', </v>
      </c>
      <c r="AE2" t="str">
        <f>AE$1&amp;": '"&amp;Tabla5[[#This Row],[url]]&amp;"', "</f>
        <v>url: 'https://www.udemy.com/course/vscode-mejora-tu-velocidad-para-codificar', </v>
      </c>
      <c r="AF2" t="str">
        <f>AF$1&amp;": '"&amp;Tabla5[[#This Row],[platform]]&amp;"', "</f>
        <v>platform: 'Udemy', </v>
      </c>
      <c r="AG2" t="str">
        <f>AG$1&amp;": "&amp;SUBSTITUTE(Tabla5[[#This Row],[costo]],",",".")&amp;", "</f>
        <v>costo: 0, </v>
      </c>
      <c r="AH2" t="str">
        <f>AH$1&amp;": '"&amp;Tabla5[[#This Row],[money]]&amp;"', "</f>
        <v>money: 'EUR', </v>
      </c>
      <c r="AI2" t="str">
        <f>AI$1&amp;": "&amp;Tabla5[[#This Row],[comprado]]&amp;", "</f>
        <v>comprado: true, </v>
      </c>
      <c r="AJ2" t="str">
        <f>AJ$1&amp;": "&amp;Tabla5[[#This Row],[priority]]&amp;", "</f>
        <v>priority: 0, </v>
      </c>
      <c r="AK2" t="str">
        <f>AK$1&amp;": "&amp;Tabla5[[#This Row],[minutos]]&amp;", "</f>
        <v>minutos: 104, </v>
      </c>
      <c r="AL2" t="str">
        <f>AL$1&amp;": "&amp;IF(Tabla5[[#This Row],[culminado]]=0,"null","'"&amp;TEXT(Tabla5[[#This Row],[culminado]],"aaaa-mm-dd")&amp;"'")&amp;", "</f>
        <v>culminado: null, </v>
      </c>
      <c r="AM2" t="str">
        <f>AM$1&amp;": '"&amp;Tabla5[[#This Row],[certificado]]&amp;"', "</f>
        <v>certificado: '', </v>
      </c>
      <c r="AN2" t="str">
        <f>AN$1&amp;": '"&amp;Tabla5[[#This Row],[url_certificado]]&amp;"', "</f>
        <v>url_certificado: '', </v>
      </c>
      <c r="AO2" t="str">
        <f>AO$1&amp;": '"&amp;Tabla5[[#This Row],[instructor]]&amp;"', "</f>
        <v>instructor: 'Fernando Herrera', </v>
      </c>
      <c r="AP2" t="str">
        <f>AP$1&amp;": '"&amp;Tabla5[[#This Row],[description]]&amp;"', "</f>
        <v>description: 'Trucos que te harán disfrutar más tu experiencia como desarrollador y trabajar a mayor velocidad en VSCode.', </v>
      </c>
      <c r="AQ2" t="str">
        <f>AQ$1&amp;": '"&amp;Tabla5[[#This Row],[url_aux]]&amp;"', "</f>
        <v>url_aux: '', </v>
      </c>
      <c r="AR2" t="str">
        <f>AR$1&amp;": '"&amp;Tabla5[[#This Row],[calificacion]]&amp;"', "</f>
        <v>calificacion: '*En evaluación*', </v>
      </c>
      <c r="AS2" t="str">
        <f>AS$1&amp;": "&amp;Tabla5[[#This Row],[actualizado]]&amp;", "</f>
        <v>actualizado: true, </v>
      </c>
      <c r="AT2" t="str">
        <f>AT$1&amp;": "&amp;Tabla5[[#This Row],[en_ruta]]&amp;", "</f>
        <v>en_ruta: true, </v>
      </c>
      <c r="AU2" t="str">
        <f>AU$1&amp;": '"&amp;Tabla5[[#This Row],[logo_platform]]&amp;"', "</f>
        <v>logo_platform: 'udemy', </v>
      </c>
      <c r="AV2" t="str">
        <f>AV$1&amp;": [ "&amp;Tabla5[[#This Row],[logo_technologies]]&amp;" ], "</f>
        <v>logo_technologies: [ 'vsc' ], </v>
      </c>
      <c r="AW2" t="str">
        <f>AW$1&amp;": "&amp;Tabla5[[#This Row],[mostrar]]&amp;", "</f>
        <v>mostrar: false, </v>
      </c>
      <c r="AX2" t="str">
        <f>AX$1&amp;": '"&amp;Tabla5[[#This Row],[repositorio]]&amp;"', "</f>
        <v>repositorio: '', </v>
      </c>
      <c r="AY2" t="str">
        <f>AY$1&amp;": '"&amp;Tabla5[[#This Row],[nota]]&amp;"'"</f>
        <v>nota: ''</v>
      </c>
      <c r="AZ2" t="str">
        <f>"{ "&amp;AA2&amp;AB2&amp;AC2&amp;AD2&amp;AE2&amp;AF2&amp;AG2&amp;AH2&amp;AI2&amp;AJ2&amp;AK2&amp;AL2&amp;AM2&amp;AN2&amp;AO2&amp;AP2&amp;AQ2&amp;AR2&amp;AS2&amp;AT2&amp;AU2&amp;AV2&amp;AW2&amp;AX2&amp;AY2&amp;" },"</f>
        <v>{ id: 1, name: 'Visual Studio Code: Mejora tu velocidad para codificar', category: 'Herramientas', technology: 'VS Code', url: 'https://www.udemy.com/course/vscode-mejora-tu-velocidad-para-codificar', platform: 'Udemy', costo: 0, money: 'EUR', comprado: true, priority: 0, minutos: 104, culminado: null, certificado: '', url_certificado: '', instructor: 'Fernando Herrera', description: 'Trucos que te harán disfrutar más tu experiencia como desarrollador y trabajar a mayor velocidad en VSCode.', url_aux: '', calificacion: '*En evaluación*', actualizado: true, en_ruta: true, logo_platform: 'udemy', logo_technologies: [ 'vsc' ], mostrar: false, repositorio: '', nota: '' },</v>
      </c>
    </row>
    <row r="3" spans="1:52">
      <c r="A3" s="6">
        <v>2</v>
      </c>
      <c r="B3" t="s">
        <v>62</v>
      </c>
      <c r="C3" t="s">
        <v>12</v>
      </c>
      <c r="D3" t="s">
        <v>63</v>
      </c>
      <c r="E3" s="7" t="s">
        <v>64</v>
      </c>
      <c r="F3" t="s">
        <v>53</v>
      </c>
      <c r="G3" s="3">
        <v>0</v>
      </c>
      <c r="H3" t="s">
        <v>54</v>
      </c>
      <c r="I3" t="s">
        <v>55</v>
      </c>
      <c r="J3" s="4">
        <v>0</v>
      </c>
      <c r="K3">
        <f>60+42</f>
        <v>102</v>
      </c>
      <c r="O3" t="s">
        <v>65</v>
      </c>
      <c r="P3" t="s">
        <v>66</v>
      </c>
      <c r="R3" t="s">
        <v>58</v>
      </c>
      <c r="S3" t="s">
        <v>55</v>
      </c>
      <c r="T3" t="s">
        <v>55</v>
      </c>
      <c r="U3" t="s">
        <v>59</v>
      </c>
      <c r="V3" s="22" t="s">
        <v>67</v>
      </c>
      <c r="W3" s="22" t="s">
        <v>61</v>
      </c>
      <c r="AA3" t="str">
        <f>AA$1&amp;": "&amp;Tabla5[[#This Row],[id]]&amp;", "</f>
        <v>id: 2, </v>
      </c>
      <c r="AB3" t="str">
        <f>AB$1&amp;": '"&amp;Tabla5[[#This Row],[name]]&amp;"', "</f>
        <v>name: 'Git desde cero!', </v>
      </c>
      <c r="AC3" t="str">
        <f>AC$1&amp;": '"&amp;Tabla5[[#This Row],[category]]&amp;"', "</f>
        <v>category: 'Herramientas', </v>
      </c>
      <c r="AD3" t="str">
        <f>AD$1&amp;": '"&amp;Tabla5[[#This Row],[technology]]&amp;"', "</f>
        <v>technology: 'Git', </v>
      </c>
      <c r="AE3" t="str">
        <f>AE$1&amp;": '"&amp;Tabla5[[#This Row],[url]]&amp;"', "</f>
        <v>url: 'https://www.udemy.com/course/git-desde-cero', </v>
      </c>
      <c r="AF3" t="str">
        <f>AF$1&amp;": '"&amp;Tabla5[[#This Row],[platform]]&amp;"', "</f>
        <v>platform: 'Udemy', </v>
      </c>
      <c r="AG3" t="str">
        <f>AG$1&amp;": "&amp;SUBSTITUTE(Tabla5[[#This Row],[costo]],",",".")&amp;", "</f>
        <v>costo: 0, </v>
      </c>
      <c r="AH3" t="str">
        <f>AH$1&amp;": '"&amp;Tabla5[[#This Row],[money]]&amp;"', "</f>
        <v>money: 'EUR', </v>
      </c>
      <c r="AI3" t="str">
        <f>AI$1&amp;": "&amp;Tabla5[[#This Row],[comprado]]&amp;", "</f>
        <v>comprado: true, </v>
      </c>
      <c r="AJ3" t="str">
        <f>AJ$1&amp;": "&amp;Tabla5[[#This Row],[priority]]&amp;", "</f>
        <v>priority: 0, </v>
      </c>
      <c r="AK3" t="str">
        <f>AK$1&amp;": "&amp;Tabla5[[#This Row],[minutos]]&amp;", "</f>
        <v>minutos: 102, </v>
      </c>
      <c r="AL3" t="str">
        <f>AL$1&amp;": "&amp;IF(Tabla5[[#This Row],[culminado]]=0,"null","'"&amp;TEXT(Tabla5[[#This Row],[culminado]],"aaaa-mm-dd")&amp;"'")&amp;", "</f>
        <v>culminado: null, </v>
      </c>
      <c r="AM3" t="str">
        <f>AM$1&amp;": '"&amp;Tabla5[[#This Row],[certificado]]&amp;"', "</f>
        <v>certificado: '', </v>
      </c>
      <c r="AN3" t="str">
        <f>AN$1&amp;": '"&amp;Tabla5[[#This Row],[url_certificado]]&amp;"', "</f>
        <v>url_certificado: '', </v>
      </c>
      <c r="AO3" t="str">
        <f>AO$1&amp;": '"&amp;Tabla5[[#This Row],[instructor]]&amp;"', "</f>
        <v>instructor: 'Manu Rodríguez', </v>
      </c>
      <c r="AP3" t="str">
        <f>AP$1&amp;": '"&amp;Tabla5[[#This Row],[description]]&amp;"', "</f>
        <v>description: 'Aprende todo lo necesario de Git de forma rápida.', </v>
      </c>
      <c r="AQ3" t="str">
        <f>AQ$1&amp;": '"&amp;Tabla5[[#This Row],[url_aux]]&amp;"', "</f>
        <v>url_aux: '', </v>
      </c>
      <c r="AR3" t="str">
        <f>AR$1&amp;": '"&amp;Tabla5[[#This Row],[calificacion]]&amp;"', "</f>
        <v>calificacion: '*En evaluación*', </v>
      </c>
      <c r="AS3" t="str">
        <f>AS$1&amp;": "&amp;Tabla5[[#This Row],[actualizado]]&amp;", "</f>
        <v>actualizado: true, </v>
      </c>
      <c r="AT3" t="str">
        <f>AT$1&amp;": "&amp;Tabla5[[#This Row],[en_ruta]]&amp;", "</f>
        <v>en_ruta: true, </v>
      </c>
      <c r="AU3" t="str">
        <f>AU$1&amp;": '"&amp;Tabla5[[#This Row],[logo_platform]]&amp;"', "</f>
        <v>logo_platform: 'udemy', </v>
      </c>
      <c r="AV3" t="str">
        <f>AV$1&amp;": [ "&amp;Tabla5[[#This Row],[logo_technologies]]&amp;" ], "</f>
        <v>logo_technologies: [ 'git' ], </v>
      </c>
      <c r="AW3" t="str">
        <f>AW$1&amp;": "&amp;Tabla5[[#This Row],[mostrar]]&amp;", "</f>
        <v>mostrar: false, </v>
      </c>
      <c r="AX3" t="str">
        <f>AX$1&amp;": '"&amp;Tabla5[[#This Row],[repositorio]]&amp;"', "</f>
        <v>repositorio: '', </v>
      </c>
      <c r="AY3" t="str">
        <f>AY$1&amp;": '"&amp;Tabla5[[#This Row],[nota]]&amp;"'"</f>
        <v>nota: ''</v>
      </c>
      <c r="AZ3" t="str">
        <f>"{ "&amp;AA3&amp;AB3&amp;AC3&amp;AD3&amp;AE3&amp;AF3&amp;AG3&amp;AH3&amp;AI3&amp;AJ3&amp;AK3&amp;AL3&amp;AM3&amp;AN3&amp;AO3&amp;AP3&amp;AQ3&amp;AR3&amp;AS3&amp;AT3&amp;AU3&amp;AV3&amp;AW3&amp;AX3&amp;AY3&amp;" },"</f>
        <v>{ id: 2, name: 'Git desde cero!', category: 'Herramientas', technology: 'Git', url: 'https://www.udemy.com/course/git-desde-cero', platform: 'Udemy', costo: 0, money: 'EUR', comprado: true, priority: 0, minutos: 102, culminado: null, certificado: '', url_certificado: '', instructor: 'Manu Rodríguez', description: 'Aprende todo lo necesario de Git de forma rápida.', url_aux: '', calificacion: '*En evaluación*', actualizado: true, en_ruta: true, logo_platform: 'udemy', logo_technologies: [ 'git' ], mostrar: false, repositorio: '', nota: '' },</v>
      </c>
    </row>
    <row r="4" spans="1:52">
      <c r="A4" s="8">
        <v>3</v>
      </c>
      <c r="B4" t="s">
        <v>68</v>
      </c>
      <c r="C4" t="s">
        <v>12</v>
      </c>
      <c r="D4" t="s">
        <v>69</v>
      </c>
      <c r="E4" s="7" t="s">
        <v>70</v>
      </c>
      <c r="F4" t="s">
        <v>53</v>
      </c>
      <c r="G4" s="3">
        <v>0</v>
      </c>
      <c r="H4" t="s">
        <v>54</v>
      </c>
      <c r="I4" t="s">
        <v>55</v>
      </c>
      <c r="J4" s="4">
        <v>0</v>
      </c>
      <c r="K4">
        <f>31+18</f>
        <v>49</v>
      </c>
      <c r="L4" s="5">
        <v>44544</v>
      </c>
      <c r="M4" t="s">
        <v>71</v>
      </c>
      <c r="N4" s="7" t="s">
        <v>72</v>
      </c>
      <c r="O4" t="s">
        <v>73</v>
      </c>
      <c r="P4" t="s">
        <v>74</v>
      </c>
      <c r="R4" t="s">
        <v>75</v>
      </c>
      <c r="S4" t="s">
        <v>55</v>
      </c>
      <c r="T4" t="s">
        <v>61</v>
      </c>
      <c r="U4" t="s">
        <v>59</v>
      </c>
      <c r="V4" s="22" t="s">
        <v>76</v>
      </c>
      <c r="W4" s="22" t="s">
        <v>61</v>
      </c>
      <c r="AA4" t="str">
        <f>AA$1&amp;": "&amp;Tabla5[[#This Row],[id]]&amp;", "</f>
        <v>id: 3, </v>
      </c>
      <c r="AB4" t="str">
        <f>AB$1&amp;": '"&amp;Tabla5[[#This Row],[name]]&amp;"', "</f>
        <v>name: 'Git + GitHub Desde Cero', </v>
      </c>
      <c r="AC4" t="str">
        <f>AC$1&amp;": '"&amp;Tabla5[[#This Row],[category]]&amp;"', "</f>
        <v>category: 'Herramientas', </v>
      </c>
      <c r="AD4" t="str">
        <f>AD$1&amp;": '"&amp;Tabla5[[#This Row],[technology]]&amp;"', "</f>
        <v>technology: 'GitHub', </v>
      </c>
      <c r="AE4" t="str">
        <f>AE$1&amp;": '"&amp;Tabla5[[#This Row],[url]]&amp;"', "</f>
        <v>url: 'https://www.udemy.com/course/aprende-git-github-practicando-con-algo-de-scrum', </v>
      </c>
      <c r="AF4" t="str">
        <f>AF$1&amp;": '"&amp;Tabla5[[#This Row],[platform]]&amp;"', "</f>
        <v>platform: 'Udemy', </v>
      </c>
      <c r="AG4" t="str">
        <f>AG$1&amp;": "&amp;SUBSTITUTE(Tabla5[[#This Row],[costo]],",",".")&amp;", "</f>
        <v>costo: 0, </v>
      </c>
      <c r="AH4" t="str">
        <f>AH$1&amp;": '"&amp;Tabla5[[#This Row],[money]]&amp;"', "</f>
        <v>money: 'EUR', </v>
      </c>
      <c r="AI4" t="str">
        <f>AI$1&amp;": "&amp;Tabla5[[#This Row],[comprado]]&amp;", "</f>
        <v>comprado: true, </v>
      </c>
      <c r="AJ4" t="str">
        <f>AJ$1&amp;": "&amp;Tabla5[[#This Row],[priority]]&amp;", "</f>
        <v>priority: 0, </v>
      </c>
      <c r="AK4" t="str">
        <f>AK$1&amp;": "&amp;Tabla5[[#This Row],[minutos]]&amp;", "</f>
        <v>minutos: 49, </v>
      </c>
      <c r="AL4" t="str">
        <f>AL$1&amp;": "&amp;IF(Tabla5[[#This Row],[culminado]]=0,"null","'"&amp;TEXT(Tabla5[[#This Row],[culminado]],"aaaa-mm-dd")&amp;"'")&amp;", "</f>
        <v>culminado: '2021-12-14', </v>
      </c>
      <c r="AM4" t="str">
        <f>AM$1&amp;": '"&amp;Tabla5[[#This Row],[certificado]]&amp;"', "</f>
        <v>certificado: 'UC-a2887ba0-b933-4048-8e90-04581fd7fe77', </v>
      </c>
      <c r="AN4" t="str">
        <f>AN$1&amp;": '"&amp;Tabla5[[#This Row],[url_certificado]]&amp;"', "</f>
        <v>url_certificado: 'https://www.udemy.com/certificate/UC-a2887ba0-b933-4048-8e90-04581fd7fe77', </v>
      </c>
      <c r="AO4" t="str">
        <f>AO$1&amp;": '"&amp;Tabla5[[#This Row],[instructor]]&amp;"', "</f>
        <v>instructor: 'Jonathan Castro', </v>
      </c>
      <c r="AP4" t="str">
        <f>AP$1&amp;": '"&amp;Tabla5[[#This Row],[description]]&amp;"', "</f>
        <v>description: 'Curso Git Desde Cero + Aprende GitHub con la terminal paso a paso con ejercicios.', </v>
      </c>
      <c r="AQ4" t="str">
        <f>AQ$1&amp;": '"&amp;Tabla5[[#This Row],[url_aux]]&amp;"', "</f>
        <v>url_aux: '', </v>
      </c>
      <c r="AR4" t="str">
        <f>AR$1&amp;": '"&amp;Tabla5[[#This Row],[calificacion]]&amp;"', "</f>
        <v>calificacion: 'Bueno', </v>
      </c>
      <c r="AS4" t="str">
        <f>AS$1&amp;": "&amp;Tabla5[[#This Row],[actualizado]]&amp;", "</f>
        <v>actualizado: true, </v>
      </c>
      <c r="AT4" t="str">
        <f>AT$1&amp;": "&amp;Tabla5[[#This Row],[en_ruta]]&amp;", "</f>
        <v>en_ruta: false, </v>
      </c>
      <c r="AU4" t="str">
        <f>AU$1&amp;": '"&amp;Tabla5[[#This Row],[logo_platform]]&amp;"', "</f>
        <v>logo_platform: 'udemy', </v>
      </c>
      <c r="AV4" t="str">
        <f>AV$1&amp;": [ "&amp;Tabla5[[#This Row],[logo_technologies]]&amp;" ], "</f>
        <v>logo_technologies: [ 'git','github' ], </v>
      </c>
      <c r="AW4" t="str">
        <f>AW$1&amp;": "&amp;Tabla5[[#This Row],[mostrar]]&amp;", "</f>
        <v>mostrar: false, </v>
      </c>
      <c r="AX4" t="str">
        <f>AX$1&amp;": '"&amp;Tabla5[[#This Row],[repositorio]]&amp;"', "</f>
        <v>repositorio: '', </v>
      </c>
      <c r="AY4" t="str">
        <f>AY$1&amp;": '"&amp;Tabla5[[#This Row],[nota]]&amp;"'"</f>
        <v>nota: ''</v>
      </c>
      <c r="AZ4" t="str">
        <f>"{ "&amp;AA4&amp;AB4&amp;AC4&amp;AD4&amp;AE4&amp;AF4&amp;AG4&amp;AH4&amp;AI4&amp;AJ4&amp;AK4&amp;AL4&amp;AM4&amp;AN4&amp;AO4&amp;AP4&amp;AQ4&amp;AR4&amp;AS4&amp;AT4&amp;AU4&amp;AV4&amp;AW4&amp;AX4&amp;AY4&amp;" },"</f>
        <v>{ id: 3, name: 'Git + GitHub Desde Cero', category: 'Herramientas', technology: 'GitHub', url: 'https://www.udemy.com/course/aprende-git-github-practicando-con-algo-de-scrum', platform: 'Udemy', costo: 0, money: 'EUR', comprado: true, priority: 0, minutos: 49, culminado: '2021-12-14', certificado: 'UC-a2887ba0-b933-4048-8e90-04581fd7fe77', url_certificado: 'https://www.udemy.com/certificate/UC-a2887ba0-b933-4048-8e90-04581fd7fe77', instructor: 'Jonathan Castro', description: 'Curso Git Desde Cero + Aprende GitHub con la terminal paso a paso con ejercicios.', url_aux: '', calificacion: 'Bueno', actualizado: true, en_ruta: false, logo_platform: 'udemy', logo_technologies: [ 'git','github' ], mostrar: false, repositorio: '', nota: '' },</v>
      </c>
    </row>
    <row r="5" spans="1:52">
      <c r="A5" s="8">
        <v>4</v>
      </c>
      <c r="B5" t="s">
        <v>77</v>
      </c>
      <c r="C5" t="s">
        <v>12</v>
      </c>
      <c r="D5" t="s">
        <v>69</v>
      </c>
      <c r="E5" s="7" t="s">
        <v>78</v>
      </c>
      <c r="F5" t="s">
        <v>53</v>
      </c>
      <c r="G5" s="3">
        <v>0</v>
      </c>
      <c r="H5" t="s">
        <v>54</v>
      </c>
      <c r="I5" t="s">
        <v>55</v>
      </c>
      <c r="J5" s="4">
        <v>0</v>
      </c>
      <c r="K5">
        <f>60+30</f>
        <v>90</v>
      </c>
      <c r="L5" s="5">
        <v>44540</v>
      </c>
      <c r="M5" t="s">
        <v>79</v>
      </c>
      <c r="O5" t="s">
        <v>80</v>
      </c>
      <c r="P5" t="s">
        <v>81</v>
      </c>
      <c r="R5" t="s">
        <v>75</v>
      </c>
      <c r="S5" t="s">
        <v>55</v>
      </c>
      <c r="T5" t="s">
        <v>55</v>
      </c>
      <c r="U5" t="s">
        <v>59</v>
      </c>
      <c r="V5" s="22" t="s">
        <v>76</v>
      </c>
      <c r="W5" s="22" t="s">
        <v>55</v>
      </c>
      <c r="AA5" t="str">
        <f>AA$1&amp;": "&amp;Tabla5[[#This Row],[id]]&amp;", "</f>
        <v>id: 4, </v>
      </c>
      <c r="AB5" t="str">
        <f>AB$1&amp;": '"&amp;Tabla5[[#This Row],[name]]&amp;"', "</f>
        <v>name: 'GIT y GITHUB desde cero!', </v>
      </c>
      <c r="AC5" t="str">
        <f>AC$1&amp;": '"&amp;Tabla5[[#This Row],[category]]&amp;"', "</f>
        <v>category: 'Herramientas', </v>
      </c>
      <c r="AD5" t="str">
        <f>AD$1&amp;": '"&amp;Tabla5[[#This Row],[technology]]&amp;"', "</f>
        <v>technology: 'GitHub', </v>
      </c>
      <c r="AE5" t="str">
        <f>AE$1&amp;": '"&amp;Tabla5[[#This Row],[url]]&amp;"', "</f>
        <v>url: 'https://www.udemy.com/course/introduccion-git-github', </v>
      </c>
      <c r="AF5" t="str">
        <f>AF$1&amp;": '"&amp;Tabla5[[#This Row],[platform]]&amp;"', "</f>
        <v>platform: 'Udemy', </v>
      </c>
      <c r="AG5" t="str">
        <f>AG$1&amp;": "&amp;SUBSTITUTE(Tabla5[[#This Row],[costo]],",",".")&amp;", "</f>
        <v>costo: 0, </v>
      </c>
      <c r="AH5" t="str">
        <f>AH$1&amp;": '"&amp;Tabla5[[#This Row],[money]]&amp;"', "</f>
        <v>money: 'EUR', </v>
      </c>
      <c r="AI5" t="str">
        <f>AI$1&amp;": "&amp;Tabla5[[#This Row],[comprado]]&amp;", "</f>
        <v>comprado: true, </v>
      </c>
      <c r="AJ5" t="str">
        <f>AJ$1&amp;": "&amp;Tabla5[[#This Row],[priority]]&amp;", "</f>
        <v>priority: 0, </v>
      </c>
      <c r="AK5" t="str">
        <f>AK$1&amp;": "&amp;Tabla5[[#This Row],[minutos]]&amp;", "</f>
        <v>minutos: 90, </v>
      </c>
      <c r="AL5" t="str">
        <f>AL$1&amp;": "&amp;IF(Tabla5[[#This Row],[culminado]]=0,"null","'"&amp;TEXT(Tabla5[[#This Row],[culminado]],"aaaa-mm-dd")&amp;"'")&amp;", "</f>
        <v>culminado: '2021-12-10', </v>
      </c>
      <c r="AM5" t="str">
        <f>AM$1&amp;": '"&amp;Tabla5[[#This Row],[certificado]]&amp;"', "</f>
        <v>certificado: 'S/C', </v>
      </c>
      <c r="AN5" t="str">
        <f>AN$1&amp;": '"&amp;Tabla5[[#This Row],[url_certificado]]&amp;"', "</f>
        <v>url_certificado: '', </v>
      </c>
      <c r="AO5" t="str">
        <f>AO$1&amp;": '"&amp;Tabla5[[#This Row],[instructor]]&amp;"', "</f>
        <v>instructor: 'Noelia Silva', </v>
      </c>
      <c r="AP5" t="str">
        <f>AP$1&amp;": '"&amp;Tabla5[[#This Row],[description]]&amp;"', "</f>
        <v>description: 'Maneja los repositorios más actuales del mercado.', </v>
      </c>
      <c r="AQ5" t="str">
        <f>AQ$1&amp;": '"&amp;Tabla5[[#This Row],[url_aux]]&amp;"', "</f>
        <v>url_aux: '', </v>
      </c>
      <c r="AR5" t="str">
        <f>AR$1&amp;": '"&amp;Tabla5[[#This Row],[calificacion]]&amp;"', "</f>
        <v>calificacion: 'Bueno', </v>
      </c>
      <c r="AS5" t="str">
        <f>AS$1&amp;": "&amp;Tabla5[[#This Row],[actualizado]]&amp;", "</f>
        <v>actualizado: true, </v>
      </c>
      <c r="AT5" t="str">
        <f>AT$1&amp;": "&amp;Tabla5[[#This Row],[en_ruta]]&amp;", "</f>
        <v>en_ruta: true, </v>
      </c>
      <c r="AU5" t="str">
        <f>AU$1&amp;": '"&amp;Tabla5[[#This Row],[logo_platform]]&amp;"', "</f>
        <v>logo_platform: 'udemy', </v>
      </c>
      <c r="AV5" t="str">
        <f>AV$1&amp;": [ "&amp;Tabla5[[#This Row],[logo_technologies]]&amp;" ], "</f>
        <v>logo_technologies: [ 'git','github' ], </v>
      </c>
      <c r="AW5" t="str">
        <f>AW$1&amp;": "&amp;Tabla5[[#This Row],[mostrar]]&amp;", "</f>
        <v>mostrar: true, </v>
      </c>
      <c r="AX5" t="str">
        <f>AX$1&amp;": '"&amp;Tabla5[[#This Row],[repositorio]]&amp;"', "</f>
        <v>repositorio: '', </v>
      </c>
      <c r="AY5" t="str">
        <f>AY$1&amp;": '"&amp;Tabla5[[#This Row],[nota]]&amp;"'"</f>
        <v>nota: ''</v>
      </c>
      <c r="AZ5" t="str">
        <f>"{ "&amp;AA5&amp;AB5&amp;AC5&amp;AD5&amp;AE5&amp;AF5&amp;AG5&amp;AH5&amp;AI5&amp;AJ5&amp;AK5&amp;AL5&amp;AM5&amp;AN5&amp;AO5&amp;AP5&amp;AQ5&amp;AR5&amp;AS5&amp;AT5&amp;AU5&amp;AV5&amp;AW5&amp;AX5&amp;AY5&amp;" },"</f>
        <v>{ id: 4, name: 'GIT y GITHUB desde cero!', category: 'Herramientas', technology: 'GitHub', url: 'https://www.udemy.com/course/introduccion-git-github', platform: 'Udemy', costo: 0, money: 'EUR', comprado: true, priority: 0, minutos: 90, culminado: '2021-12-10', certificado: 'S/C', url_certificado: '', instructor: 'Noelia Silva', description: 'Maneja los repositorios más actuales del mercado.', url_aux: '', calificacion: 'Bueno', actualizado: true, en_ruta: true, logo_platform: 'udemy', logo_technologies: [ 'git','github' ], mostrar: true, repositorio: '', nota: '' },</v>
      </c>
    </row>
    <row r="6" spans="1:52">
      <c r="A6" s="6">
        <v>5</v>
      </c>
      <c r="B6" t="s">
        <v>82</v>
      </c>
      <c r="C6" t="s">
        <v>12</v>
      </c>
      <c r="D6" t="s">
        <v>63</v>
      </c>
      <c r="E6" s="7" t="s">
        <v>83</v>
      </c>
      <c r="F6" t="s">
        <v>53</v>
      </c>
      <c r="G6" s="3">
        <v>0</v>
      </c>
      <c r="H6" t="s">
        <v>54</v>
      </c>
      <c r="I6" t="s">
        <v>55</v>
      </c>
      <c r="J6" s="4">
        <v>0</v>
      </c>
      <c r="K6">
        <f>2*60+55</f>
        <v>175</v>
      </c>
      <c r="O6" t="s">
        <v>84</v>
      </c>
      <c r="P6" t="s">
        <v>85</v>
      </c>
      <c r="R6" t="s">
        <v>58</v>
      </c>
      <c r="S6" t="s">
        <v>55</v>
      </c>
      <c r="T6" t="s">
        <v>55</v>
      </c>
      <c r="U6" t="s">
        <v>59</v>
      </c>
      <c r="V6" s="22" t="s">
        <v>67</v>
      </c>
      <c r="W6" s="22" t="s">
        <v>61</v>
      </c>
      <c r="AA6" t="str">
        <f>AA$1&amp;": "&amp;Tabla5[[#This Row],[id]]&amp;", "</f>
        <v>id: 5, </v>
      </c>
      <c r="AB6" t="str">
        <f>AB$1&amp;": '"&amp;Tabla5[[#This Row],[name]]&amp;"', "</f>
        <v>name: 'Aprende a dominar Git de cero a experto!', </v>
      </c>
      <c r="AC6" t="str">
        <f>AC$1&amp;": '"&amp;Tabla5[[#This Row],[category]]&amp;"', "</f>
        <v>category: 'Herramientas', </v>
      </c>
      <c r="AD6" t="str">
        <f>AD$1&amp;": '"&amp;Tabla5[[#This Row],[technology]]&amp;"', "</f>
        <v>technology: 'Git', </v>
      </c>
      <c r="AE6" t="str">
        <f>AE$1&amp;": '"&amp;Tabla5[[#This Row],[url]]&amp;"', "</f>
        <v>url: 'https://www.udemy.com/course/aprende-a-dominar-git-de-cero-a-experto', </v>
      </c>
      <c r="AF6" t="str">
        <f>AF$1&amp;": '"&amp;Tabla5[[#This Row],[platform]]&amp;"', "</f>
        <v>platform: 'Udemy', </v>
      </c>
      <c r="AG6" t="str">
        <f>AG$1&amp;": "&amp;SUBSTITUTE(Tabla5[[#This Row],[costo]],",",".")&amp;", "</f>
        <v>costo: 0, </v>
      </c>
      <c r="AH6" t="str">
        <f>AH$1&amp;": '"&amp;Tabla5[[#This Row],[money]]&amp;"', "</f>
        <v>money: 'EUR', </v>
      </c>
      <c r="AI6" t="str">
        <f>AI$1&amp;": "&amp;Tabla5[[#This Row],[comprado]]&amp;", "</f>
        <v>comprado: true, </v>
      </c>
      <c r="AJ6" t="str">
        <f>AJ$1&amp;": "&amp;Tabla5[[#This Row],[priority]]&amp;", "</f>
        <v>priority: 0, </v>
      </c>
      <c r="AK6" t="str">
        <f>AK$1&amp;": "&amp;Tabla5[[#This Row],[minutos]]&amp;", "</f>
        <v>minutos: 175, </v>
      </c>
      <c r="AL6" t="str">
        <f>AL$1&amp;": "&amp;IF(Tabla5[[#This Row],[culminado]]=0,"null","'"&amp;TEXT(Tabla5[[#This Row],[culminado]],"aaaa-mm-dd")&amp;"'")&amp;", "</f>
        <v>culminado: null, </v>
      </c>
      <c r="AM6" t="str">
        <f>AM$1&amp;": '"&amp;Tabla5[[#This Row],[certificado]]&amp;"', "</f>
        <v>certificado: '', </v>
      </c>
      <c r="AN6" t="str">
        <f>AN$1&amp;": '"&amp;Tabla5[[#This Row],[url_certificado]]&amp;"', "</f>
        <v>url_certificado: '', </v>
      </c>
      <c r="AO6" t="str">
        <f>AO$1&amp;": '"&amp;Tabla5[[#This Row],[instructor]]&amp;"', "</f>
        <v>instructor: 'Maximiliano Burgos', </v>
      </c>
      <c r="AP6" t="str">
        <f>AP$1&amp;": '"&amp;Tabla5[[#This Row],[description]]&amp;"', "</f>
        <v>description: 'Domina el mejor software de control de versiones.', </v>
      </c>
      <c r="AQ6" t="str">
        <f>AQ$1&amp;": '"&amp;Tabla5[[#This Row],[url_aux]]&amp;"', "</f>
        <v>url_aux: '', </v>
      </c>
      <c r="AR6" t="str">
        <f>AR$1&amp;": '"&amp;Tabla5[[#This Row],[calificacion]]&amp;"', "</f>
        <v>calificacion: '*En evaluación*', </v>
      </c>
      <c r="AS6" t="str">
        <f>AS$1&amp;": "&amp;Tabla5[[#This Row],[actualizado]]&amp;", "</f>
        <v>actualizado: true, </v>
      </c>
      <c r="AT6" t="str">
        <f>AT$1&amp;": "&amp;Tabla5[[#This Row],[en_ruta]]&amp;", "</f>
        <v>en_ruta: true, </v>
      </c>
      <c r="AU6" t="str">
        <f>AU$1&amp;": '"&amp;Tabla5[[#This Row],[logo_platform]]&amp;"', "</f>
        <v>logo_platform: 'udemy', </v>
      </c>
      <c r="AV6" t="str">
        <f>AV$1&amp;": [ "&amp;Tabla5[[#This Row],[logo_technologies]]&amp;" ], "</f>
        <v>logo_technologies: [ 'git' ], </v>
      </c>
      <c r="AW6" t="str">
        <f>AW$1&amp;": "&amp;Tabla5[[#This Row],[mostrar]]&amp;", "</f>
        <v>mostrar: false, </v>
      </c>
      <c r="AX6" t="str">
        <f>AX$1&amp;": '"&amp;Tabla5[[#This Row],[repositorio]]&amp;"', "</f>
        <v>repositorio: '', </v>
      </c>
      <c r="AY6" t="str">
        <f>AY$1&amp;": '"&amp;Tabla5[[#This Row],[nota]]&amp;"'"</f>
        <v>nota: ''</v>
      </c>
      <c r="AZ6" t="str">
        <f>"{ "&amp;AA6&amp;AB6&amp;AC6&amp;AD6&amp;AE6&amp;AF6&amp;AG6&amp;AH6&amp;AI6&amp;AJ6&amp;AK6&amp;AL6&amp;AM6&amp;AN6&amp;AO6&amp;AP6&amp;AQ6&amp;AR6&amp;AS6&amp;AT6&amp;AU6&amp;AV6&amp;AW6&amp;AX6&amp;AY6&amp;" },"</f>
        <v>{ id: 5, name: 'Aprende a dominar Git de cero a experto!', category: 'Herramientas', technology: 'Git', url: 'https://www.udemy.com/course/aprende-a-dominar-git-de-cero-a-experto', platform: 'Udemy', costo: 0, money: 'EUR', comprado: true, priority: 0, minutos: 175, culminado: null, certificado: '', url_certificado: '', instructor: 'Maximiliano Burgos', description: 'Domina el mejor software de control de versiones.', url_aux: '', calificacion: '*En evaluación*', actualizado: true, en_ruta: true, logo_platform: 'udemy', logo_technologies: [ 'git' ], mostrar: false, repositorio: '', nota: '' },</v>
      </c>
    </row>
    <row r="7" spans="1:52">
      <c r="A7" s="8">
        <v>6</v>
      </c>
      <c r="B7" t="s">
        <v>86</v>
      </c>
      <c r="C7" t="s">
        <v>12</v>
      </c>
      <c r="D7" t="s">
        <v>87</v>
      </c>
      <c r="E7" s="7" t="s">
        <v>88</v>
      </c>
      <c r="F7" t="s">
        <v>53</v>
      </c>
      <c r="G7" s="3">
        <v>9.99</v>
      </c>
      <c r="H7" t="s">
        <v>54</v>
      </c>
      <c r="I7" t="s">
        <v>55</v>
      </c>
      <c r="J7" s="4">
        <v>0</v>
      </c>
      <c r="K7">
        <f>60*17</f>
        <v>1020</v>
      </c>
      <c r="L7" s="5">
        <v>44560</v>
      </c>
      <c r="M7" t="s">
        <v>89</v>
      </c>
      <c r="N7" s="7" t="s">
        <v>90</v>
      </c>
      <c r="O7" t="s">
        <v>91</v>
      </c>
      <c r="P7" t="s">
        <v>92</v>
      </c>
      <c r="R7" t="s">
        <v>93</v>
      </c>
      <c r="S7" t="s">
        <v>55</v>
      </c>
      <c r="T7" t="s">
        <v>55</v>
      </c>
      <c r="U7" t="s">
        <v>59</v>
      </c>
      <c r="V7" s="22" t="s">
        <v>94</v>
      </c>
      <c r="W7" s="22" t="s">
        <v>55</v>
      </c>
      <c r="AA7" t="str">
        <f>AA$1&amp;": "&amp;Tabla5[[#This Row],[id]]&amp;", "</f>
        <v>id: 6, </v>
      </c>
      <c r="AB7" t="str">
        <f>AB$1&amp;": '"&amp;Tabla5[[#This Row],[name]]&amp;"', "</f>
        <v>name: 'Curso completo de Docker de cero a experto', </v>
      </c>
      <c r="AC7" t="str">
        <f>AC$1&amp;": '"&amp;Tabla5[[#This Row],[category]]&amp;"', "</f>
        <v>category: 'Herramientas', </v>
      </c>
      <c r="AD7" t="str">
        <f>AD$1&amp;": '"&amp;Tabla5[[#This Row],[technology]]&amp;"', "</f>
        <v>technology: 'Docker', </v>
      </c>
      <c r="AE7" t="str">
        <f>AE$1&amp;": '"&amp;Tabla5[[#This Row],[url]]&amp;"', "</f>
        <v>url: 'https://www.udemy.com/course/curso-completo-de-docker-de-cero-a-experto', </v>
      </c>
      <c r="AF7" t="str">
        <f>AF$1&amp;": '"&amp;Tabla5[[#This Row],[platform]]&amp;"', "</f>
        <v>platform: 'Udemy', </v>
      </c>
      <c r="AG7" t="str">
        <f>AG$1&amp;": "&amp;SUBSTITUTE(Tabla5[[#This Row],[costo]],",",".")&amp;", "</f>
        <v>costo: 9.99, </v>
      </c>
      <c r="AH7" t="str">
        <f>AH$1&amp;": '"&amp;Tabla5[[#This Row],[money]]&amp;"', "</f>
        <v>money: 'EUR', </v>
      </c>
      <c r="AI7" t="str">
        <f>AI$1&amp;": "&amp;Tabla5[[#This Row],[comprado]]&amp;", "</f>
        <v>comprado: true, </v>
      </c>
      <c r="AJ7" t="str">
        <f>AJ$1&amp;": "&amp;Tabla5[[#This Row],[priority]]&amp;", "</f>
        <v>priority: 0, </v>
      </c>
      <c r="AK7" t="str">
        <f>AK$1&amp;": "&amp;Tabla5[[#This Row],[minutos]]&amp;", "</f>
        <v>minutos: 1020, </v>
      </c>
      <c r="AL7" t="str">
        <f>AL$1&amp;": "&amp;IF(Tabla5[[#This Row],[culminado]]=0,"null","'"&amp;TEXT(Tabla5[[#This Row],[culminado]],"aaaa-mm-dd")&amp;"'")&amp;", "</f>
        <v>culminado: '2021-12-30', </v>
      </c>
      <c r="AM7" t="str">
        <f>AM$1&amp;": '"&amp;Tabla5[[#This Row],[certificado]]&amp;"', "</f>
        <v>certificado: 'UC-33aa07f4-52f4-4764-a7e8-c329febeb0bf', </v>
      </c>
      <c r="AN7" t="str">
        <f>AN$1&amp;": '"&amp;Tabla5[[#This Row],[url_certificado]]&amp;"', "</f>
        <v>url_certificado: 'https://www.udemy.com/certificate/UC-33aa07f4-52f4-4764-a7e8-c329febeb0bf', </v>
      </c>
      <c r="AO7" t="str">
        <f>AO$1&amp;": '"&amp;Tabla5[[#This Row],[instructor]]&amp;"', "</f>
        <v>instructor: 'Joan Amengual', </v>
      </c>
      <c r="AP7" t="str">
        <f>AP$1&amp;": '"&amp;Tabla5[[#This Row],[description]]&amp;"', "</f>
        <v>description: '¡Conviértete en un experto en Docker con Compose, ELK, cAdvisor, Prometheus, Grafana, Kubernetes, Swarm y mucho más!', </v>
      </c>
      <c r="AQ7" t="str">
        <f>AQ$1&amp;": '"&amp;Tabla5[[#This Row],[url_aux]]&amp;"', "</f>
        <v>url_aux: '', </v>
      </c>
      <c r="AR7" t="str">
        <f>AR$1&amp;": '"&amp;Tabla5[[#This Row],[calificacion]]&amp;"', "</f>
        <v>calificacion: 'Excelente', </v>
      </c>
      <c r="AS7" t="str">
        <f>AS$1&amp;": "&amp;Tabla5[[#This Row],[actualizado]]&amp;", "</f>
        <v>actualizado: true, </v>
      </c>
      <c r="AT7" t="str">
        <f>AT$1&amp;": "&amp;Tabla5[[#This Row],[en_ruta]]&amp;", "</f>
        <v>en_ruta: true, </v>
      </c>
      <c r="AU7" t="str">
        <f>AU$1&amp;": '"&amp;Tabla5[[#This Row],[logo_platform]]&amp;"', "</f>
        <v>logo_platform: 'udemy', </v>
      </c>
      <c r="AV7" t="str">
        <f>AV$1&amp;": [ "&amp;Tabla5[[#This Row],[logo_technologies]]&amp;" ], "</f>
        <v>logo_technologies: [ 'docker','kubernetes' ], </v>
      </c>
      <c r="AW7" t="str">
        <f>AW$1&amp;": "&amp;Tabla5[[#This Row],[mostrar]]&amp;", "</f>
        <v>mostrar: true, </v>
      </c>
      <c r="AX7" t="str">
        <f>AX$1&amp;": '"&amp;Tabla5[[#This Row],[repositorio]]&amp;"', "</f>
        <v>repositorio: '', </v>
      </c>
      <c r="AY7" t="str">
        <f>AY$1&amp;": '"&amp;Tabla5[[#This Row],[nota]]&amp;"'"</f>
        <v>nota: ''</v>
      </c>
      <c r="AZ7" t="str">
        <f>"{ "&amp;AA7&amp;AB7&amp;AC7&amp;AD7&amp;AE7&amp;AF7&amp;AG7&amp;AH7&amp;AI7&amp;AJ7&amp;AK7&amp;AL7&amp;AM7&amp;AN7&amp;AO7&amp;AP7&amp;AQ7&amp;AR7&amp;AS7&amp;AT7&amp;AU7&amp;AV7&amp;AW7&amp;AX7&amp;AY7&amp;" },"</f>
        <v>{ id: 6, name: 'Curso completo de Docker de cero a experto', category: 'Herramientas', technology: 'Docker', url: 'https://www.udemy.com/course/curso-completo-de-docker-de-cero-a-experto', platform: 'Udemy', costo: 9.99, money: 'EUR', comprado: true, priority: 0, minutos: 1020, culminado: '2021-12-30', certificado: 'UC-33aa07f4-52f4-4764-a7e8-c329febeb0bf', url_certificado: 'https://www.udemy.com/certificate/UC-33aa07f4-52f4-4764-a7e8-c329febeb0bf', instructor: 'Joan Amengual', description: '¡Conviértete en un experto en Docker con Compose, ELK, cAdvisor, Prometheus, Grafana, Kubernetes, Swarm y mucho más!', url_aux: '', calificacion: 'Excelente', actualizado: true, en_ruta: true, logo_platform: 'udemy', logo_technologies: [ 'docker','kubernetes' ], mostrar: true, repositorio: '', nota: '' },</v>
      </c>
    </row>
    <row r="8" spans="1:52">
      <c r="A8" s="9">
        <v>7</v>
      </c>
      <c r="B8" t="s">
        <v>95</v>
      </c>
      <c r="C8" t="s">
        <v>12</v>
      </c>
      <c r="D8" t="s">
        <v>87</v>
      </c>
      <c r="E8" s="7" t="s">
        <v>96</v>
      </c>
      <c r="F8" t="s">
        <v>53</v>
      </c>
      <c r="G8" s="3">
        <v>9.99</v>
      </c>
      <c r="H8" t="s">
        <v>54</v>
      </c>
      <c r="I8" t="s">
        <v>61</v>
      </c>
      <c r="J8" s="4">
        <v>0</v>
      </c>
      <c r="K8">
        <f>5*60</f>
        <v>300</v>
      </c>
      <c r="O8" t="s">
        <v>97</v>
      </c>
      <c r="P8" t="s">
        <v>98</v>
      </c>
      <c r="R8" t="s">
        <v>58</v>
      </c>
      <c r="S8" t="s">
        <v>55</v>
      </c>
      <c r="T8" t="s">
        <v>55</v>
      </c>
      <c r="U8" t="s">
        <v>59</v>
      </c>
      <c r="V8" s="22" t="s">
        <v>99</v>
      </c>
      <c r="W8" s="22" t="s">
        <v>61</v>
      </c>
      <c r="AA8" t="str">
        <f>AA$1&amp;": "&amp;Tabla5[[#This Row],[id]]&amp;", "</f>
        <v>id: 7, </v>
      </c>
      <c r="AB8" t="str">
        <f>AB$1&amp;": '"&amp;Tabla5[[#This Row],[name]]&amp;"', "</f>
        <v>name: 'Master en Docker y devops de principiante a experto', </v>
      </c>
      <c r="AC8" t="str">
        <f>AC$1&amp;": '"&amp;Tabla5[[#This Row],[category]]&amp;"', "</f>
        <v>category: 'Herramientas', </v>
      </c>
      <c r="AD8" t="str">
        <f>AD$1&amp;": '"&amp;Tabla5[[#This Row],[technology]]&amp;"', "</f>
        <v>technology: 'Docker', </v>
      </c>
      <c r="AE8" t="str">
        <f>AE$1&amp;": '"&amp;Tabla5[[#This Row],[url]]&amp;"', "</f>
        <v>url: 'https://www.udemy.com/course/master-en-docker-y-devops-de-principiante-a-experto', </v>
      </c>
      <c r="AF8" t="str">
        <f>AF$1&amp;": '"&amp;Tabla5[[#This Row],[platform]]&amp;"', "</f>
        <v>platform: 'Udemy', </v>
      </c>
      <c r="AG8" t="str">
        <f>AG$1&amp;": "&amp;SUBSTITUTE(Tabla5[[#This Row],[costo]],",",".")&amp;", "</f>
        <v>costo: 9.99, </v>
      </c>
      <c r="AH8" t="str">
        <f>AH$1&amp;": '"&amp;Tabla5[[#This Row],[money]]&amp;"', "</f>
        <v>money: 'EUR', </v>
      </c>
      <c r="AI8" t="str">
        <f>AI$1&amp;": "&amp;Tabla5[[#This Row],[comprado]]&amp;", "</f>
        <v>comprado: false, </v>
      </c>
      <c r="AJ8" t="str">
        <f>AJ$1&amp;": "&amp;Tabla5[[#This Row],[priority]]&amp;", "</f>
        <v>priority: 0, </v>
      </c>
      <c r="AK8" t="str">
        <f>AK$1&amp;": "&amp;Tabla5[[#This Row],[minutos]]&amp;", "</f>
        <v>minutos: 300, </v>
      </c>
      <c r="AL8" t="str">
        <f>AL$1&amp;": "&amp;IF(Tabla5[[#This Row],[culminado]]=0,"null","'"&amp;TEXT(Tabla5[[#This Row],[culminado]],"aaaa-mm-dd")&amp;"'")&amp;", "</f>
        <v>culminado: null, </v>
      </c>
      <c r="AM8" t="str">
        <f>AM$1&amp;": '"&amp;Tabla5[[#This Row],[certificado]]&amp;"', "</f>
        <v>certificado: '', </v>
      </c>
      <c r="AN8" t="str">
        <f>AN$1&amp;": '"&amp;Tabla5[[#This Row],[url_certificado]]&amp;"', "</f>
        <v>url_certificado: '', </v>
      </c>
      <c r="AO8" t="str">
        <f>AO$1&amp;": '"&amp;Tabla5[[#This Row],[instructor]]&amp;"', "</f>
        <v>instructor: 'Cristian Casis', </v>
      </c>
      <c r="AP8" t="str">
        <f>AP$1&amp;": '"&amp;Tabla5[[#This Row],[description]]&amp;"', "</f>
        <v>description: 'Conocer, utilizar y aprender Docker desde cero. Despliegue sus servicios de forma rápida y segura utilizando Docker.', </v>
      </c>
      <c r="AQ8" t="str">
        <f>AQ$1&amp;": '"&amp;Tabla5[[#This Row],[url_aux]]&amp;"', "</f>
        <v>url_aux: '', </v>
      </c>
      <c r="AR8" t="str">
        <f>AR$1&amp;": '"&amp;Tabla5[[#This Row],[calificacion]]&amp;"', "</f>
        <v>calificacion: '*En evaluación*', </v>
      </c>
      <c r="AS8" t="str">
        <f>AS$1&amp;": "&amp;Tabla5[[#This Row],[actualizado]]&amp;", "</f>
        <v>actualizado: true, </v>
      </c>
      <c r="AT8" t="str">
        <f>AT$1&amp;": "&amp;Tabla5[[#This Row],[en_ruta]]&amp;", "</f>
        <v>en_ruta: true, </v>
      </c>
      <c r="AU8" t="str">
        <f>AU$1&amp;": '"&amp;Tabla5[[#This Row],[logo_platform]]&amp;"', "</f>
        <v>logo_platform: 'udemy', </v>
      </c>
      <c r="AV8" t="str">
        <f>AV$1&amp;": [ "&amp;Tabla5[[#This Row],[logo_technologies]]&amp;" ], "</f>
        <v>logo_technologies: [ 'docker' ], </v>
      </c>
      <c r="AW8" t="str">
        <f>AW$1&amp;": "&amp;Tabla5[[#This Row],[mostrar]]&amp;", "</f>
        <v>mostrar: false, </v>
      </c>
      <c r="AX8" t="str">
        <f>AX$1&amp;": '"&amp;Tabla5[[#This Row],[repositorio]]&amp;"', "</f>
        <v>repositorio: '', </v>
      </c>
      <c r="AY8" t="str">
        <f>AY$1&amp;": '"&amp;Tabla5[[#This Row],[nota]]&amp;"'"</f>
        <v>nota: ''</v>
      </c>
      <c r="AZ8" t="str">
        <f>"{ "&amp;AA8&amp;AB8&amp;AC8&amp;AD8&amp;AE8&amp;AF8&amp;AG8&amp;AH8&amp;AI8&amp;AJ8&amp;AK8&amp;AL8&amp;AM8&amp;AN8&amp;AO8&amp;AP8&amp;AQ8&amp;AR8&amp;AS8&amp;AT8&amp;AU8&amp;AV8&amp;AW8&amp;AX8&amp;AY8&amp;" },"</f>
        <v>{ id: 7, name: 'Master en Docker y devops de principiante a experto', category: 'Herramientas', technology: 'Docker', url: 'https://www.udemy.com/course/master-en-docker-y-devops-de-principiante-a-experto', platform: 'Udemy', costo: 9.99, money: 'EUR', comprado: false, priority: 0, minutos: 300, culminado: null, certificado: '', url_certificado: '', instructor: 'Cristian Casis', description: 'Conocer, utilizar y aprender Docker desde cero. Despliegue sus servicios de forma rápida y segura utilizando Docker.', url_aux: '', calificacion: '*En evaluación*', actualizado: true, en_ruta: true, logo_platform: 'udemy', logo_technologies: [ 'docker' ], mostrar: false, repositorio: '', nota: '' },</v>
      </c>
    </row>
    <row r="9" spans="1:52">
      <c r="A9" s="8">
        <v>8</v>
      </c>
      <c r="B9" t="s">
        <v>100</v>
      </c>
      <c r="C9" t="s">
        <v>12</v>
      </c>
      <c r="D9" t="s">
        <v>101</v>
      </c>
      <c r="E9" s="7" t="s">
        <v>102</v>
      </c>
      <c r="F9" t="s">
        <v>103</v>
      </c>
      <c r="G9" s="3">
        <v>0</v>
      </c>
      <c r="H9" t="s">
        <v>104</v>
      </c>
      <c r="I9" t="s">
        <v>55</v>
      </c>
      <c r="J9" s="4">
        <v>0</v>
      </c>
      <c r="K9">
        <v>60</v>
      </c>
      <c r="L9" s="5">
        <v>44415</v>
      </c>
      <c r="M9" t="s">
        <v>105</v>
      </c>
      <c r="N9" s="7" t="s">
        <v>106</v>
      </c>
      <c r="O9" t="s">
        <v>107</v>
      </c>
      <c r="P9" t="s">
        <v>108</v>
      </c>
      <c r="R9" t="s">
        <v>93</v>
      </c>
      <c r="S9" t="s">
        <v>55</v>
      </c>
      <c r="T9" t="s">
        <v>55</v>
      </c>
      <c r="U9" t="s">
        <v>109</v>
      </c>
      <c r="V9" s="22" t="s">
        <v>110</v>
      </c>
      <c r="W9" s="22" t="s">
        <v>55</v>
      </c>
      <c r="AA9" t="str">
        <f>AA$1&amp;": "&amp;Tabla5[[#This Row],[id]]&amp;", "</f>
        <v>id: 8, </v>
      </c>
      <c r="AB9" t="str">
        <f>AB$1&amp;": '"&amp;Tabla5[[#This Row],[name]]&amp;"', "</f>
        <v>name: 'Markdown Desde Cero', </v>
      </c>
      <c r="AC9" t="str">
        <f>AC$1&amp;": '"&amp;Tabla5[[#This Row],[category]]&amp;"', "</f>
        <v>category: 'Herramientas', </v>
      </c>
      <c r="AD9" t="str">
        <f>AD$1&amp;": '"&amp;Tabla5[[#This Row],[technology]]&amp;"', "</f>
        <v>technology: 'Markdown', </v>
      </c>
      <c r="AE9" t="str">
        <f>AE$1&amp;": '"&amp;Tabla5[[#This Row],[url]]&amp;"', "</f>
        <v>url: 'https://ed.team/cursos/markdown', </v>
      </c>
      <c r="AF9" t="str">
        <f>AF$1&amp;": '"&amp;Tabla5[[#This Row],[platform]]&amp;"', "</f>
        <v>platform: 'EDteam', </v>
      </c>
      <c r="AG9" t="str">
        <f>AG$1&amp;": "&amp;SUBSTITUTE(Tabla5[[#This Row],[costo]],",",".")&amp;", "</f>
        <v>costo: 0, </v>
      </c>
      <c r="AH9" t="str">
        <f>AH$1&amp;": '"&amp;Tabla5[[#This Row],[money]]&amp;"', "</f>
        <v>money: 'USD', </v>
      </c>
      <c r="AI9" t="str">
        <f>AI$1&amp;": "&amp;Tabla5[[#This Row],[comprado]]&amp;", "</f>
        <v>comprado: true, </v>
      </c>
      <c r="AJ9" t="str">
        <f>AJ$1&amp;": "&amp;Tabla5[[#This Row],[priority]]&amp;", "</f>
        <v>priority: 0, </v>
      </c>
      <c r="AK9" t="str">
        <f>AK$1&amp;": "&amp;Tabla5[[#This Row],[minutos]]&amp;", "</f>
        <v>minutos: 60, </v>
      </c>
      <c r="AL9" t="str">
        <f>AL$1&amp;": "&amp;IF(Tabla5[[#This Row],[culminado]]=0,"null","'"&amp;TEXT(Tabla5[[#This Row],[culminado]],"aaaa-mm-dd")&amp;"'")&amp;", "</f>
        <v>culminado: '2021-08-07', </v>
      </c>
      <c r="AM9" t="str">
        <f>AM$1&amp;": '"&amp;Tabla5[[#This Row],[certificado]]&amp;"', "</f>
        <v>certificado: '228409101-23bffb30-c61a-4998-a82d-9a7a8c8ebfe0', </v>
      </c>
      <c r="AN9" t="str">
        <f>AN$1&amp;": '"&amp;Tabla5[[#This Row],[url_certificado]]&amp;"', "</f>
        <v>url_certificado: 'https://edteam-media.s3.amazonaws.com/certificates/original/f848c8a7-28a8-4c55-af01-0eeb675bf3d2.png', </v>
      </c>
      <c r="AO9" t="str">
        <f>AO$1&amp;": '"&amp;Tabla5[[#This Row],[instructor]]&amp;"', "</f>
        <v>instructor: 'Alvaro Felipe Chávez', </v>
      </c>
      <c r="AP9" t="str">
        <f>AP$1&amp;": '"&amp;Tabla5[[#This Row],[description]]&amp;"', "</f>
        <v>description: 'Escribe código HTML limpio sin preocuparte de las etiquetas ni aprender HTML.', </v>
      </c>
      <c r="AQ9" t="str">
        <f>AQ$1&amp;": '"&amp;Tabla5[[#This Row],[url_aux]]&amp;"', "</f>
        <v>url_aux: '', </v>
      </c>
      <c r="AR9" t="str">
        <f>AR$1&amp;": '"&amp;Tabla5[[#This Row],[calificacion]]&amp;"', "</f>
        <v>calificacion: 'Excelente', </v>
      </c>
      <c r="AS9" t="str">
        <f>AS$1&amp;": "&amp;Tabla5[[#This Row],[actualizado]]&amp;", "</f>
        <v>actualizado: true, </v>
      </c>
      <c r="AT9" t="str">
        <f>AT$1&amp;": "&amp;Tabla5[[#This Row],[en_ruta]]&amp;", "</f>
        <v>en_ruta: true, </v>
      </c>
      <c r="AU9" t="str">
        <f>AU$1&amp;": '"&amp;Tabla5[[#This Row],[logo_platform]]&amp;"', "</f>
        <v>logo_platform: 'edteam', </v>
      </c>
      <c r="AV9" t="str">
        <f>AV$1&amp;": [ "&amp;Tabla5[[#This Row],[logo_technologies]]&amp;" ], "</f>
        <v>logo_technologies: [ 'markdown' ], </v>
      </c>
      <c r="AW9" t="str">
        <f>AW$1&amp;": "&amp;Tabla5[[#This Row],[mostrar]]&amp;", "</f>
        <v>mostrar: true, </v>
      </c>
      <c r="AX9" t="str">
        <f>AX$1&amp;": '"&amp;Tabla5[[#This Row],[repositorio]]&amp;"', "</f>
        <v>repositorio: '', </v>
      </c>
      <c r="AY9" t="str">
        <f>AY$1&amp;": '"&amp;Tabla5[[#This Row],[nota]]&amp;"'"</f>
        <v>nota: ''</v>
      </c>
      <c r="AZ9" t="str">
        <f>"{ "&amp;AA9&amp;AB9&amp;AC9&amp;AD9&amp;AE9&amp;AF9&amp;AG9&amp;AH9&amp;AI9&amp;AJ9&amp;AK9&amp;AL9&amp;AM9&amp;AN9&amp;AO9&amp;AP9&amp;AQ9&amp;AR9&amp;AS9&amp;AT9&amp;AU9&amp;AV9&amp;AW9&amp;AX9&amp;AY9&amp;" },"</f>
        <v>{ id: 8, name: 'Markdown Desde Cero', category: 'Herramientas', technology: 'Markdown', url: 'https://ed.team/cursos/markdown', platform: 'EDteam', costo: 0, money: 'USD', comprado: true, priority: 0, minutos: 60, culminado: '2021-08-07', certificado: '228409101-23bffb30-c61a-4998-a82d-9a7a8c8ebfe0', url_certificado: 'https://edteam-media.s3.amazonaws.com/certificates/original/f848c8a7-28a8-4c55-af01-0eeb675bf3d2.png', instructor: 'Alvaro Felipe Chávez', description: 'Escribe código HTML limpio sin preocuparte de las etiquetas ni aprender HTML.', url_aux: '', calificacion: 'Excelente', actualizado: true, en_ruta: true, logo_platform: 'edteam', logo_technologies: [ 'markdown' ], mostrar: true, repositorio: '', nota: '' },</v>
      </c>
    </row>
    <row r="10" spans="1:52">
      <c r="A10" s="6">
        <v>9</v>
      </c>
      <c r="B10" t="s">
        <v>111</v>
      </c>
      <c r="C10" t="s">
        <v>12</v>
      </c>
      <c r="D10" t="s">
        <v>101</v>
      </c>
      <c r="E10" s="7" t="s">
        <v>112</v>
      </c>
      <c r="F10" t="s">
        <v>53</v>
      </c>
      <c r="G10" s="3">
        <v>0</v>
      </c>
      <c r="H10" t="s">
        <v>54</v>
      </c>
      <c r="I10" t="s">
        <v>55</v>
      </c>
      <c r="J10" s="4">
        <v>0</v>
      </c>
      <c r="K10">
        <v>64</v>
      </c>
      <c r="O10" t="s">
        <v>113</v>
      </c>
      <c r="P10" t="s">
        <v>114</v>
      </c>
      <c r="R10" t="s">
        <v>58</v>
      </c>
      <c r="S10" t="s">
        <v>55</v>
      </c>
      <c r="T10" t="s">
        <v>55</v>
      </c>
      <c r="U10" t="s">
        <v>59</v>
      </c>
      <c r="V10" s="22" t="s">
        <v>110</v>
      </c>
      <c r="W10" s="22" t="s">
        <v>61</v>
      </c>
      <c r="AA10" t="str">
        <f>AA$1&amp;": "&amp;Tabla5[[#This Row],[id]]&amp;", "</f>
        <v>id: 9, </v>
      </c>
      <c r="AB10" t="str">
        <f>AB$1&amp;": '"&amp;Tabla5[[#This Row],[name]]&amp;"', "</f>
        <v>name: 'Aprenda Markdown desde cero', </v>
      </c>
      <c r="AC10" t="str">
        <f>AC$1&amp;": '"&amp;Tabla5[[#This Row],[category]]&amp;"', "</f>
        <v>category: 'Herramientas', </v>
      </c>
      <c r="AD10" t="str">
        <f>AD$1&amp;": '"&amp;Tabla5[[#This Row],[technology]]&amp;"', "</f>
        <v>technology: 'Markdown', </v>
      </c>
      <c r="AE10" t="str">
        <f>AE$1&amp;": '"&amp;Tabla5[[#This Row],[url]]&amp;"', "</f>
        <v>url: 'https://www.udemy.com/course/aprenda-markdown-desde-cero', </v>
      </c>
      <c r="AF10" t="str">
        <f>AF$1&amp;": '"&amp;Tabla5[[#This Row],[platform]]&amp;"', "</f>
        <v>platform: 'Udemy', </v>
      </c>
      <c r="AG10" t="str">
        <f>AG$1&amp;": "&amp;SUBSTITUTE(Tabla5[[#This Row],[costo]],",",".")&amp;", "</f>
        <v>costo: 0, </v>
      </c>
      <c r="AH10" t="str">
        <f>AH$1&amp;": '"&amp;Tabla5[[#This Row],[money]]&amp;"', "</f>
        <v>money: 'EUR', </v>
      </c>
      <c r="AI10" t="str">
        <f>AI$1&amp;": "&amp;Tabla5[[#This Row],[comprado]]&amp;", "</f>
        <v>comprado: true, </v>
      </c>
      <c r="AJ10" t="str">
        <f>AJ$1&amp;": "&amp;Tabla5[[#This Row],[priority]]&amp;", "</f>
        <v>priority: 0, </v>
      </c>
      <c r="AK10" t="str">
        <f>AK$1&amp;": "&amp;Tabla5[[#This Row],[minutos]]&amp;", "</f>
        <v>minutos: 64, </v>
      </c>
      <c r="AL10" t="str">
        <f>AL$1&amp;": "&amp;IF(Tabla5[[#This Row],[culminado]]=0,"null","'"&amp;TEXT(Tabla5[[#This Row],[culminado]],"aaaa-mm-dd")&amp;"'")&amp;", "</f>
        <v>culminado: null, </v>
      </c>
      <c r="AM10" t="str">
        <f>AM$1&amp;": '"&amp;Tabla5[[#This Row],[certificado]]&amp;"', "</f>
        <v>certificado: '', </v>
      </c>
      <c r="AN10" t="str">
        <f>AN$1&amp;": '"&amp;Tabla5[[#This Row],[url_certificado]]&amp;"', "</f>
        <v>url_certificado: '', </v>
      </c>
      <c r="AO10" t="str">
        <f>AO$1&amp;": '"&amp;Tabla5[[#This Row],[instructor]]&amp;"', "</f>
        <v>instructor: 'Alexander David Rodriguez Ferrer', </v>
      </c>
      <c r="AP10" t="str">
        <f>AP$1&amp;": '"&amp;Tabla5[[#This Row],[description]]&amp;"', "</f>
        <v>description: 'Aprenda el lenguaje de etiquetado Markdown que facilitar la construcción de documentos en HTML 5.', </v>
      </c>
      <c r="AQ10" t="str">
        <f>AQ$1&amp;": '"&amp;Tabla5[[#This Row],[url_aux]]&amp;"', "</f>
        <v>url_aux: '', </v>
      </c>
      <c r="AR10" t="str">
        <f>AR$1&amp;": '"&amp;Tabla5[[#This Row],[calificacion]]&amp;"', "</f>
        <v>calificacion: '*En evaluación*', </v>
      </c>
      <c r="AS10" t="str">
        <f>AS$1&amp;": "&amp;Tabla5[[#This Row],[actualizado]]&amp;", "</f>
        <v>actualizado: true, </v>
      </c>
      <c r="AT10" t="str">
        <f>AT$1&amp;": "&amp;Tabla5[[#This Row],[en_ruta]]&amp;", "</f>
        <v>en_ruta: true, </v>
      </c>
      <c r="AU10" t="str">
        <f>AU$1&amp;": '"&amp;Tabla5[[#This Row],[logo_platform]]&amp;"', "</f>
        <v>logo_platform: 'udemy', </v>
      </c>
      <c r="AV10" t="str">
        <f>AV$1&amp;": [ "&amp;Tabla5[[#This Row],[logo_technologies]]&amp;" ], "</f>
        <v>logo_technologies: [ 'markdown' ], </v>
      </c>
      <c r="AW10" t="str">
        <f>AW$1&amp;": "&amp;Tabla5[[#This Row],[mostrar]]&amp;", "</f>
        <v>mostrar: false, </v>
      </c>
      <c r="AX10" t="str">
        <f>AX$1&amp;": '"&amp;Tabla5[[#This Row],[repositorio]]&amp;"', "</f>
        <v>repositorio: '', </v>
      </c>
      <c r="AY10" t="str">
        <f>AY$1&amp;": '"&amp;Tabla5[[#This Row],[nota]]&amp;"'"</f>
        <v>nota: ''</v>
      </c>
      <c r="AZ10" t="str">
        <f>"{ "&amp;AA10&amp;AB10&amp;AC10&amp;AD10&amp;AE10&amp;AF10&amp;AG10&amp;AH10&amp;AI10&amp;AJ10&amp;AK10&amp;AL10&amp;AM10&amp;AN10&amp;AO10&amp;AP10&amp;AQ10&amp;AR10&amp;AS10&amp;AT10&amp;AU10&amp;AV10&amp;AW10&amp;AX10&amp;AY10&amp;" },"</f>
        <v>{ id: 9, name: 'Aprenda Markdown desde cero', category: 'Herramientas', technology: 'Markdown', url: 'https://www.udemy.com/course/aprenda-markdown-desde-cero', platform: 'Udemy', costo: 0, money: 'EUR', comprado: true, priority: 0, minutos: 64, culminado: null, certificado: '', url_certificado: '', instructor: 'Alexander David Rodriguez Ferrer', description: 'Aprenda el lenguaje de etiquetado Markdown que facilitar la construcción de documentos en HTML 5.', url_aux: '', calificacion: '*En evaluación*', actualizado: true, en_ruta: true, logo_platform: 'udemy', logo_technologies: [ 'markdown' ], mostrar: false, repositorio: '', nota: '' },</v>
      </c>
    </row>
    <row r="11" spans="1:52">
      <c r="A11" s="6">
        <v>10</v>
      </c>
      <c r="B11" t="s">
        <v>115</v>
      </c>
      <c r="C11" t="s">
        <v>12</v>
      </c>
      <c r="D11" t="s">
        <v>116</v>
      </c>
      <c r="E11" s="7" t="s">
        <v>117</v>
      </c>
      <c r="F11" t="s">
        <v>103</v>
      </c>
      <c r="G11" s="3">
        <v>0</v>
      </c>
      <c r="H11" t="s">
        <v>104</v>
      </c>
      <c r="I11" t="s">
        <v>55</v>
      </c>
      <c r="J11" s="4">
        <v>0</v>
      </c>
      <c r="K11">
        <v>49</v>
      </c>
      <c r="O11" t="s">
        <v>118</v>
      </c>
      <c r="P11" t="s">
        <v>119</v>
      </c>
      <c r="R11" t="s">
        <v>58</v>
      </c>
      <c r="S11" t="s">
        <v>55</v>
      </c>
      <c r="T11" t="s">
        <v>55</v>
      </c>
      <c r="U11" t="s">
        <v>109</v>
      </c>
      <c r="V11" s="22" t="s">
        <v>120</v>
      </c>
      <c r="W11" s="22" t="s">
        <v>61</v>
      </c>
      <c r="AA11" t="str">
        <f>AA$1&amp;": "&amp;Tabla5[[#This Row],[id]]&amp;", "</f>
        <v>id: 10, </v>
      </c>
      <c r="AB11" t="str">
        <f>AB$1&amp;": '"&amp;Tabla5[[#This Row],[name]]&amp;"', "</f>
        <v>name: 'VIM desde cero', </v>
      </c>
      <c r="AC11" t="str">
        <f>AC$1&amp;": '"&amp;Tabla5[[#This Row],[category]]&amp;"', "</f>
        <v>category: 'Herramientas', </v>
      </c>
      <c r="AD11" t="str">
        <f>AD$1&amp;": '"&amp;Tabla5[[#This Row],[technology]]&amp;"', "</f>
        <v>technology: 'VIM', </v>
      </c>
      <c r="AE11" t="str">
        <f>AE$1&amp;": '"&amp;Tabla5[[#This Row],[url]]&amp;"', "</f>
        <v>url: 'https://ed.team/cursos/vim', </v>
      </c>
      <c r="AF11" t="str">
        <f>AF$1&amp;": '"&amp;Tabla5[[#This Row],[platform]]&amp;"', "</f>
        <v>platform: 'EDteam', </v>
      </c>
      <c r="AG11" t="str">
        <f>AG$1&amp;": "&amp;SUBSTITUTE(Tabla5[[#This Row],[costo]],",",".")&amp;", "</f>
        <v>costo: 0, </v>
      </c>
      <c r="AH11" t="str">
        <f>AH$1&amp;": '"&amp;Tabla5[[#This Row],[money]]&amp;"', "</f>
        <v>money: 'USD', </v>
      </c>
      <c r="AI11" t="str">
        <f>AI$1&amp;": "&amp;Tabla5[[#This Row],[comprado]]&amp;", "</f>
        <v>comprado: true, </v>
      </c>
      <c r="AJ11" t="str">
        <f>AJ$1&amp;": "&amp;Tabla5[[#This Row],[priority]]&amp;", "</f>
        <v>priority: 0, </v>
      </c>
      <c r="AK11" t="str">
        <f>AK$1&amp;": "&amp;Tabla5[[#This Row],[minutos]]&amp;", "</f>
        <v>minutos: 49, </v>
      </c>
      <c r="AL11" t="str">
        <f>AL$1&amp;": "&amp;IF(Tabla5[[#This Row],[culminado]]=0,"null","'"&amp;TEXT(Tabla5[[#This Row],[culminado]],"aaaa-mm-dd")&amp;"'")&amp;", "</f>
        <v>culminado: null, </v>
      </c>
      <c r="AM11" t="str">
        <f>AM$1&amp;": '"&amp;Tabla5[[#This Row],[certificado]]&amp;"', "</f>
        <v>certificado: '', </v>
      </c>
      <c r="AN11" t="str">
        <f>AN$1&amp;": '"&amp;Tabla5[[#This Row],[url_certificado]]&amp;"', "</f>
        <v>url_certificado: '', </v>
      </c>
      <c r="AO11" t="str">
        <f>AO$1&amp;": '"&amp;Tabla5[[#This Row],[instructor]]&amp;"', "</f>
        <v>instructor: 'Alexys Lozada', </v>
      </c>
      <c r="AP11" t="str">
        <f>AP$1&amp;": '"&amp;Tabla5[[#This Row],[description]]&amp;"', "</f>
        <v>description: 'Aprende los comandos básicos para utilizar el editor de texto más poderoso del mundo.', </v>
      </c>
      <c r="AQ11" t="str">
        <f>AQ$1&amp;": '"&amp;Tabla5[[#This Row],[url_aux]]&amp;"', "</f>
        <v>url_aux: '', </v>
      </c>
      <c r="AR11" t="str">
        <f>AR$1&amp;": '"&amp;Tabla5[[#This Row],[calificacion]]&amp;"', "</f>
        <v>calificacion: '*En evaluación*', </v>
      </c>
      <c r="AS11" t="str">
        <f>AS$1&amp;": "&amp;Tabla5[[#This Row],[actualizado]]&amp;", "</f>
        <v>actualizado: true, </v>
      </c>
      <c r="AT11" t="str">
        <f>AT$1&amp;": "&amp;Tabla5[[#This Row],[en_ruta]]&amp;", "</f>
        <v>en_ruta: true, </v>
      </c>
      <c r="AU11" t="str">
        <f>AU$1&amp;": '"&amp;Tabla5[[#This Row],[logo_platform]]&amp;"', "</f>
        <v>logo_platform: 'edteam', </v>
      </c>
      <c r="AV11" t="str">
        <f>AV$1&amp;": [ "&amp;Tabla5[[#This Row],[logo_technologies]]&amp;" ], "</f>
        <v>logo_technologies: [ 'vim' ], </v>
      </c>
      <c r="AW11" t="str">
        <f>AW$1&amp;": "&amp;Tabla5[[#This Row],[mostrar]]&amp;", "</f>
        <v>mostrar: false, </v>
      </c>
      <c r="AX11" t="str">
        <f>AX$1&amp;": '"&amp;Tabla5[[#This Row],[repositorio]]&amp;"', "</f>
        <v>repositorio: '', </v>
      </c>
      <c r="AY11" t="str">
        <f>AY$1&amp;": '"&amp;Tabla5[[#This Row],[nota]]&amp;"'"</f>
        <v>nota: ''</v>
      </c>
      <c r="AZ11" t="str">
        <f>"{ "&amp;AA11&amp;AB11&amp;AC11&amp;AD11&amp;AE11&amp;AF11&amp;AG11&amp;AH11&amp;AI11&amp;AJ11&amp;AK11&amp;AL11&amp;AM11&amp;AN11&amp;AO11&amp;AP11&amp;AQ11&amp;AR11&amp;AS11&amp;AT11&amp;AU11&amp;AV11&amp;AW11&amp;AX11&amp;AY11&amp;" },"</f>
        <v>{ id: 10, name: 'VIM desde cero', category: 'Herramientas', technology: 'VIM', url: 'https://ed.team/cursos/vim', platform: 'EDteam', costo: 0, money: 'USD', comprado: true, priority: 0, minutos: 49, culminado: null, certificado: '', url_certificado: '', instructor: 'Alexys Lozada', description: 'Aprende los comandos básicos para utilizar el editor de texto más poderoso del mundo.', url_aux: '', calificacion: '*En evaluación*', actualizado: true, en_ruta: true, logo_platform: 'edteam', logo_technologies: [ 'vim' ], mostrar: false, repositorio: '', nota: '' },</v>
      </c>
    </row>
    <row r="12" spans="1:52">
      <c r="A12" s="6">
        <v>11</v>
      </c>
      <c r="B12" t="s">
        <v>121</v>
      </c>
      <c r="C12" t="s">
        <v>12</v>
      </c>
      <c r="D12" t="s">
        <v>116</v>
      </c>
      <c r="E12" s="7" t="s">
        <v>122</v>
      </c>
      <c r="F12" t="s">
        <v>53</v>
      </c>
      <c r="G12" s="3">
        <v>0</v>
      </c>
      <c r="H12" t="s">
        <v>54</v>
      </c>
      <c r="I12" t="s">
        <v>55</v>
      </c>
      <c r="J12" s="4">
        <v>0</v>
      </c>
      <c r="K12">
        <f>60+26</f>
        <v>86</v>
      </c>
      <c r="O12" t="s">
        <v>123</v>
      </c>
      <c r="P12" t="s">
        <v>124</v>
      </c>
      <c r="R12" t="s">
        <v>58</v>
      </c>
      <c r="S12" t="s">
        <v>55</v>
      </c>
      <c r="T12" t="s">
        <v>55</v>
      </c>
      <c r="U12" t="s">
        <v>59</v>
      </c>
      <c r="V12" s="22" t="s">
        <v>120</v>
      </c>
      <c r="W12" s="22" t="s">
        <v>61</v>
      </c>
      <c r="AA12" t="str">
        <f>AA$1&amp;": "&amp;Tabla5[[#This Row],[id]]&amp;", "</f>
        <v>id: 11, </v>
      </c>
      <c r="AB12" t="str">
        <f>AB$1&amp;": '"&amp;Tabla5[[#This Row],[name]]&amp;"', "</f>
        <v>name: 'Vim, aumenta tu velocidad de desarrollo', </v>
      </c>
      <c r="AC12" t="str">
        <f>AC$1&amp;": '"&amp;Tabla5[[#This Row],[category]]&amp;"', "</f>
        <v>category: 'Herramientas', </v>
      </c>
      <c r="AD12" t="str">
        <f>AD$1&amp;": '"&amp;Tabla5[[#This Row],[technology]]&amp;"', "</f>
        <v>technology: 'VIM', </v>
      </c>
      <c r="AE12" t="str">
        <f>AE$1&amp;": '"&amp;Tabla5[[#This Row],[url]]&amp;"', "</f>
        <v>url: 'https://www.udemy.com/course/vim-aumenta-tu-velocidad-de-desarrollo', </v>
      </c>
      <c r="AF12" t="str">
        <f>AF$1&amp;": '"&amp;Tabla5[[#This Row],[platform]]&amp;"', "</f>
        <v>platform: 'Udemy', </v>
      </c>
      <c r="AG12" t="str">
        <f>AG$1&amp;": "&amp;SUBSTITUTE(Tabla5[[#This Row],[costo]],",",".")&amp;", "</f>
        <v>costo: 0, </v>
      </c>
      <c r="AH12" t="str">
        <f>AH$1&amp;": '"&amp;Tabla5[[#This Row],[money]]&amp;"', "</f>
        <v>money: 'EUR', </v>
      </c>
      <c r="AI12" t="str">
        <f>AI$1&amp;": "&amp;Tabla5[[#This Row],[comprado]]&amp;", "</f>
        <v>comprado: true, </v>
      </c>
      <c r="AJ12" t="str">
        <f>AJ$1&amp;": "&amp;Tabla5[[#This Row],[priority]]&amp;", "</f>
        <v>priority: 0, </v>
      </c>
      <c r="AK12" t="str">
        <f>AK$1&amp;": "&amp;Tabla5[[#This Row],[minutos]]&amp;", "</f>
        <v>minutos: 86, </v>
      </c>
      <c r="AL12" t="str">
        <f>AL$1&amp;": "&amp;IF(Tabla5[[#This Row],[culminado]]=0,"null","'"&amp;TEXT(Tabla5[[#This Row],[culminado]],"aaaa-mm-dd")&amp;"'")&amp;", "</f>
        <v>culminado: null, </v>
      </c>
      <c r="AM12" t="str">
        <f>AM$1&amp;": '"&amp;Tabla5[[#This Row],[certificado]]&amp;"', "</f>
        <v>certificado: '', </v>
      </c>
      <c r="AN12" t="str">
        <f>AN$1&amp;": '"&amp;Tabla5[[#This Row],[url_certificado]]&amp;"', "</f>
        <v>url_certificado: '', </v>
      </c>
      <c r="AO12" t="str">
        <f>AO$1&amp;": '"&amp;Tabla5[[#This Row],[instructor]]&amp;"', "</f>
        <v>instructor: 'Nicolas Schurmann', </v>
      </c>
      <c r="AP12" t="str">
        <f>AP$1&amp;": '"&amp;Tabla5[[#This Row],[description]]&amp;"', "</f>
        <v>description: 'Empieza siendo productivo con Vim en linux, windows, Mac y Unix.', </v>
      </c>
      <c r="AQ12" t="str">
        <f>AQ$1&amp;": '"&amp;Tabla5[[#This Row],[url_aux]]&amp;"', "</f>
        <v>url_aux: '', </v>
      </c>
      <c r="AR12" t="str">
        <f>AR$1&amp;": '"&amp;Tabla5[[#This Row],[calificacion]]&amp;"', "</f>
        <v>calificacion: '*En evaluación*', </v>
      </c>
      <c r="AS12" t="str">
        <f>AS$1&amp;": "&amp;Tabla5[[#This Row],[actualizado]]&amp;", "</f>
        <v>actualizado: true, </v>
      </c>
      <c r="AT12" t="str">
        <f>AT$1&amp;": "&amp;Tabla5[[#This Row],[en_ruta]]&amp;", "</f>
        <v>en_ruta: true, </v>
      </c>
      <c r="AU12" t="str">
        <f>AU$1&amp;": '"&amp;Tabla5[[#This Row],[logo_platform]]&amp;"', "</f>
        <v>logo_platform: 'udemy', </v>
      </c>
      <c r="AV12" t="str">
        <f>AV$1&amp;": [ "&amp;Tabla5[[#This Row],[logo_technologies]]&amp;" ], "</f>
        <v>logo_technologies: [ 'vim' ], </v>
      </c>
      <c r="AW12" t="str">
        <f>AW$1&amp;": "&amp;Tabla5[[#This Row],[mostrar]]&amp;", "</f>
        <v>mostrar: false, </v>
      </c>
      <c r="AX12" t="str">
        <f>AX$1&amp;": '"&amp;Tabla5[[#This Row],[repositorio]]&amp;"', "</f>
        <v>repositorio: '', </v>
      </c>
      <c r="AY12" t="str">
        <f>AY$1&amp;": '"&amp;Tabla5[[#This Row],[nota]]&amp;"'"</f>
        <v>nota: ''</v>
      </c>
      <c r="AZ12" t="str">
        <f>"{ "&amp;AA12&amp;AB12&amp;AC12&amp;AD12&amp;AE12&amp;AF12&amp;AG12&amp;AH12&amp;AI12&amp;AJ12&amp;AK12&amp;AL12&amp;AM12&amp;AN12&amp;AO12&amp;AP12&amp;AQ12&amp;AR12&amp;AS12&amp;AT12&amp;AU12&amp;AV12&amp;AW12&amp;AX12&amp;AY12&amp;" },"</f>
        <v>{ id: 11, name: 'Vim, aumenta tu velocidad de desarrollo', category: 'Herramientas', technology: 'VIM', url: 'https://www.udemy.com/course/vim-aumenta-tu-velocidad-de-desarrollo', platform: 'Udemy', costo: 0, money: 'EUR', comprado: true, priority: 0, minutos: 86, culminado: null, certificado: '', url_certificado: '', instructor: 'Nicolas Schurmann', description: 'Empieza siendo productivo con Vim en linux, windows, Mac y Unix.', url_aux: '', calificacion: '*En evaluación*', actualizado: true, en_ruta: true, logo_platform: 'udemy', logo_technologies: [ 'vim' ], mostrar: false, repositorio: '', nota: '' },</v>
      </c>
    </row>
    <row r="13" spans="1:52">
      <c r="A13" s="6">
        <v>12</v>
      </c>
      <c r="B13" t="s">
        <v>125</v>
      </c>
      <c r="C13" t="s">
        <v>12</v>
      </c>
      <c r="D13" t="s">
        <v>116</v>
      </c>
      <c r="E13" s="7" t="s">
        <v>126</v>
      </c>
      <c r="F13" t="s">
        <v>53</v>
      </c>
      <c r="G13" s="3">
        <v>0</v>
      </c>
      <c r="H13" t="s">
        <v>54</v>
      </c>
      <c r="I13" t="s">
        <v>55</v>
      </c>
      <c r="J13" s="4">
        <v>0</v>
      </c>
      <c r="K13">
        <v>51</v>
      </c>
      <c r="O13" t="s">
        <v>127</v>
      </c>
      <c r="P13" t="s">
        <v>128</v>
      </c>
      <c r="R13" t="s">
        <v>58</v>
      </c>
      <c r="S13" t="s">
        <v>55</v>
      </c>
      <c r="T13" t="s">
        <v>55</v>
      </c>
      <c r="U13" t="s">
        <v>59</v>
      </c>
      <c r="V13" s="22" t="s">
        <v>120</v>
      </c>
      <c r="W13" s="22" t="s">
        <v>61</v>
      </c>
      <c r="AA13" t="str">
        <f>AA$1&amp;": "&amp;Tabla5[[#This Row],[id]]&amp;", "</f>
        <v>id: 12, </v>
      </c>
      <c r="AB13" t="str">
        <f>AB$1&amp;": '"&amp;Tabla5[[#This Row],[name]]&amp;"', "</f>
        <v>name: 'VIM: Mejora tu velocidad para codificar.', </v>
      </c>
      <c r="AC13" t="str">
        <f>AC$1&amp;": '"&amp;Tabla5[[#This Row],[category]]&amp;"', "</f>
        <v>category: 'Herramientas', </v>
      </c>
      <c r="AD13" t="str">
        <f>AD$1&amp;": '"&amp;Tabla5[[#This Row],[technology]]&amp;"', "</f>
        <v>technology: 'VIM', </v>
      </c>
      <c r="AE13" t="str">
        <f>AE$1&amp;": '"&amp;Tabla5[[#This Row],[url]]&amp;"', "</f>
        <v>url: 'https://www.udemy.com/course/chochy_vim', </v>
      </c>
      <c r="AF13" t="str">
        <f>AF$1&amp;": '"&amp;Tabla5[[#This Row],[platform]]&amp;"', "</f>
        <v>platform: 'Udemy', </v>
      </c>
      <c r="AG13" t="str">
        <f>AG$1&amp;": "&amp;SUBSTITUTE(Tabla5[[#This Row],[costo]],",",".")&amp;", "</f>
        <v>costo: 0, </v>
      </c>
      <c r="AH13" t="str">
        <f>AH$1&amp;": '"&amp;Tabla5[[#This Row],[money]]&amp;"', "</f>
        <v>money: 'EUR', </v>
      </c>
      <c r="AI13" t="str">
        <f>AI$1&amp;": "&amp;Tabla5[[#This Row],[comprado]]&amp;", "</f>
        <v>comprado: true, </v>
      </c>
      <c r="AJ13" t="str">
        <f>AJ$1&amp;": "&amp;Tabla5[[#This Row],[priority]]&amp;", "</f>
        <v>priority: 0, </v>
      </c>
      <c r="AK13" t="str">
        <f>AK$1&amp;": "&amp;Tabla5[[#This Row],[minutos]]&amp;", "</f>
        <v>minutos: 51, </v>
      </c>
      <c r="AL13" t="str">
        <f>AL$1&amp;": "&amp;IF(Tabla5[[#This Row],[culminado]]=0,"null","'"&amp;TEXT(Tabla5[[#This Row],[culminado]],"aaaa-mm-dd")&amp;"'")&amp;", "</f>
        <v>culminado: null, </v>
      </c>
      <c r="AM13" t="str">
        <f>AM$1&amp;": '"&amp;Tabla5[[#This Row],[certificado]]&amp;"', "</f>
        <v>certificado: '', </v>
      </c>
      <c r="AN13" t="str">
        <f>AN$1&amp;": '"&amp;Tabla5[[#This Row],[url_certificado]]&amp;"', "</f>
        <v>url_certificado: '', </v>
      </c>
      <c r="AO13" t="str">
        <f>AO$1&amp;": '"&amp;Tabla5[[#This Row],[instructor]]&amp;"', "</f>
        <v>instructor: 'Jorge Salgado Miranda', </v>
      </c>
      <c r="AP13" t="str">
        <f>AP$1&amp;": '"&amp;Tabla5[[#This Row],[description]]&amp;"', "</f>
        <v>description: 'Aprende a Trabajar a mayor velocidad en Cualquier IDE con ayuda de VIM y sus comandos.', </v>
      </c>
      <c r="AQ13" t="str">
        <f>AQ$1&amp;": '"&amp;Tabla5[[#This Row],[url_aux]]&amp;"', "</f>
        <v>url_aux: '', </v>
      </c>
      <c r="AR13" t="str">
        <f>AR$1&amp;": '"&amp;Tabla5[[#This Row],[calificacion]]&amp;"', "</f>
        <v>calificacion: '*En evaluación*', </v>
      </c>
      <c r="AS13" t="str">
        <f>AS$1&amp;": "&amp;Tabla5[[#This Row],[actualizado]]&amp;", "</f>
        <v>actualizado: true, </v>
      </c>
      <c r="AT13" t="str">
        <f>AT$1&amp;": "&amp;Tabla5[[#This Row],[en_ruta]]&amp;", "</f>
        <v>en_ruta: true, </v>
      </c>
      <c r="AU13" t="str">
        <f>AU$1&amp;": '"&amp;Tabla5[[#This Row],[logo_platform]]&amp;"', "</f>
        <v>logo_platform: 'udemy', </v>
      </c>
      <c r="AV13" t="str">
        <f>AV$1&amp;": [ "&amp;Tabla5[[#This Row],[logo_technologies]]&amp;" ], "</f>
        <v>logo_technologies: [ 'vim' ], </v>
      </c>
      <c r="AW13" t="str">
        <f>AW$1&amp;": "&amp;Tabla5[[#This Row],[mostrar]]&amp;", "</f>
        <v>mostrar: false, </v>
      </c>
      <c r="AX13" t="str">
        <f>AX$1&amp;": '"&amp;Tabla5[[#This Row],[repositorio]]&amp;"', "</f>
        <v>repositorio: '', </v>
      </c>
      <c r="AY13" t="str">
        <f>AY$1&amp;": '"&amp;Tabla5[[#This Row],[nota]]&amp;"'"</f>
        <v>nota: ''</v>
      </c>
      <c r="AZ13" t="str">
        <f>"{ "&amp;AA13&amp;AB13&amp;AC13&amp;AD13&amp;AE13&amp;AF13&amp;AG13&amp;AH13&amp;AI13&amp;AJ13&amp;AK13&amp;AL13&amp;AM13&amp;AN13&amp;AO13&amp;AP13&amp;AQ13&amp;AR13&amp;AS13&amp;AT13&amp;AU13&amp;AV13&amp;AW13&amp;AX13&amp;AY13&amp;" },"</f>
        <v>{ id: 12, name: 'VIM: Mejora tu velocidad para codificar.', category: 'Herramientas', technology: 'VIM', url: 'https://www.udemy.com/course/chochy_vim', platform: 'Udemy', costo: 0, money: 'EUR', comprado: true, priority: 0, minutos: 51, culminado: null, certificado: '', url_certificado: '', instructor: 'Jorge Salgado Miranda', description: 'Aprende a Trabajar a mayor velocidad en Cualquier IDE con ayuda de VIM y sus comandos.', url_aux: '', calificacion: '*En evaluación*', actualizado: true, en_ruta: true, logo_platform: 'udemy', logo_technologies: [ 'vim' ], mostrar: false, repositorio: '', nota: '' },</v>
      </c>
    </row>
    <row r="14" spans="1:52">
      <c r="A14" s="6">
        <v>13</v>
      </c>
      <c r="B14" t="s">
        <v>129</v>
      </c>
      <c r="C14" t="s">
        <v>20</v>
      </c>
      <c r="D14" t="s">
        <v>130</v>
      </c>
      <c r="E14" s="7" t="s">
        <v>131</v>
      </c>
      <c r="F14" t="s">
        <v>132</v>
      </c>
      <c r="G14" s="3">
        <v>0</v>
      </c>
      <c r="H14" t="s">
        <v>104</v>
      </c>
      <c r="I14" t="s">
        <v>55</v>
      </c>
      <c r="J14" s="4">
        <v>0</v>
      </c>
      <c r="K14">
        <f>4*60+15</f>
        <v>255</v>
      </c>
      <c r="O14" t="s">
        <v>133</v>
      </c>
      <c r="P14" t="s">
        <v>134</v>
      </c>
      <c r="R14" t="s">
        <v>58</v>
      </c>
      <c r="S14" t="s">
        <v>55</v>
      </c>
      <c r="T14" t="s">
        <v>55</v>
      </c>
      <c r="U14" t="s">
        <v>135</v>
      </c>
      <c r="V14" s="22" t="s">
        <v>136</v>
      </c>
      <c r="W14" s="22" t="s">
        <v>61</v>
      </c>
      <c r="AA14" t="str">
        <f>AA$1&amp;": "&amp;Tabla5[[#This Row],[id]]&amp;", "</f>
        <v>id: 13, </v>
      </c>
      <c r="AB14" t="str">
        <f>AB$1&amp;": '"&amp;Tabla5[[#This Row],[name]]&amp;"', "</f>
        <v>name: 'Curso de Blogger - Completo', </v>
      </c>
      <c r="AC14" t="str">
        <f>AC$1&amp;": '"&amp;Tabla5[[#This Row],[category]]&amp;"', "</f>
        <v>category: 'Sistema de gestión de contenidos', </v>
      </c>
      <c r="AD14" t="str">
        <f>AD$1&amp;": '"&amp;Tabla5[[#This Row],[technology]]&amp;"', "</f>
        <v>technology: 'Blogger', </v>
      </c>
      <c r="AE14" t="str">
        <f>AE$1&amp;": '"&amp;Tabla5[[#This Row],[url]]&amp;"', "</f>
        <v>url: 'https://www.youtube.com/watch?v=CcLrJQqPDPc', </v>
      </c>
      <c r="AF14" t="str">
        <f>AF$1&amp;": '"&amp;Tabla5[[#This Row],[platform]]&amp;"', "</f>
        <v>platform: 'YouTube', </v>
      </c>
      <c r="AG14" t="str">
        <f>AG$1&amp;": "&amp;SUBSTITUTE(Tabla5[[#This Row],[costo]],",",".")&amp;", "</f>
        <v>costo: 0, </v>
      </c>
      <c r="AH14" t="str">
        <f>AH$1&amp;": '"&amp;Tabla5[[#This Row],[money]]&amp;"', "</f>
        <v>money: 'USD', </v>
      </c>
      <c r="AI14" t="str">
        <f>AI$1&amp;": "&amp;Tabla5[[#This Row],[comprado]]&amp;", "</f>
        <v>comprado: true, </v>
      </c>
      <c r="AJ14" t="str">
        <f>AJ$1&amp;": "&amp;Tabla5[[#This Row],[priority]]&amp;", "</f>
        <v>priority: 0, </v>
      </c>
      <c r="AK14" t="str">
        <f>AK$1&amp;": "&amp;Tabla5[[#This Row],[minutos]]&amp;", "</f>
        <v>minutos: 255, </v>
      </c>
      <c r="AL14" t="str">
        <f>AL$1&amp;": "&amp;IF(Tabla5[[#This Row],[culminado]]=0,"null","'"&amp;TEXT(Tabla5[[#This Row],[culminado]],"aaaa-mm-dd")&amp;"'")&amp;", "</f>
        <v>culminado: null, </v>
      </c>
      <c r="AM14" t="str">
        <f>AM$1&amp;": '"&amp;Tabla5[[#This Row],[certificado]]&amp;"', "</f>
        <v>certificado: '', </v>
      </c>
      <c r="AN14" t="str">
        <f>AN$1&amp;": '"&amp;Tabla5[[#This Row],[url_certificado]]&amp;"', "</f>
        <v>url_certificado: '', </v>
      </c>
      <c r="AO14" t="str">
        <f>AO$1&amp;": '"&amp;Tabla5[[#This Row],[instructor]]&amp;"', "</f>
        <v>instructor: 'Yoney Gallardo', </v>
      </c>
      <c r="AP14" t="str">
        <f>AP$1&amp;": '"&amp;Tabla5[[#This Row],[description]]&amp;"', "</f>
        <v>description: 'Curso completo de Blogger.', </v>
      </c>
      <c r="AQ14" t="str">
        <f>AQ$1&amp;": '"&amp;Tabla5[[#This Row],[url_aux]]&amp;"', "</f>
        <v>url_aux: '', </v>
      </c>
      <c r="AR14" t="str">
        <f>AR$1&amp;": '"&amp;Tabla5[[#This Row],[calificacion]]&amp;"', "</f>
        <v>calificacion: '*En evaluación*', </v>
      </c>
      <c r="AS14" t="str">
        <f>AS$1&amp;": "&amp;Tabla5[[#This Row],[actualizado]]&amp;", "</f>
        <v>actualizado: true, </v>
      </c>
      <c r="AT14" t="str">
        <f>AT$1&amp;": "&amp;Tabla5[[#This Row],[en_ruta]]&amp;", "</f>
        <v>en_ruta: true, </v>
      </c>
      <c r="AU14" t="str">
        <f>AU$1&amp;": '"&amp;Tabla5[[#This Row],[logo_platform]]&amp;"', "</f>
        <v>logo_platform: 'youtube', </v>
      </c>
      <c r="AV14" t="str">
        <f>AV$1&amp;": [ "&amp;Tabla5[[#This Row],[logo_technologies]]&amp;" ], "</f>
        <v>logo_technologies: [ 'blogger' ], </v>
      </c>
      <c r="AW14" t="str">
        <f>AW$1&amp;": "&amp;Tabla5[[#This Row],[mostrar]]&amp;", "</f>
        <v>mostrar: false, </v>
      </c>
      <c r="AX14" t="str">
        <f>AX$1&amp;": '"&amp;Tabla5[[#This Row],[repositorio]]&amp;"', "</f>
        <v>repositorio: '', </v>
      </c>
      <c r="AY14" t="str">
        <f>AY$1&amp;": '"&amp;Tabla5[[#This Row],[nota]]&amp;"'"</f>
        <v>nota: ''</v>
      </c>
      <c r="AZ14" t="str">
        <f>"{ "&amp;AA14&amp;AB14&amp;AC14&amp;AD14&amp;AE14&amp;AF14&amp;AG14&amp;AH14&amp;AI14&amp;AJ14&amp;AK14&amp;AL14&amp;AM14&amp;AN14&amp;AO14&amp;AP14&amp;AQ14&amp;AR14&amp;AS14&amp;AT14&amp;AU14&amp;AV14&amp;AW14&amp;AX14&amp;AY14&amp;" },"</f>
        <v>{ id: 13, name: 'Curso de Blogger - Completo', category: 'Sistema de gestión de contenidos', technology: 'Blogger', url: 'https://www.youtube.com/watch?v=CcLrJQqPDPc', platform: 'YouTube', costo: 0, money: 'USD', comprado: true, priority: 0, minutos: 255, culminado: null, certificado: '', url_certificado: '', instructor: 'Yoney Gallardo', description: 'Curso completo de Blogger.', url_aux: '', calificacion: '*En evaluación*', actualizado: true, en_ruta: true, logo_platform: 'youtube', logo_technologies: [ 'blogger' ], mostrar: false, repositorio: '', nota: '' },</v>
      </c>
    </row>
    <row r="15" spans="1:52">
      <c r="A15" s="6">
        <v>14</v>
      </c>
      <c r="B15" t="s">
        <v>137</v>
      </c>
      <c r="C15" t="s">
        <v>20</v>
      </c>
      <c r="D15" s="22" t="s">
        <v>138</v>
      </c>
      <c r="E15" s="7" t="s">
        <v>139</v>
      </c>
      <c r="F15" t="s">
        <v>53</v>
      </c>
      <c r="G15" s="3">
        <v>0</v>
      </c>
      <c r="H15" t="s">
        <v>54</v>
      </c>
      <c r="I15" t="s">
        <v>55</v>
      </c>
      <c r="J15" s="4">
        <v>0</v>
      </c>
      <c r="K15">
        <f>60+53</f>
        <v>113</v>
      </c>
      <c r="O15" t="s">
        <v>140</v>
      </c>
      <c r="P15" t="s">
        <v>141</v>
      </c>
      <c r="R15" t="s">
        <v>58</v>
      </c>
      <c r="S15" t="s">
        <v>55</v>
      </c>
      <c r="T15" t="s">
        <v>55</v>
      </c>
      <c r="U15" t="s">
        <v>59</v>
      </c>
      <c r="V15" s="22" t="s">
        <v>142</v>
      </c>
      <c r="W15" s="22" t="s">
        <v>61</v>
      </c>
      <c r="AA15" t="str">
        <f>AA$1&amp;": "&amp;Tabla5[[#This Row],[id]]&amp;", "</f>
        <v>id: 14, </v>
      </c>
      <c r="AB15" t="str">
        <f>AB$1&amp;": '"&amp;Tabla5[[#This Row],[name]]&amp;"', "</f>
        <v>name: 'Tienda Online con wordpress y Woocommerce', </v>
      </c>
      <c r="AC15" t="str">
        <f>AC$1&amp;": '"&amp;Tabla5[[#This Row],[category]]&amp;"', "</f>
        <v>category: 'Sistema de gestión de contenidos', </v>
      </c>
      <c r="AD15" t="str">
        <f>AD$1&amp;": '"&amp;Tabla5[[#This Row],[technology]]&amp;"', "</f>
        <v>technology: 'WordPress', </v>
      </c>
      <c r="AE15" t="str">
        <f>AE$1&amp;": '"&amp;Tabla5[[#This Row],[url]]&amp;"', "</f>
        <v>url: 'https://www.udemy.com/course/tienda-online-con-wordpressr-y-woocommerce', </v>
      </c>
      <c r="AF15" t="str">
        <f>AF$1&amp;": '"&amp;Tabla5[[#This Row],[platform]]&amp;"', "</f>
        <v>platform: 'Udemy', </v>
      </c>
      <c r="AG15" t="str">
        <f>AG$1&amp;": "&amp;SUBSTITUTE(Tabla5[[#This Row],[costo]],",",".")&amp;", "</f>
        <v>costo: 0, </v>
      </c>
      <c r="AH15" t="str">
        <f>AH$1&amp;": '"&amp;Tabla5[[#This Row],[money]]&amp;"', "</f>
        <v>money: 'EUR', </v>
      </c>
      <c r="AI15" t="str">
        <f>AI$1&amp;": "&amp;Tabla5[[#This Row],[comprado]]&amp;", "</f>
        <v>comprado: true, </v>
      </c>
      <c r="AJ15" t="str">
        <f>AJ$1&amp;": "&amp;Tabla5[[#This Row],[priority]]&amp;", "</f>
        <v>priority: 0, </v>
      </c>
      <c r="AK15" t="str">
        <f>AK$1&amp;": "&amp;Tabla5[[#This Row],[minutos]]&amp;", "</f>
        <v>minutos: 113, </v>
      </c>
      <c r="AL15" t="str">
        <f>AL$1&amp;": "&amp;IF(Tabla5[[#This Row],[culminado]]=0,"null","'"&amp;TEXT(Tabla5[[#This Row],[culminado]],"aaaa-mm-dd")&amp;"'")&amp;", "</f>
        <v>culminado: null, </v>
      </c>
      <c r="AM15" t="str">
        <f>AM$1&amp;": '"&amp;Tabla5[[#This Row],[certificado]]&amp;"', "</f>
        <v>certificado: '', </v>
      </c>
      <c r="AN15" t="str">
        <f>AN$1&amp;": '"&amp;Tabla5[[#This Row],[url_certificado]]&amp;"', "</f>
        <v>url_certificado: '', </v>
      </c>
      <c r="AO15" t="str">
        <f>AO$1&amp;": '"&amp;Tabla5[[#This Row],[instructor]]&amp;"', "</f>
        <v>instructor: 'Roger Gómez', </v>
      </c>
      <c r="AP15" t="str">
        <f>AP$1&amp;": '"&amp;Tabla5[[#This Row],[description]]&amp;"', "</f>
        <v>description: 'Tutorial básico para principiantes.', </v>
      </c>
      <c r="AQ15" t="str">
        <f>AQ$1&amp;": '"&amp;Tabla5[[#This Row],[url_aux]]&amp;"', "</f>
        <v>url_aux: '', </v>
      </c>
      <c r="AR15" t="str">
        <f>AR$1&amp;": '"&amp;Tabla5[[#This Row],[calificacion]]&amp;"', "</f>
        <v>calificacion: '*En evaluación*', </v>
      </c>
      <c r="AS15" t="str">
        <f>AS$1&amp;": "&amp;Tabla5[[#This Row],[actualizado]]&amp;", "</f>
        <v>actualizado: true, </v>
      </c>
      <c r="AT15" t="str">
        <f>AT$1&amp;": "&amp;Tabla5[[#This Row],[en_ruta]]&amp;", "</f>
        <v>en_ruta: true, </v>
      </c>
      <c r="AU15" t="str">
        <f>AU$1&amp;": '"&amp;Tabla5[[#This Row],[logo_platform]]&amp;"', "</f>
        <v>logo_platform: 'udemy', </v>
      </c>
      <c r="AV15" t="str">
        <f>AV$1&amp;": [ "&amp;Tabla5[[#This Row],[logo_technologies]]&amp;" ], "</f>
        <v>logo_technologies: [ 'wordpress','woocommerce' ], </v>
      </c>
      <c r="AW15" t="str">
        <f>AW$1&amp;": "&amp;Tabla5[[#This Row],[mostrar]]&amp;", "</f>
        <v>mostrar: false, </v>
      </c>
      <c r="AX15" t="str">
        <f>AX$1&amp;": '"&amp;Tabla5[[#This Row],[repositorio]]&amp;"', "</f>
        <v>repositorio: '', </v>
      </c>
      <c r="AY15" t="str">
        <f>AY$1&amp;": '"&amp;Tabla5[[#This Row],[nota]]&amp;"'"</f>
        <v>nota: ''</v>
      </c>
      <c r="AZ15" t="str">
        <f>"{ "&amp;AA15&amp;AB15&amp;AC15&amp;AD15&amp;AE15&amp;AF15&amp;AG15&amp;AH15&amp;AI15&amp;AJ15&amp;AK15&amp;AL15&amp;AM15&amp;AN15&amp;AO15&amp;AP15&amp;AQ15&amp;AR15&amp;AS15&amp;AT15&amp;AU15&amp;AV15&amp;AW15&amp;AX15&amp;AY15&amp;" },"</f>
        <v>{ id: 14, name: 'Tienda Online con wordpress y Woocommerce', category: 'Sistema de gestión de contenidos', technology: 'WordPress', url: 'https://www.udemy.com/course/tienda-online-con-wordpressr-y-woocommerce', platform: 'Udemy', costo: 0, money: 'EUR', comprado: true, priority: 0, minutos: 113, culminado: null, certificado: '', url_certificado: '', instructor: 'Roger Gómez', description: 'Tutorial básico para principiantes.', url_aux: '', calificacion: '*En evaluación*', actualizado: true, en_ruta: true, logo_platform: 'udemy', logo_technologies: [ 'wordpress','woocommerce' ], mostrar: false, repositorio: '', nota: '' },</v>
      </c>
    </row>
    <row r="16" spans="1:52">
      <c r="A16" s="6">
        <v>15</v>
      </c>
      <c r="B16" t="s">
        <v>143</v>
      </c>
      <c r="C16" t="s">
        <v>20</v>
      </c>
      <c r="D16" s="22" t="s">
        <v>138</v>
      </c>
      <c r="E16" s="7" t="s">
        <v>144</v>
      </c>
      <c r="F16" t="s">
        <v>53</v>
      </c>
      <c r="G16" s="3">
        <v>0</v>
      </c>
      <c r="H16" t="s">
        <v>54</v>
      </c>
      <c r="I16" t="s">
        <v>55</v>
      </c>
      <c r="J16" s="4">
        <v>0</v>
      </c>
      <c r="K16">
        <f>2*60+10</f>
        <v>130</v>
      </c>
      <c r="O16" t="s">
        <v>145</v>
      </c>
      <c r="P16" t="s">
        <v>146</v>
      </c>
      <c r="R16" t="s">
        <v>58</v>
      </c>
      <c r="S16" t="s">
        <v>55</v>
      </c>
      <c r="T16" t="s">
        <v>55</v>
      </c>
      <c r="U16" t="s">
        <v>59</v>
      </c>
      <c r="V16" s="22" t="s">
        <v>147</v>
      </c>
      <c r="W16" s="22" t="s">
        <v>61</v>
      </c>
      <c r="AA16" t="str">
        <f>AA$1&amp;": "&amp;Tabla5[[#This Row],[id]]&amp;", "</f>
        <v>id: 15, </v>
      </c>
      <c r="AB16" t="str">
        <f>AB$1&amp;": '"&amp;Tabla5[[#This Row],[name]]&amp;"', "</f>
        <v>name: 'Crea una página web sin programar con wordpressr y Divi', </v>
      </c>
      <c r="AC16" t="str">
        <f>AC$1&amp;": '"&amp;Tabla5[[#This Row],[category]]&amp;"', "</f>
        <v>category: 'Sistema de gestión de contenidos', </v>
      </c>
      <c r="AD16" t="str">
        <f>AD$1&amp;": '"&amp;Tabla5[[#This Row],[technology]]&amp;"', "</f>
        <v>technology: 'WordPress', </v>
      </c>
      <c r="AE16" t="str">
        <f>AE$1&amp;": '"&amp;Tabla5[[#This Row],[url]]&amp;"', "</f>
        <v>url: 'https://www.udemy.com/course/crea-una-pagina-web-sin-programar-con-wordpressr-y-divi', </v>
      </c>
      <c r="AF16" t="str">
        <f>AF$1&amp;": '"&amp;Tabla5[[#This Row],[platform]]&amp;"', "</f>
        <v>platform: 'Udemy', </v>
      </c>
      <c r="AG16" t="str">
        <f>AG$1&amp;": "&amp;SUBSTITUTE(Tabla5[[#This Row],[costo]],",",".")&amp;", "</f>
        <v>costo: 0, </v>
      </c>
      <c r="AH16" t="str">
        <f>AH$1&amp;": '"&amp;Tabla5[[#This Row],[money]]&amp;"', "</f>
        <v>money: 'EUR', </v>
      </c>
      <c r="AI16" t="str">
        <f>AI$1&amp;": "&amp;Tabla5[[#This Row],[comprado]]&amp;", "</f>
        <v>comprado: true, </v>
      </c>
      <c r="AJ16" t="str">
        <f>AJ$1&amp;": "&amp;Tabla5[[#This Row],[priority]]&amp;", "</f>
        <v>priority: 0, </v>
      </c>
      <c r="AK16" t="str">
        <f>AK$1&amp;": "&amp;Tabla5[[#This Row],[minutos]]&amp;", "</f>
        <v>minutos: 130, </v>
      </c>
      <c r="AL16" t="str">
        <f>AL$1&amp;": "&amp;IF(Tabla5[[#This Row],[culminado]]=0,"null","'"&amp;TEXT(Tabla5[[#This Row],[culminado]],"aaaa-mm-dd")&amp;"'")&amp;", "</f>
        <v>culminado: null, </v>
      </c>
      <c r="AM16" t="str">
        <f>AM$1&amp;": '"&amp;Tabla5[[#This Row],[certificado]]&amp;"', "</f>
        <v>certificado: '', </v>
      </c>
      <c r="AN16" t="str">
        <f>AN$1&amp;": '"&amp;Tabla5[[#This Row],[url_certificado]]&amp;"', "</f>
        <v>url_certificado: '', </v>
      </c>
      <c r="AO16" t="str">
        <f>AO$1&amp;": '"&amp;Tabla5[[#This Row],[instructor]]&amp;"', "</f>
        <v>instructor: 'Oscar Viedma', </v>
      </c>
      <c r="AP16" t="str">
        <f>AP$1&amp;": '"&amp;Tabla5[[#This Row],[description]]&amp;"', "</f>
        <v>description: 'Aprende a diseñar una página web tipo one page totalmente responsive, desde cero con wordpressr + Divi.', </v>
      </c>
      <c r="AQ16" t="str">
        <f>AQ$1&amp;": '"&amp;Tabla5[[#This Row],[url_aux]]&amp;"', "</f>
        <v>url_aux: '', </v>
      </c>
      <c r="AR16" t="str">
        <f>AR$1&amp;": '"&amp;Tabla5[[#This Row],[calificacion]]&amp;"', "</f>
        <v>calificacion: '*En evaluación*', </v>
      </c>
      <c r="AS16" t="str">
        <f>AS$1&amp;": "&amp;Tabla5[[#This Row],[actualizado]]&amp;", "</f>
        <v>actualizado: true, </v>
      </c>
      <c r="AT16" t="str">
        <f>AT$1&amp;": "&amp;Tabla5[[#This Row],[en_ruta]]&amp;", "</f>
        <v>en_ruta: true, </v>
      </c>
      <c r="AU16" t="str">
        <f>AU$1&amp;": '"&amp;Tabla5[[#This Row],[logo_platform]]&amp;"', "</f>
        <v>logo_platform: 'udemy', </v>
      </c>
      <c r="AV16" t="str">
        <f>AV$1&amp;": [ "&amp;Tabla5[[#This Row],[logo_technologies]]&amp;" ], "</f>
        <v>logo_technologies: [ 'wordpress' ], </v>
      </c>
      <c r="AW16" t="str">
        <f>AW$1&amp;": "&amp;Tabla5[[#This Row],[mostrar]]&amp;", "</f>
        <v>mostrar: false, </v>
      </c>
      <c r="AX16" t="str">
        <f>AX$1&amp;": '"&amp;Tabla5[[#This Row],[repositorio]]&amp;"', "</f>
        <v>repositorio: '', </v>
      </c>
      <c r="AY16" t="str">
        <f>AY$1&amp;": '"&amp;Tabla5[[#This Row],[nota]]&amp;"'"</f>
        <v>nota: ''</v>
      </c>
      <c r="AZ16" t="str">
        <f>"{ "&amp;AA16&amp;AB16&amp;AC16&amp;AD16&amp;AE16&amp;AF16&amp;AG16&amp;AH16&amp;AI16&amp;AJ16&amp;AK16&amp;AL16&amp;AM16&amp;AN16&amp;AO16&amp;AP16&amp;AQ16&amp;AR16&amp;AS16&amp;AT16&amp;AU16&amp;AV16&amp;AW16&amp;AX16&amp;AY16&amp;" },"</f>
        <v>{ id: 15, name: 'Crea una página web sin programar con wordpressr y Divi', category: 'Sistema de gestión de contenidos', technology: 'WordPress', url: 'https://www.udemy.com/course/crea-una-pagina-web-sin-programar-con-wordpressr-y-divi', platform: 'Udemy', costo: 0, money: 'EUR', comprado: true, priority: 0, minutos: 130, culminado: null, certificado: '', url_certificado: '', instructor: 'Oscar Viedma', description: 'Aprende a diseñar una página web tipo one page totalmente responsive, desde cero con wordpressr + Divi.', url_aux: '', calificacion: '*En evaluación*', actualizado: true, en_ruta: true, logo_platform: 'udemy', logo_technologies: [ 'wordpress' ], mostrar: false, repositorio: '', nota: '' },</v>
      </c>
    </row>
    <row r="17" spans="1:52">
      <c r="A17" s="6">
        <v>16</v>
      </c>
      <c r="B17" t="s">
        <v>148</v>
      </c>
      <c r="C17" t="s">
        <v>20</v>
      </c>
      <c r="D17" s="22" t="s">
        <v>138</v>
      </c>
      <c r="E17" s="7" t="s">
        <v>149</v>
      </c>
      <c r="F17" t="s">
        <v>53</v>
      </c>
      <c r="G17" s="3">
        <v>0</v>
      </c>
      <c r="H17" t="s">
        <v>54</v>
      </c>
      <c r="I17" t="s">
        <v>55</v>
      </c>
      <c r="J17" s="4">
        <v>0</v>
      </c>
      <c r="K17">
        <f>18*60</f>
        <v>1080</v>
      </c>
      <c r="O17" t="s">
        <v>150</v>
      </c>
      <c r="P17" t="s">
        <v>151</v>
      </c>
      <c r="R17" t="s">
        <v>58</v>
      </c>
      <c r="S17" t="s">
        <v>55</v>
      </c>
      <c r="T17" t="s">
        <v>55</v>
      </c>
      <c r="U17" t="s">
        <v>59</v>
      </c>
      <c r="V17" s="22" t="s">
        <v>147</v>
      </c>
      <c r="W17" s="22" t="s">
        <v>61</v>
      </c>
      <c r="AA17" t="str">
        <f>AA$1&amp;": "&amp;Tabla5[[#This Row],[id]]&amp;", "</f>
        <v>id: 16, </v>
      </c>
      <c r="AB17" t="str">
        <f>AB$1&amp;": '"&amp;Tabla5[[#This Row],[name]]&amp;"', "</f>
        <v>name: 'Crea una Web PROFESIONAL con wordpressr y DIVI desde CERO', </v>
      </c>
      <c r="AC17" t="str">
        <f>AC$1&amp;": '"&amp;Tabla5[[#This Row],[category]]&amp;"', "</f>
        <v>category: 'Sistema de gestión de contenidos', </v>
      </c>
      <c r="AD17" t="str">
        <f>AD$1&amp;": '"&amp;Tabla5[[#This Row],[technology]]&amp;"', "</f>
        <v>technology: 'WordPress', </v>
      </c>
      <c r="AE17" t="str">
        <f>AE$1&amp;": '"&amp;Tabla5[[#This Row],[url]]&amp;"', "</f>
        <v>url: 'https://www.udemy.com/course/crea-una-web-profesional-con-wordpressr-y-divi-desde-cero', </v>
      </c>
      <c r="AF17" t="str">
        <f>AF$1&amp;": '"&amp;Tabla5[[#This Row],[platform]]&amp;"', "</f>
        <v>platform: 'Udemy', </v>
      </c>
      <c r="AG17" t="str">
        <f>AG$1&amp;": "&amp;SUBSTITUTE(Tabla5[[#This Row],[costo]],",",".")&amp;", "</f>
        <v>costo: 0, </v>
      </c>
      <c r="AH17" t="str">
        <f>AH$1&amp;": '"&amp;Tabla5[[#This Row],[money]]&amp;"', "</f>
        <v>money: 'EUR', </v>
      </c>
      <c r="AI17" t="str">
        <f>AI$1&amp;": "&amp;Tabla5[[#This Row],[comprado]]&amp;", "</f>
        <v>comprado: true, </v>
      </c>
      <c r="AJ17" t="str">
        <f>AJ$1&amp;": "&amp;Tabla5[[#This Row],[priority]]&amp;", "</f>
        <v>priority: 0, </v>
      </c>
      <c r="AK17" t="str">
        <f>AK$1&amp;": "&amp;Tabla5[[#This Row],[minutos]]&amp;", "</f>
        <v>minutos: 1080, </v>
      </c>
      <c r="AL17" t="str">
        <f>AL$1&amp;": "&amp;IF(Tabla5[[#This Row],[culminado]]=0,"null","'"&amp;TEXT(Tabla5[[#This Row],[culminado]],"aaaa-mm-dd")&amp;"'")&amp;", "</f>
        <v>culminado: null, </v>
      </c>
      <c r="AM17" t="str">
        <f>AM$1&amp;": '"&amp;Tabla5[[#This Row],[certificado]]&amp;"', "</f>
        <v>certificado: '', </v>
      </c>
      <c r="AN17" t="str">
        <f>AN$1&amp;": '"&amp;Tabla5[[#This Row],[url_certificado]]&amp;"', "</f>
        <v>url_certificado: '', </v>
      </c>
      <c r="AO17" t="str">
        <f>AO$1&amp;": '"&amp;Tabla5[[#This Row],[instructor]]&amp;"', "</f>
        <v>instructor: 'José Valenzuela', </v>
      </c>
      <c r="AP17" t="str">
        <f>AP$1&amp;": '"&amp;Tabla5[[#This Row],[description]]&amp;"', "</f>
        <v>description: 'Crea desde Cero a crear una web 100% Profesional con DIVI : Aprende a crear cualquier tipo de Página Web.', </v>
      </c>
      <c r="AQ17" t="str">
        <f>AQ$1&amp;": '"&amp;Tabla5[[#This Row],[url_aux]]&amp;"', "</f>
        <v>url_aux: '', </v>
      </c>
      <c r="AR17" t="str">
        <f>AR$1&amp;": '"&amp;Tabla5[[#This Row],[calificacion]]&amp;"', "</f>
        <v>calificacion: '*En evaluación*', </v>
      </c>
      <c r="AS17" t="str">
        <f>AS$1&amp;": "&amp;Tabla5[[#This Row],[actualizado]]&amp;", "</f>
        <v>actualizado: true, </v>
      </c>
      <c r="AT17" t="str">
        <f>AT$1&amp;": "&amp;Tabla5[[#This Row],[en_ruta]]&amp;", "</f>
        <v>en_ruta: true, </v>
      </c>
      <c r="AU17" t="str">
        <f>AU$1&amp;": '"&amp;Tabla5[[#This Row],[logo_platform]]&amp;"', "</f>
        <v>logo_platform: 'udemy', </v>
      </c>
      <c r="AV17" t="str">
        <f>AV$1&amp;": [ "&amp;Tabla5[[#This Row],[logo_technologies]]&amp;" ], "</f>
        <v>logo_technologies: [ 'wordpress' ], </v>
      </c>
      <c r="AW17" t="str">
        <f>AW$1&amp;": "&amp;Tabla5[[#This Row],[mostrar]]&amp;", "</f>
        <v>mostrar: false, </v>
      </c>
      <c r="AX17" t="str">
        <f>AX$1&amp;": '"&amp;Tabla5[[#This Row],[repositorio]]&amp;"', "</f>
        <v>repositorio: '', </v>
      </c>
      <c r="AY17" t="str">
        <f>AY$1&amp;": '"&amp;Tabla5[[#This Row],[nota]]&amp;"'"</f>
        <v>nota: ''</v>
      </c>
      <c r="AZ17" t="str">
        <f>"{ "&amp;AA17&amp;AB17&amp;AC17&amp;AD17&amp;AE17&amp;AF17&amp;AG17&amp;AH17&amp;AI17&amp;AJ17&amp;AK17&amp;AL17&amp;AM17&amp;AN17&amp;AO17&amp;AP17&amp;AQ17&amp;AR17&amp;AS17&amp;AT17&amp;AU17&amp;AV17&amp;AW17&amp;AX17&amp;AY17&amp;" },"</f>
        <v>{ id: 16, name: 'Crea una Web PROFESIONAL con wordpressr y DIVI desde CERO', category: 'Sistema de gestión de contenidos', technology: 'WordPress', url: 'https://www.udemy.com/course/crea-una-web-profesional-con-wordpressr-y-divi-desde-cero', platform: 'Udemy', costo: 0, money: 'EUR', comprado: true, priority: 0, minutos: 1080, culminado: null, certificado: '', url_certificado: '', instructor: 'José Valenzuela', description: 'Crea desde Cero a crear una web 100% Profesional con DIVI : Aprende a crear cualquier tipo de Página Web.', url_aux: '', calificacion: '*En evaluación*', actualizado: true, en_ruta: true, logo_platform: 'udemy', logo_technologies: [ 'wordpress' ], mostrar: false, repositorio: '', nota: '' },</v>
      </c>
    </row>
    <row r="18" spans="1:52">
      <c r="A18" s="6">
        <v>17</v>
      </c>
      <c r="B18" t="s">
        <v>152</v>
      </c>
      <c r="C18" t="s">
        <v>20</v>
      </c>
      <c r="D18" t="s">
        <v>153</v>
      </c>
      <c r="E18" s="7" t="s">
        <v>154</v>
      </c>
      <c r="F18" t="s">
        <v>132</v>
      </c>
      <c r="G18" s="3">
        <v>0</v>
      </c>
      <c r="H18" t="s">
        <v>104</v>
      </c>
      <c r="I18" t="s">
        <v>55</v>
      </c>
      <c r="J18" s="4">
        <v>0</v>
      </c>
      <c r="K18">
        <v>200</v>
      </c>
      <c r="O18" t="s">
        <v>155</v>
      </c>
      <c r="P18" t="s">
        <v>156</v>
      </c>
      <c r="R18" t="s">
        <v>58</v>
      </c>
      <c r="S18" t="s">
        <v>55</v>
      </c>
      <c r="T18" t="s">
        <v>55</v>
      </c>
      <c r="U18" t="s">
        <v>135</v>
      </c>
      <c r="V18" s="22" t="s">
        <v>157</v>
      </c>
      <c r="W18" s="22" t="s">
        <v>61</v>
      </c>
      <c r="AA18" t="str">
        <f>AA$1&amp;": "&amp;Tabla5[[#This Row],[id]]&amp;", "</f>
        <v>id: 17, </v>
      </c>
      <c r="AB18" t="str">
        <f>AB$1&amp;": '"&amp;Tabla5[[#This Row],[name]]&amp;"', "</f>
        <v>name: 'Curso Magento 2.4 en la nube AWS', </v>
      </c>
      <c r="AC18" t="str">
        <f>AC$1&amp;": '"&amp;Tabla5[[#This Row],[category]]&amp;"', "</f>
        <v>category: 'Sistema de gestión de contenidos', </v>
      </c>
      <c r="AD18" t="str">
        <f>AD$1&amp;": '"&amp;Tabla5[[#This Row],[technology]]&amp;"', "</f>
        <v>technology: 'Magento', </v>
      </c>
      <c r="AE18" t="str">
        <f>AE$1&amp;": '"&amp;Tabla5[[#This Row],[url]]&amp;"', "</f>
        <v>url: 'https://www.youtube.com/playlist?list=PLyMFTgxiogL3t7n5xEeK2iDI9LaNIfITK', </v>
      </c>
      <c r="AF18" t="str">
        <f>AF$1&amp;": '"&amp;Tabla5[[#This Row],[platform]]&amp;"', "</f>
        <v>platform: 'YouTube', </v>
      </c>
      <c r="AG18" t="str">
        <f>AG$1&amp;": "&amp;SUBSTITUTE(Tabla5[[#This Row],[costo]],",",".")&amp;", "</f>
        <v>costo: 0, </v>
      </c>
      <c r="AH18" t="str">
        <f>AH$1&amp;": '"&amp;Tabla5[[#This Row],[money]]&amp;"', "</f>
        <v>money: 'USD', </v>
      </c>
      <c r="AI18" t="str">
        <f>AI$1&amp;": "&amp;Tabla5[[#This Row],[comprado]]&amp;", "</f>
        <v>comprado: true, </v>
      </c>
      <c r="AJ18" t="str">
        <f>AJ$1&amp;": "&amp;Tabla5[[#This Row],[priority]]&amp;", "</f>
        <v>priority: 0, </v>
      </c>
      <c r="AK18" t="str">
        <f>AK$1&amp;": "&amp;Tabla5[[#This Row],[minutos]]&amp;", "</f>
        <v>minutos: 200, </v>
      </c>
      <c r="AL18" t="str">
        <f>AL$1&amp;": "&amp;IF(Tabla5[[#This Row],[culminado]]=0,"null","'"&amp;TEXT(Tabla5[[#This Row],[culminado]],"aaaa-mm-dd")&amp;"'")&amp;", "</f>
        <v>culminado: null, </v>
      </c>
      <c r="AM18" t="str">
        <f>AM$1&amp;": '"&amp;Tabla5[[#This Row],[certificado]]&amp;"', "</f>
        <v>certificado: '', </v>
      </c>
      <c r="AN18" t="str">
        <f>AN$1&amp;": '"&amp;Tabla5[[#This Row],[url_certificado]]&amp;"', "</f>
        <v>url_certificado: '', </v>
      </c>
      <c r="AO18" t="str">
        <f>AO$1&amp;": '"&amp;Tabla5[[#This Row],[instructor]]&amp;"', "</f>
        <v>instructor: 'Aaron Ballesteros', </v>
      </c>
      <c r="AP18" t="str">
        <f>AP$1&amp;": '"&amp;Tabla5[[#This Row],[description]]&amp;"', "</f>
        <v>description: 'Curso completo de Magento.', </v>
      </c>
      <c r="AQ18" t="str">
        <f>AQ$1&amp;": '"&amp;Tabla5[[#This Row],[url_aux]]&amp;"', "</f>
        <v>url_aux: '', </v>
      </c>
      <c r="AR18" t="str">
        <f>AR$1&amp;": '"&amp;Tabla5[[#This Row],[calificacion]]&amp;"', "</f>
        <v>calificacion: '*En evaluación*', </v>
      </c>
      <c r="AS18" t="str">
        <f>AS$1&amp;": "&amp;Tabla5[[#This Row],[actualizado]]&amp;", "</f>
        <v>actualizado: true, </v>
      </c>
      <c r="AT18" t="str">
        <f>AT$1&amp;": "&amp;Tabla5[[#This Row],[en_ruta]]&amp;", "</f>
        <v>en_ruta: true, </v>
      </c>
      <c r="AU18" t="str">
        <f>AU$1&amp;": '"&amp;Tabla5[[#This Row],[logo_platform]]&amp;"', "</f>
        <v>logo_platform: 'youtube', </v>
      </c>
      <c r="AV18" t="str">
        <f>AV$1&amp;": [ "&amp;Tabla5[[#This Row],[logo_technologies]]&amp;" ], "</f>
        <v>logo_technologies: [ 'magento' ], </v>
      </c>
      <c r="AW18" t="str">
        <f>AW$1&amp;": "&amp;Tabla5[[#This Row],[mostrar]]&amp;", "</f>
        <v>mostrar: false, </v>
      </c>
      <c r="AX18" t="str">
        <f>AX$1&amp;": '"&amp;Tabla5[[#This Row],[repositorio]]&amp;"', "</f>
        <v>repositorio: '', </v>
      </c>
      <c r="AY18" t="str">
        <f>AY$1&amp;": '"&amp;Tabla5[[#This Row],[nota]]&amp;"'"</f>
        <v>nota: ''</v>
      </c>
      <c r="AZ18" t="str">
        <f>"{ "&amp;AA18&amp;AB18&amp;AC18&amp;AD18&amp;AE18&amp;AF18&amp;AG18&amp;AH18&amp;AI18&amp;AJ18&amp;AK18&amp;AL18&amp;AM18&amp;AN18&amp;AO18&amp;AP18&amp;AQ18&amp;AR18&amp;AS18&amp;AT18&amp;AU18&amp;AV18&amp;AW18&amp;AX18&amp;AY18&amp;" },"</f>
        <v>{ id: 17, name: 'Curso Magento 2.4 en la nube AWS', category: 'Sistema de gestión de contenidos', technology: 'Magento', url: 'https://www.youtube.com/playlist?list=PLyMFTgxiogL3t7n5xEeK2iDI9LaNIfITK', platform: 'YouTube', costo: 0, money: 'USD', comprado: true, priority: 0, minutos: 200, culminado: null, certificado: '', url_certificado: '', instructor: 'Aaron Ballesteros', description: 'Curso completo de Magento.', url_aux: '', calificacion: '*En evaluación*', actualizado: true, en_ruta: true, logo_platform: 'youtube', logo_technologies: [ 'magento' ], mostrar: false, repositorio: '', nota: '' },</v>
      </c>
    </row>
    <row r="19" spans="1:52">
      <c r="A19" s="6">
        <v>18</v>
      </c>
      <c r="B19" t="s">
        <v>158</v>
      </c>
      <c r="C19" t="s">
        <v>12</v>
      </c>
      <c r="D19" t="s">
        <v>159</v>
      </c>
      <c r="E19" s="7" t="s">
        <v>160</v>
      </c>
      <c r="F19" t="s">
        <v>132</v>
      </c>
      <c r="G19" s="3">
        <v>0</v>
      </c>
      <c r="H19" t="s">
        <v>104</v>
      </c>
      <c r="I19" t="s">
        <v>55</v>
      </c>
      <c r="J19" s="4">
        <v>0</v>
      </c>
      <c r="K19">
        <f>60+33</f>
        <v>93</v>
      </c>
      <c r="O19" t="s">
        <v>161</v>
      </c>
      <c r="P19" t="s">
        <v>162</v>
      </c>
      <c r="R19" t="s">
        <v>58</v>
      </c>
      <c r="S19" t="s">
        <v>55</v>
      </c>
      <c r="T19" t="s">
        <v>55</v>
      </c>
      <c r="U19" t="s">
        <v>135</v>
      </c>
      <c r="V19" s="22" t="s">
        <v>163</v>
      </c>
      <c r="W19" s="22" t="s">
        <v>61</v>
      </c>
      <c r="AA19" t="str">
        <f>AA$1&amp;": "&amp;Tabla5[[#This Row],[id]]&amp;", "</f>
        <v>id: 18, </v>
      </c>
      <c r="AB19" t="str">
        <f>AB$1&amp;": '"&amp;Tabla5[[#This Row],[name]]&amp;"', "</f>
        <v>name: 'KUBERNETES 2021 - De NOVATO a PRO!', </v>
      </c>
      <c r="AC19" t="str">
        <f>AC$1&amp;": '"&amp;Tabla5[[#This Row],[category]]&amp;"', "</f>
        <v>category: 'Herramientas', </v>
      </c>
      <c r="AD19" t="str">
        <f>AD$1&amp;": '"&amp;Tabla5[[#This Row],[technology]]&amp;"', "</f>
        <v>technology: 'Kubernetes', </v>
      </c>
      <c r="AE19" t="str">
        <f>AE$1&amp;": '"&amp;Tabla5[[#This Row],[url]]&amp;"', "</f>
        <v>url: 'https://www.youtube.com/watch?v=DCoBcpOA7W4', </v>
      </c>
      <c r="AF19" t="str">
        <f>AF$1&amp;": '"&amp;Tabla5[[#This Row],[platform]]&amp;"', "</f>
        <v>platform: 'YouTube', </v>
      </c>
      <c r="AG19" t="str">
        <f>AG$1&amp;": "&amp;SUBSTITUTE(Tabla5[[#This Row],[costo]],",",".")&amp;", "</f>
        <v>costo: 0, </v>
      </c>
      <c r="AH19" t="str">
        <f>AH$1&amp;": '"&amp;Tabla5[[#This Row],[money]]&amp;"', "</f>
        <v>money: 'USD', </v>
      </c>
      <c r="AI19" t="str">
        <f>AI$1&amp;": "&amp;Tabla5[[#This Row],[comprado]]&amp;", "</f>
        <v>comprado: true, </v>
      </c>
      <c r="AJ19" t="str">
        <f>AJ$1&amp;": "&amp;Tabla5[[#This Row],[priority]]&amp;", "</f>
        <v>priority: 0, </v>
      </c>
      <c r="AK19" t="str">
        <f>AK$1&amp;": "&amp;Tabla5[[#This Row],[minutos]]&amp;", "</f>
        <v>minutos: 93, </v>
      </c>
      <c r="AL19" t="str">
        <f>AL$1&amp;": "&amp;IF(Tabla5[[#This Row],[culminado]]=0,"null","'"&amp;TEXT(Tabla5[[#This Row],[culminado]],"aaaa-mm-dd")&amp;"'")&amp;", "</f>
        <v>culminado: null, </v>
      </c>
      <c r="AM19" t="str">
        <f>AM$1&amp;": '"&amp;Tabla5[[#This Row],[certificado]]&amp;"', "</f>
        <v>certificado: '', </v>
      </c>
      <c r="AN19" t="str">
        <f>AN$1&amp;": '"&amp;Tabla5[[#This Row],[url_certificado]]&amp;"', "</f>
        <v>url_certificado: '', </v>
      </c>
      <c r="AO19" t="str">
        <f>AO$1&amp;": '"&amp;Tabla5[[#This Row],[instructor]]&amp;"', "</f>
        <v>instructor: 'Pelado Nerd', </v>
      </c>
      <c r="AP19" t="str">
        <f>AP$1&amp;": '"&amp;Tabla5[[#This Row],[description]]&amp;"', "</f>
        <v>description: 'Conviertete en un profesional en Kubernetes.', </v>
      </c>
      <c r="AQ19" t="str">
        <f>AQ$1&amp;": '"&amp;Tabla5[[#This Row],[url_aux]]&amp;"', "</f>
        <v>url_aux: '', </v>
      </c>
      <c r="AR19" t="str">
        <f>AR$1&amp;": '"&amp;Tabla5[[#This Row],[calificacion]]&amp;"', "</f>
        <v>calificacion: '*En evaluación*', </v>
      </c>
      <c r="AS19" t="str">
        <f>AS$1&amp;": "&amp;Tabla5[[#This Row],[actualizado]]&amp;", "</f>
        <v>actualizado: true, </v>
      </c>
      <c r="AT19" t="str">
        <f>AT$1&amp;": "&amp;Tabla5[[#This Row],[en_ruta]]&amp;", "</f>
        <v>en_ruta: true, </v>
      </c>
      <c r="AU19" t="str">
        <f>AU$1&amp;": '"&amp;Tabla5[[#This Row],[logo_platform]]&amp;"', "</f>
        <v>logo_platform: 'youtube', </v>
      </c>
      <c r="AV19" t="str">
        <f>AV$1&amp;": [ "&amp;Tabla5[[#This Row],[logo_technologies]]&amp;" ], "</f>
        <v>logo_technologies: [ 'kubernetes' ], </v>
      </c>
      <c r="AW19" t="str">
        <f>AW$1&amp;": "&amp;Tabla5[[#This Row],[mostrar]]&amp;", "</f>
        <v>mostrar: false, </v>
      </c>
      <c r="AX19" t="str">
        <f>AX$1&amp;": '"&amp;Tabla5[[#This Row],[repositorio]]&amp;"', "</f>
        <v>repositorio: '', </v>
      </c>
      <c r="AY19" t="str">
        <f>AY$1&amp;": '"&amp;Tabla5[[#This Row],[nota]]&amp;"'"</f>
        <v>nota: ''</v>
      </c>
      <c r="AZ19" t="str">
        <f>"{ "&amp;AA19&amp;AB19&amp;AC19&amp;AD19&amp;AE19&amp;AF19&amp;AG19&amp;AH19&amp;AI19&amp;AJ19&amp;AK19&amp;AL19&amp;AM19&amp;AN19&amp;AO19&amp;AP19&amp;AQ19&amp;AR19&amp;AS19&amp;AT19&amp;AU19&amp;AV19&amp;AW19&amp;AX19&amp;AY19&amp;" },"</f>
        <v>{ id: 18, name: 'KUBERNETES 2021 - De NOVATO a PRO!', category: 'Herramientas', technology: 'Kubernetes', url: 'https://www.youtube.com/watch?v=DCoBcpOA7W4', platform: 'YouTube', costo: 0, money: 'USD', comprado: true, priority: 0, minutos: 93, culminado: null, certificado: '', url_certificado: '', instructor: 'Pelado Nerd', description: 'Conviertete en un profesional en Kubernetes.', url_aux: '', calificacion: '*En evaluación*', actualizado: true, en_ruta: true, logo_platform: 'youtube', logo_technologies: [ 'kubernetes' ], mostrar: false, repositorio: '', nota: '' },</v>
      </c>
    </row>
    <row r="20" spans="1:52">
      <c r="A20" s="6">
        <v>19</v>
      </c>
      <c r="B20" t="s">
        <v>164</v>
      </c>
      <c r="C20" t="s">
        <v>12</v>
      </c>
      <c r="D20" t="s">
        <v>159</v>
      </c>
      <c r="E20" s="7" t="s">
        <v>165</v>
      </c>
      <c r="F20" t="s">
        <v>132</v>
      </c>
      <c r="G20" s="3">
        <v>0</v>
      </c>
      <c r="H20" t="s">
        <v>104</v>
      </c>
      <c r="I20" t="s">
        <v>55</v>
      </c>
      <c r="J20" s="4">
        <v>0</v>
      </c>
      <c r="K20">
        <f>5*56</f>
        <v>280</v>
      </c>
      <c r="O20" t="s">
        <v>166</v>
      </c>
      <c r="P20" t="s">
        <v>167</v>
      </c>
      <c r="R20" t="s">
        <v>58</v>
      </c>
      <c r="S20" t="s">
        <v>55</v>
      </c>
      <c r="T20" t="s">
        <v>55</v>
      </c>
      <c r="U20" t="s">
        <v>135</v>
      </c>
      <c r="V20" s="22" t="s">
        <v>163</v>
      </c>
      <c r="W20" s="22" t="s">
        <v>61</v>
      </c>
      <c r="AA20" t="str">
        <f>AA$1&amp;": "&amp;Tabla5[[#This Row],[id]]&amp;", "</f>
        <v>id: 19, </v>
      </c>
      <c r="AB20" t="str">
        <f>AB$1&amp;": '"&amp;Tabla5[[#This Row],[name]]&amp;"', "</f>
        <v>name: 'Curso de Kubernetes', </v>
      </c>
      <c r="AC20" t="str">
        <f>AC$1&amp;": '"&amp;Tabla5[[#This Row],[category]]&amp;"', "</f>
        <v>category: 'Herramientas', </v>
      </c>
      <c r="AD20" t="str">
        <f>AD$1&amp;": '"&amp;Tabla5[[#This Row],[technology]]&amp;"', "</f>
        <v>technology: 'Kubernetes', </v>
      </c>
      <c r="AE20" t="str">
        <f>AE$1&amp;": '"&amp;Tabla5[[#This Row],[url]]&amp;"', "</f>
        <v>url: 'https://www.youtube.com/playlist?list=PLrb1e2Mp6N_uJSNsV-7SqLFaBdImJsI5x', </v>
      </c>
      <c r="AF20" t="str">
        <f>AF$1&amp;": '"&amp;Tabla5[[#This Row],[platform]]&amp;"', "</f>
        <v>platform: 'YouTube', </v>
      </c>
      <c r="AG20" t="str">
        <f>AG$1&amp;": "&amp;SUBSTITUTE(Tabla5[[#This Row],[costo]],",",".")&amp;", "</f>
        <v>costo: 0, </v>
      </c>
      <c r="AH20" t="str">
        <f>AH$1&amp;": '"&amp;Tabla5[[#This Row],[money]]&amp;"', "</f>
        <v>money: 'USD', </v>
      </c>
      <c r="AI20" t="str">
        <f>AI$1&amp;": "&amp;Tabla5[[#This Row],[comprado]]&amp;", "</f>
        <v>comprado: true, </v>
      </c>
      <c r="AJ20" t="str">
        <f>AJ$1&amp;": "&amp;Tabla5[[#This Row],[priority]]&amp;", "</f>
        <v>priority: 0, </v>
      </c>
      <c r="AK20" t="str">
        <f>AK$1&amp;": "&amp;Tabla5[[#This Row],[minutos]]&amp;", "</f>
        <v>minutos: 280, </v>
      </c>
      <c r="AL20" t="str">
        <f>AL$1&amp;": "&amp;IF(Tabla5[[#This Row],[culminado]]=0,"null","'"&amp;TEXT(Tabla5[[#This Row],[culminado]],"aaaa-mm-dd")&amp;"'")&amp;", "</f>
        <v>culminado: null, </v>
      </c>
      <c r="AM20" t="str">
        <f>AM$1&amp;": '"&amp;Tabla5[[#This Row],[certificado]]&amp;"', "</f>
        <v>certificado: '', </v>
      </c>
      <c r="AN20" t="str">
        <f>AN$1&amp;": '"&amp;Tabla5[[#This Row],[url_certificado]]&amp;"', "</f>
        <v>url_certificado: '', </v>
      </c>
      <c r="AO20" t="str">
        <f>AO$1&amp;": '"&amp;Tabla5[[#This Row],[instructor]]&amp;"', "</f>
        <v>instructor: 'Iñigo Serrano', </v>
      </c>
      <c r="AP20" t="str">
        <f>AP$1&amp;": '"&amp;Tabla5[[#This Row],[description]]&amp;"', "</f>
        <v>description: 'Curso completo de Kubernetes.', </v>
      </c>
      <c r="AQ20" t="str">
        <f>AQ$1&amp;": '"&amp;Tabla5[[#This Row],[url_aux]]&amp;"', "</f>
        <v>url_aux: '', </v>
      </c>
      <c r="AR20" t="str">
        <f>AR$1&amp;": '"&amp;Tabla5[[#This Row],[calificacion]]&amp;"', "</f>
        <v>calificacion: '*En evaluación*', </v>
      </c>
      <c r="AS20" t="str">
        <f>AS$1&amp;": "&amp;Tabla5[[#This Row],[actualizado]]&amp;", "</f>
        <v>actualizado: true, </v>
      </c>
      <c r="AT20" t="str">
        <f>AT$1&amp;": "&amp;Tabla5[[#This Row],[en_ruta]]&amp;", "</f>
        <v>en_ruta: true, </v>
      </c>
      <c r="AU20" t="str">
        <f>AU$1&amp;": '"&amp;Tabla5[[#This Row],[logo_platform]]&amp;"', "</f>
        <v>logo_platform: 'youtube', </v>
      </c>
      <c r="AV20" t="str">
        <f>AV$1&amp;": [ "&amp;Tabla5[[#This Row],[logo_technologies]]&amp;" ], "</f>
        <v>logo_technologies: [ 'kubernetes' ], </v>
      </c>
      <c r="AW20" t="str">
        <f>AW$1&amp;": "&amp;Tabla5[[#This Row],[mostrar]]&amp;", "</f>
        <v>mostrar: false, </v>
      </c>
      <c r="AX20" t="str">
        <f>AX$1&amp;": '"&amp;Tabla5[[#This Row],[repositorio]]&amp;"', "</f>
        <v>repositorio: '', </v>
      </c>
      <c r="AY20" t="str">
        <f>AY$1&amp;": '"&amp;Tabla5[[#This Row],[nota]]&amp;"'"</f>
        <v>nota: ''</v>
      </c>
      <c r="AZ20" t="str">
        <f>"{ "&amp;AA20&amp;AB20&amp;AC20&amp;AD20&amp;AE20&amp;AF20&amp;AG20&amp;AH20&amp;AI20&amp;AJ20&amp;AK20&amp;AL20&amp;AM20&amp;AN20&amp;AO20&amp;AP20&amp;AQ20&amp;AR20&amp;AS20&amp;AT20&amp;AU20&amp;AV20&amp;AW20&amp;AX20&amp;AY20&amp;" },"</f>
        <v>{ id: 19, name: 'Curso de Kubernetes', category: 'Herramientas', technology: 'Kubernetes', url: 'https://www.youtube.com/playlist?list=PLrb1e2Mp6N_uJSNsV-7SqLFaBdImJsI5x', platform: 'YouTube', costo: 0, money: 'USD', comprado: true, priority: 0, minutos: 280, culminado: null, certificado: '', url_certificado: '', instructor: 'Iñigo Serrano', description: 'Curso completo de Kubernetes.', url_aux: '', calificacion: '*En evaluación*', actualizado: true, en_ruta: true, logo_platform: 'youtube', logo_technologies: [ 'kubernetes' ], mostrar: false, repositorio: '', nota: '' },</v>
      </c>
    </row>
    <row r="21" spans="1:52">
      <c r="A21" s="9">
        <v>20</v>
      </c>
      <c r="B21" t="s">
        <v>168</v>
      </c>
      <c r="C21" t="s">
        <v>12</v>
      </c>
      <c r="D21" t="s">
        <v>87</v>
      </c>
      <c r="E21" s="7" t="s">
        <v>169</v>
      </c>
      <c r="F21" t="s">
        <v>53</v>
      </c>
      <c r="G21" s="3">
        <v>9.99</v>
      </c>
      <c r="H21" t="s">
        <v>54</v>
      </c>
      <c r="I21" t="s">
        <v>61</v>
      </c>
      <c r="J21" s="4">
        <v>0</v>
      </c>
      <c r="K21">
        <f>9.5*60</f>
        <v>570</v>
      </c>
      <c r="O21" t="s">
        <v>170</v>
      </c>
      <c r="P21" t="s">
        <v>171</v>
      </c>
      <c r="R21" t="s">
        <v>58</v>
      </c>
      <c r="S21" t="s">
        <v>55</v>
      </c>
      <c r="T21" t="s">
        <v>55</v>
      </c>
      <c r="U21" t="s">
        <v>59</v>
      </c>
      <c r="V21" s="22" t="s">
        <v>99</v>
      </c>
      <c r="W21" s="22" t="s">
        <v>61</v>
      </c>
      <c r="AA21" t="str">
        <f>AA$1&amp;": "&amp;Tabla5[[#This Row],[id]]&amp;", "</f>
        <v>id: 20, </v>
      </c>
      <c r="AB21" t="str">
        <f>AB$1&amp;": '"&amp;Tabla5[[#This Row],[name]]&amp;"', "</f>
        <v>name: 'Docker, Desarrollo práctico', </v>
      </c>
      <c r="AC21" t="str">
        <f>AC$1&amp;": '"&amp;Tabla5[[#This Row],[category]]&amp;"', "</f>
        <v>category: 'Herramientas', </v>
      </c>
      <c r="AD21" t="str">
        <f>AD$1&amp;": '"&amp;Tabla5[[#This Row],[technology]]&amp;"', "</f>
        <v>technology: 'Docker', </v>
      </c>
      <c r="AE21" t="str">
        <f>AE$1&amp;": '"&amp;Tabla5[[#This Row],[url]]&amp;"', "</f>
        <v>url: 'https://www.udemy.com/course/docker-desarrollo-practico', </v>
      </c>
      <c r="AF21" t="str">
        <f>AF$1&amp;": '"&amp;Tabla5[[#This Row],[platform]]&amp;"', "</f>
        <v>platform: 'Udemy', </v>
      </c>
      <c r="AG21" t="str">
        <f>AG$1&amp;": "&amp;SUBSTITUTE(Tabla5[[#This Row],[costo]],",",".")&amp;", "</f>
        <v>costo: 9.99, </v>
      </c>
      <c r="AH21" t="str">
        <f>AH$1&amp;": '"&amp;Tabla5[[#This Row],[money]]&amp;"', "</f>
        <v>money: 'EUR', </v>
      </c>
      <c r="AI21" t="str">
        <f>AI$1&amp;": "&amp;Tabla5[[#This Row],[comprado]]&amp;", "</f>
        <v>comprado: false, </v>
      </c>
      <c r="AJ21" t="str">
        <f>AJ$1&amp;": "&amp;Tabla5[[#This Row],[priority]]&amp;", "</f>
        <v>priority: 0, </v>
      </c>
      <c r="AK21" t="str">
        <f>AK$1&amp;": "&amp;Tabla5[[#This Row],[minutos]]&amp;", "</f>
        <v>minutos: 570, </v>
      </c>
      <c r="AL21" t="str">
        <f>AL$1&amp;": "&amp;IF(Tabla5[[#This Row],[culminado]]=0,"null","'"&amp;TEXT(Tabla5[[#This Row],[culminado]],"aaaa-mm-dd")&amp;"'")&amp;", "</f>
        <v>culminado: null, </v>
      </c>
      <c r="AM21" t="str">
        <f>AM$1&amp;": '"&amp;Tabla5[[#This Row],[certificado]]&amp;"', "</f>
        <v>certificado: '', </v>
      </c>
      <c r="AN21" t="str">
        <f>AN$1&amp;": '"&amp;Tabla5[[#This Row],[url_certificado]]&amp;"', "</f>
        <v>url_certificado: '', </v>
      </c>
      <c r="AO21" t="str">
        <f>AO$1&amp;": '"&amp;Tabla5[[#This Row],[instructor]]&amp;"', "</f>
        <v>instructor: 'Luis Briceño', </v>
      </c>
      <c r="AP21" t="str">
        <f>AP$1&amp;": '"&amp;Tabla5[[#This Row],[description]]&amp;"', "</f>
        <v>description: 'Implementación de Dockerfile, Docker-compose, mysql, wordpressr, Node (express), mongodb y más…', </v>
      </c>
      <c r="AQ21" t="str">
        <f>AQ$1&amp;": '"&amp;Tabla5[[#This Row],[url_aux]]&amp;"', "</f>
        <v>url_aux: '', </v>
      </c>
      <c r="AR21" t="str">
        <f>AR$1&amp;": '"&amp;Tabla5[[#This Row],[calificacion]]&amp;"', "</f>
        <v>calificacion: '*En evaluación*', </v>
      </c>
      <c r="AS21" t="str">
        <f>AS$1&amp;": "&amp;Tabla5[[#This Row],[actualizado]]&amp;", "</f>
        <v>actualizado: true, </v>
      </c>
      <c r="AT21" t="str">
        <f>AT$1&amp;": "&amp;Tabla5[[#This Row],[en_ruta]]&amp;", "</f>
        <v>en_ruta: true, </v>
      </c>
      <c r="AU21" t="str">
        <f>AU$1&amp;": '"&amp;Tabla5[[#This Row],[logo_platform]]&amp;"', "</f>
        <v>logo_platform: 'udemy', </v>
      </c>
      <c r="AV21" t="str">
        <f>AV$1&amp;": [ "&amp;Tabla5[[#This Row],[logo_technologies]]&amp;" ], "</f>
        <v>logo_technologies: [ 'docker' ], </v>
      </c>
      <c r="AW21" t="str">
        <f>AW$1&amp;": "&amp;Tabla5[[#This Row],[mostrar]]&amp;", "</f>
        <v>mostrar: false, </v>
      </c>
      <c r="AX21" t="str">
        <f>AX$1&amp;": '"&amp;Tabla5[[#This Row],[repositorio]]&amp;"', "</f>
        <v>repositorio: '', </v>
      </c>
      <c r="AY21" t="str">
        <f>AY$1&amp;": '"&amp;Tabla5[[#This Row],[nota]]&amp;"'"</f>
        <v>nota: ''</v>
      </c>
      <c r="AZ21" t="str">
        <f>"{ "&amp;AA21&amp;AB21&amp;AC21&amp;AD21&amp;AE21&amp;AF21&amp;AG21&amp;AH21&amp;AI21&amp;AJ21&amp;AK21&amp;AL21&amp;AM21&amp;AN21&amp;AO21&amp;AP21&amp;AQ21&amp;AR21&amp;AS21&amp;AT21&amp;AU21&amp;AV21&amp;AW21&amp;AX21&amp;AY21&amp;" },"</f>
        <v>{ id: 20, name: 'Docker, Desarrollo práctico', category: 'Herramientas', technology: 'Docker', url: 'https://www.udemy.com/course/docker-desarrollo-practico', platform: 'Udemy', costo: 9.99, money: 'EUR', comprado: false, priority: 0, minutos: 570, culminado: null, certificado: '', url_certificado: '', instructor: 'Luis Briceño', description: 'Implementación de Dockerfile, Docker-compose, mysql, wordpressr, Node (express), mongodb y más…', url_aux: '', calificacion: '*En evaluación*', actualizado: true, en_ruta: true, logo_platform: 'udemy', logo_technologies: [ 'docker' ], mostrar: false, repositorio: '', nota: '' },</v>
      </c>
    </row>
    <row r="22" spans="1:52">
      <c r="A22" s="6">
        <v>21</v>
      </c>
      <c r="B22" t="s">
        <v>172</v>
      </c>
      <c r="C22" t="s">
        <v>20</v>
      </c>
      <c r="D22" t="s">
        <v>173</v>
      </c>
      <c r="E22" s="7" t="s">
        <v>174</v>
      </c>
      <c r="F22" t="s">
        <v>53</v>
      </c>
      <c r="G22" s="3">
        <v>0</v>
      </c>
      <c r="H22" t="s">
        <v>54</v>
      </c>
      <c r="I22" t="s">
        <v>55</v>
      </c>
      <c r="J22" s="4">
        <v>0</v>
      </c>
      <c r="K22">
        <f>60+41</f>
        <v>101</v>
      </c>
      <c r="O22" t="s">
        <v>175</v>
      </c>
      <c r="P22" t="s">
        <v>176</v>
      </c>
      <c r="R22" t="s">
        <v>58</v>
      </c>
      <c r="S22" t="s">
        <v>55</v>
      </c>
      <c r="T22" t="s">
        <v>55</v>
      </c>
      <c r="U22" t="s">
        <v>59</v>
      </c>
      <c r="V22" s="22" t="s">
        <v>177</v>
      </c>
      <c r="W22" s="22" t="s">
        <v>61</v>
      </c>
      <c r="AA22" t="str">
        <f>AA$1&amp;": "&amp;Tabla5[[#This Row],[id]]&amp;", "</f>
        <v>id: 21, </v>
      </c>
      <c r="AB22" t="str">
        <f>AB$1&amp;": '"&amp;Tabla5[[#This Row],[name]]&amp;"', "</f>
        <v>name: 'Introducción a Drupal 9', </v>
      </c>
      <c r="AC22" t="str">
        <f>AC$1&amp;": '"&amp;Tabla5[[#This Row],[category]]&amp;"', "</f>
        <v>category: 'Sistema de gestión de contenidos', </v>
      </c>
      <c r="AD22" t="str">
        <f>AD$1&amp;": '"&amp;Tabla5[[#This Row],[technology]]&amp;"', "</f>
        <v>technology: 'Drupal', </v>
      </c>
      <c r="AE22" t="str">
        <f>AE$1&amp;": '"&amp;Tabla5[[#This Row],[url]]&amp;"', "</f>
        <v>url: 'https://www.udemy.com/course/introduccion-drupal-9', </v>
      </c>
      <c r="AF22" t="str">
        <f>AF$1&amp;": '"&amp;Tabla5[[#This Row],[platform]]&amp;"', "</f>
        <v>platform: 'Udemy', </v>
      </c>
      <c r="AG22" t="str">
        <f>AG$1&amp;": "&amp;SUBSTITUTE(Tabla5[[#This Row],[costo]],",",".")&amp;", "</f>
        <v>costo: 0, </v>
      </c>
      <c r="AH22" t="str">
        <f>AH$1&amp;": '"&amp;Tabla5[[#This Row],[money]]&amp;"', "</f>
        <v>money: 'EUR', </v>
      </c>
      <c r="AI22" t="str">
        <f>AI$1&amp;": "&amp;Tabla5[[#This Row],[comprado]]&amp;", "</f>
        <v>comprado: true, </v>
      </c>
      <c r="AJ22" t="str">
        <f>AJ$1&amp;": "&amp;Tabla5[[#This Row],[priority]]&amp;", "</f>
        <v>priority: 0, </v>
      </c>
      <c r="AK22" t="str">
        <f>AK$1&amp;": "&amp;Tabla5[[#This Row],[minutos]]&amp;", "</f>
        <v>minutos: 101, </v>
      </c>
      <c r="AL22" t="str">
        <f>AL$1&amp;": "&amp;IF(Tabla5[[#This Row],[culminado]]=0,"null","'"&amp;TEXT(Tabla5[[#This Row],[culminado]],"aaaa-mm-dd")&amp;"'")&amp;", "</f>
        <v>culminado: null, </v>
      </c>
      <c r="AM22" t="str">
        <f>AM$1&amp;": '"&amp;Tabla5[[#This Row],[certificado]]&amp;"', "</f>
        <v>certificado: '', </v>
      </c>
      <c r="AN22" t="str">
        <f>AN$1&amp;": '"&amp;Tabla5[[#This Row],[url_certificado]]&amp;"', "</f>
        <v>url_certificado: '', </v>
      </c>
      <c r="AO22" t="str">
        <f>AO$1&amp;": '"&amp;Tabla5[[#This Row],[instructor]]&amp;"', "</f>
        <v>instructor: 'Vicente Cespedes', </v>
      </c>
      <c r="AP22" t="str">
        <f>AP$1&amp;": '"&amp;Tabla5[[#This Row],[description]]&amp;"', "</f>
        <v>description: 'Curso introductorio a Drupal 9 donde aprender lo básico para adentrarse en este maravilloso CMS.', </v>
      </c>
      <c r="AQ22" t="str">
        <f>AQ$1&amp;": '"&amp;Tabla5[[#This Row],[url_aux]]&amp;"', "</f>
        <v>url_aux: '', </v>
      </c>
      <c r="AR22" t="str">
        <f>AR$1&amp;": '"&amp;Tabla5[[#This Row],[calificacion]]&amp;"', "</f>
        <v>calificacion: '*En evaluación*', </v>
      </c>
      <c r="AS22" t="str">
        <f>AS$1&amp;": "&amp;Tabla5[[#This Row],[actualizado]]&amp;", "</f>
        <v>actualizado: true, </v>
      </c>
      <c r="AT22" t="str">
        <f>AT$1&amp;": "&amp;Tabla5[[#This Row],[en_ruta]]&amp;", "</f>
        <v>en_ruta: true, </v>
      </c>
      <c r="AU22" t="str">
        <f>AU$1&amp;": '"&amp;Tabla5[[#This Row],[logo_platform]]&amp;"', "</f>
        <v>logo_platform: 'udemy', </v>
      </c>
      <c r="AV22" t="str">
        <f>AV$1&amp;": [ "&amp;Tabla5[[#This Row],[logo_technologies]]&amp;" ], "</f>
        <v>logo_technologies: [ 'drupal' ], </v>
      </c>
      <c r="AW22" t="str">
        <f>AW$1&amp;": "&amp;Tabla5[[#This Row],[mostrar]]&amp;", "</f>
        <v>mostrar: false, </v>
      </c>
      <c r="AX22" t="str">
        <f>AX$1&amp;": '"&amp;Tabla5[[#This Row],[repositorio]]&amp;"', "</f>
        <v>repositorio: '', </v>
      </c>
      <c r="AY22" t="str">
        <f>AY$1&amp;": '"&amp;Tabla5[[#This Row],[nota]]&amp;"'"</f>
        <v>nota: ''</v>
      </c>
      <c r="AZ22" t="str">
        <f>"{ "&amp;AA22&amp;AB22&amp;AC22&amp;AD22&amp;AE22&amp;AF22&amp;AG22&amp;AH22&amp;AI22&amp;AJ22&amp;AK22&amp;AL22&amp;AM22&amp;AN22&amp;AO22&amp;AP22&amp;AQ22&amp;AR22&amp;AS22&amp;AT22&amp;AU22&amp;AV22&amp;AW22&amp;AX22&amp;AY22&amp;" },"</f>
        <v>{ id: 21, name: 'Introducción a Drupal 9', category: 'Sistema de gestión de contenidos', technology: 'Drupal', url: 'https://www.udemy.com/course/introduccion-drupal-9', platform: 'Udemy', costo: 0, money: 'EUR', comprado: true, priority: 0, minutos: 101, culminado: null, certificado: '', url_certificado: '', instructor: 'Vicente Cespedes', description: 'Curso introductorio a Drupal 9 donde aprender lo básico para adentrarse en este maravilloso CMS.', url_aux: '', calificacion: '*En evaluación*', actualizado: true, en_ruta: true, logo_platform: 'udemy', logo_technologies: [ 'drupal' ], mostrar: false, repositorio: '', nota: '' },</v>
      </c>
    </row>
    <row r="23" spans="1:52">
      <c r="A23" s="6">
        <v>22</v>
      </c>
      <c r="B23" t="s">
        <v>178</v>
      </c>
      <c r="C23" t="s">
        <v>20</v>
      </c>
      <c r="D23" t="s">
        <v>173</v>
      </c>
      <c r="E23" s="7" t="s">
        <v>179</v>
      </c>
      <c r="F23" t="s">
        <v>53</v>
      </c>
      <c r="G23" s="3">
        <v>0</v>
      </c>
      <c r="H23" t="s">
        <v>54</v>
      </c>
      <c r="I23" t="s">
        <v>55</v>
      </c>
      <c r="J23" s="4">
        <v>0</v>
      </c>
      <c r="K23">
        <f>60+58</f>
        <v>118</v>
      </c>
      <c r="O23" t="s">
        <v>180</v>
      </c>
      <c r="P23" t="s">
        <v>181</v>
      </c>
      <c r="R23" t="s">
        <v>58</v>
      </c>
      <c r="S23" t="s">
        <v>55</v>
      </c>
      <c r="T23" t="s">
        <v>55</v>
      </c>
      <c r="U23" t="s">
        <v>59</v>
      </c>
      <c r="V23" s="22" t="s">
        <v>177</v>
      </c>
      <c r="W23" s="22" t="s">
        <v>61</v>
      </c>
      <c r="AA23" t="str">
        <f>AA$1&amp;": "&amp;Tabla5[[#This Row],[id]]&amp;", "</f>
        <v>id: 22, </v>
      </c>
      <c r="AB23" t="str">
        <f>AB$1&amp;": '"&amp;Tabla5[[#This Row],[name]]&amp;"', "</f>
        <v>name: 'Crea sitios web con Drupal', </v>
      </c>
      <c r="AC23" t="str">
        <f>AC$1&amp;": '"&amp;Tabla5[[#This Row],[category]]&amp;"', "</f>
        <v>category: 'Sistema de gestión de contenidos', </v>
      </c>
      <c r="AD23" t="str">
        <f>AD$1&amp;": '"&amp;Tabla5[[#This Row],[technology]]&amp;"', "</f>
        <v>technology: 'Drupal', </v>
      </c>
      <c r="AE23" t="str">
        <f>AE$1&amp;": '"&amp;Tabla5[[#This Row],[url]]&amp;"', "</f>
        <v>url: 'https://www.udemy.com/course/curso-basico-de-drupal', </v>
      </c>
      <c r="AF23" t="str">
        <f>AF$1&amp;": '"&amp;Tabla5[[#This Row],[platform]]&amp;"', "</f>
        <v>platform: 'Udemy', </v>
      </c>
      <c r="AG23" t="str">
        <f>AG$1&amp;": "&amp;SUBSTITUTE(Tabla5[[#This Row],[costo]],",",".")&amp;", "</f>
        <v>costo: 0, </v>
      </c>
      <c r="AH23" t="str">
        <f>AH$1&amp;": '"&amp;Tabla5[[#This Row],[money]]&amp;"', "</f>
        <v>money: 'EUR', </v>
      </c>
      <c r="AI23" t="str">
        <f>AI$1&amp;": "&amp;Tabla5[[#This Row],[comprado]]&amp;", "</f>
        <v>comprado: true, </v>
      </c>
      <c r="AJ23" t="str">
        <f>AJ$1&amp;": "&amp;Tabla5[[#This Row],[priority]]&amp;", "</f>
        <v>priority: 0, </v>
      </c>
      <c r="AK23" t="str">
        <f>AK$1&amp;": "&amp;Tabla5[[#This Row],[minutos]]&amp;", "</f>
        <v>minutos: 118, </v>
      </c>
      <c r="AL23" t="str">
        <f>AL$1&amp;": "&amp;IF(Tabla5[[#This Row],[culminado]]=0,"null","'"&amp;TEXT(Tabla5[[#This Row],[culminado]],"aaaa-mm-dd")&amp;"'")&amp;", "</f>
        <v>culminado: null, </v>
      </c>
      <c r="AM23" t="str">
        <f>AM$1&amp;": '"&amp;Tabla5[[#This Row],[certificado]]&amp;"', "</f>
        <v>certificado: '', </v>
      </c>
      <c r="AN23" t="str">
        <f>AN$1&amp;": '"&amp;Tabla5[[#This Row],[url_certificado]]&amp;"', "</f>
        <v>url_certificado: '', </v>
      </c>
      <c r="AO23" t="str">
        <f>AO$1&amp;": '"&amp;Tabla5[[#This Row],[instructor]]&amp;"', "</f>
        <v>instructor: 'Mejia Fabela', </v>
      </c>
      <c r="AP23" t="str">
        <f>AP$1&amp;": '"&amp;Tabla5[[#This Row],[description]]&amp;"', "</f>
        <v>description: 'Un curso que te enseñara a usar Drupal para poder crear tu sitio web. Drupal es un poderoso administrador de contenido.', </v>
      </c>
      <c r="AQ23" t="str">
        <f>AQ$1&amp;": '"&amp;Tabla5[[#This Row],[url_aux]]&amp;"', "</f>
        <v>url_aux: '', </v>
      </c>
      <c r="AR23" t="str">
        <f>AR$1&amp;": '"&amp;Tabla5[[#This Row],[calificacion]]&amp;"', "</f>
        <v>calificacion: '*En evaluación*', </v>
      </c>
      <c r="AS23" t="str">
        <f>AS$1&amp;": "&amp;Tabla5[[#This Row],[actualizado]]&amp;", "</f>
        <v>actualizado: true, </v>
      </c>
      <c r="AT23" t="str">
        <f>AT$1&amp;": "&amp;Tabla5[[#This Row],[en_ruta]]&amp;", "</f>
        <v>en_ruta: true, </v>
      </c>
      <c r="AU23" t="str">
        <f>AU$1&amp;": '"&amp;Tabla5[[#This Row],[logo_platform]]&amp;"', "</f>
        <v>logo_platform: 'udemy', </v>
      </c>
      <c r="AV23" t="str">
        <f>AV$1&amp;": [ "&amp;Tabla5[[#This Row],[logo_technologies]]&amp;" ], "</f>
        <v>logo_technologies: [ 'drupal' ], </v>
      </c>
      <c r="AW23" t="str">
        <f>AW$1&amp;": "&amp;Tabla5[[#This Row],[mostrar]]&amp;", "</f>
        <v>mostrar: false, </v>
      </c>
      <c r="AX23" t="str">
        <f>AX$1&amp;": '"&amp;Tabla5[[#This Row],[repositorio]]&amp;"', "</f>
        <v>repositorio: '', </v>
      </c>
      <c r="AY23" t="str">
        <f>AY$1&amp;": '"&amp;Tabla5[[#This Row],[nota]]&amp;"'"</f>
        <v>nota: ''</v>
      </c>
      <c r="AZ23" t="str">
        <f>"{ "&amp;AA23&amp;AB23&amp;AC23&amp;AD23&amp;AE23&amp;AF23&amp;AG23&amp;AH23&amp;AI23&amp;AJ23&amp;AK23&amp;AL23&amp;AM23&amp;AN23&amp;AO23&amp;AP23&amp;AQ23&amp;AR23&amp;AS23&amp;AT23&amp;AU23&amp;AV23&amp;AW23&amp;AX23&amp;AY23&amp;" },"</f>
        <v>{ id: 22, name: 'Crea sitios web con Drupal', category: 'Sistema de gestión de contenidos', technology: 'Drupal', url: 'https://www.udemy.com/course/curso-basico-de-drupal', platform: 'Udemy', costo: 0, money: 'EUR', comprado: true, priority: 0, minutos: 118, culminado: null, certificado: '', url_certificado: '', instructor: 'Mejia Fabela', description: 'Un curso que te enseñara a usar Drupal para poder crear tu sitio web. Drupal es un poderoso administrador de contenido.', url_aux: '', calificacion: '*En evaluación*', actualizado: true, en_ruta: true, logo_platform: 'udemy', logo_technologies: [ 'drupal' ], mostrar: false, repositorio: '', nota: '' },</v>
      </c>
    </row>
    <row r="24" spans="1:52">
      <c r="A24" s="6">
        <v>23</v>
      </c>
      <c r="B24" t="s">
        <v>182</v>
      </c>
      <c r="C24" t="s">
        <v>18</v>
      </c>
      <c r="D24" t="s">
        <v>183</v>
      </c>
      <c r="E24" s="7" t="s">
        <v>184</v>
      </c>
      <c r="F24" t="s">
        <v>53</v>
      </c>
      <c r="G24" s="3">
        <v>0</v>
      </c>
      <c r="H24" t="s">
        <v>54</v>
      </c>
      <c r="I24" t="s">
        <v>55</v>
      </c>
      <c r="J24" s="4">
        <v>0</v>
      </c>
      <c r="K24">
        <v>120</v>
      </c>
      <c r="O24" t="s">
        <v>185</v>
      </c>
      <c r="P24" t="s">
        <v>186</v>
      </c>
      <c r="R24" t="s">
        <v>58</v>
      </c>
      <c r="S24" t="s">
        <v>55</v>
      </c>
      <c r="T24" t="s">
        <v>55</v>
      </c>
      <c r="U24" t="s">
        <v>59</v>
      </c>
      <c r="V24" s="22" t="s">
        <v>187</v>
      </c>
      <c r="W24" s="22" t="s">
        <v>61</v>
      </c>
      <c r="AA24" t="str">
        <f>AA$1&amp;": "&amp;Tabla5[[#This Row],[id]]&amp;", "</f>
        <v>id: 23, </v>
      </c>
      <c r="AB24" t="str">
        <f>AB$1&amp;": '"&amp;Tabla5[[#This Row],[name]]&amp;"', "</f>
        <v>name: 'Desarrolla la Lógica de Programación con FlujoGramas', </v>
      </c>
      <c r="AC24" t="str">
        <f>AC$1&amp;": '"&amp;Tabla5[[#This Row],[category]]&amp;"', "</f>
        <v>category: 'Paradigmas', </v>
      </c>
      <c r="AD24" t="str">
        <f>AD$1&amp;": '"&amp;Tabla5[[#This Row],[technology]]&amp;"', "</f>
        <v>technology: 'Lógica de programación', </v>
      </c>
      <c r="AE24" t="str">
        <f>AE$1&amp;": '"&amp;Tabla5[[#This Row],[url]]&amp;"', "</f>
        <v>url: 'https://www.udemy.com/course/desarrolla-la-logica-de-programacion-con-flujogramas', </v>
      </c>
      <c r="AF24" t="str">
        <f>AF$1&amp;": '"&amp;Tabla5[[#This Row],[platform]]&amp;"', "</f>
        <v>platform: 'Udemy', </v>
      </c>
      <c r="AG24" t="str">
        <f>AG$1&amp;": "&amp;SUBSTITUTE(Tabla5[[#This Row],[costo]],",",".")&amp;", "</f>
        <v>costo: 0, </v>
      </c>
      <c r="AH24" t="str">
        <f>AH$1&amp;": '"&amp;Tabla5[[#This Row],[money]]&amp;"', "</f>
        <v>money: 'EUR', </v>
      </c>
      <c r="AI24" t="str">
        <f>AI$1&amp;": "&amp;Tabla5[[#This Row],[comprado]]&amp;", "</f>
        <v>comprado: true, </v>
      </c>
      <c r="AJ24" t="str">
        <f>AJ$1&amp;": "&amp;Tabla5[[#This Row],[priority]]&amp;", "</f>
        <v>priority: 0, </v>
      </c>
      <c r="AK24" t="str">
        <f>AK$1&amp;": "&amp;Tabla5[[#This Row],[minutos]]&amp;", "</f>
        <v>minutos: 120, </v>
      </c>
      <c r="AL24" t="str">
        <f>AL$1&amp;": "&amp;IF(Tabla5[[#This Row],[culminado]]=0,"null","'"&amp;TEXT(Tabla5[[#This Row],[culminado]],"aaaa-mm-dd")&amp;"'")&amp;", "</f>
        <v>culminado: null, </v>
      </c>
      <c r="AM24" t="str">
        <f>AM$1&amp;": '"&amp;Tabla5[[#This Row],[certificado]]&amp;"', "</f>
        <v>certificado: '', </v>
      </c>
      <c r="AN24" t="str">
        <f>AN$1&amp;": '"&amp;Tabla5[[#This Row],[url_certificado]]&amp;"', "</f>
        <v>url_certificado: '', </v>
      </c>
      <c r="AO24" t="str">
        <f>AO$1&amp;": '"&amp;Tabla5[[#This Row],[instructor]]&amp;"', "</f>
        <v>instructor: 'Walter Coto', </v>
      </c>
      <c r="AP24" t="str">
        <f>AP$1&amp;": '"&amp;Tabla5[[#This Row],[description]]&amp;"', "</f>
        <v>description: 'Aprende las Bases de la Programación, con Flujogramas. Comienza a Desarrollar tu Pensamiento de Programador desde Cero.', </v>
      </c>
      <c r="AQ24" t="str">
        <f>AQ$1&amp;": '"&amp;Tabla5[[#This Row],[url_aux]]&amp;"', "</f>
        <v>url_aux: '', </v>
      </c>
      <c r="AR24" t="str">
        <f>AR$1&amp;": '"&amp;Tabla5[[#This Row],[calificacion]]&amp;"', "</f>
        <v>calificacion: '*En evaluación*', </v>
      </c>
      <c r="AS24" t="str">
        <f>AS$1&amp;": "&amp;Tabla5[[#This Row],[actualizado]]&amp;", "</f>
        <v>actualizado: true, </v>
      </c>
      <c r="AT24" t="str">
        <f>AT$1&amp;": "&amp;Tabla5[[#This Row],[en_ruta]]&amp;", "</f>
        <v>en_ruta: true, </v>
      </c>
      <c r="AU24" t="str">
        <f>AU$1&amp;": '"&amp;Tabla5[[#This Row],[logo_platform]]&amp;"', "</f>
        <v>logo_platform: 'udemy', </v>
      </c>
      <c r="AV24" t="str">
        <f>AV$1&amp;": [ "&amp;Tabla5[[#This Row],[logo_technologies]]&amp;" ], "</f>
        <v>logo_technologies: [ 'generico' ], </v>
      </c>
      <c r="AW24" t="str">
        <f>AW$1&amp;": "&amp;Tabla5[[#This Row],[mostrar]]&amp;", "</f>
        <v>mostrar: false, </v>
      </c>
      <c r="AX24" t="str">
        <f>AX$1&amp;": '"&amp;Tabla5[[#This Row],[repositorio]]&amp;"', "</f>
        <v>repositorio: '', </v>
      </c>
      <c r="AY24" t="str">
        <f>AY$1&amp;": '"&amp;Tabla5[[#This Row],[nota]]&amp;"'"</f>
        <v>nota: ''</v>
      </c>
      <c r="AZ24" t="str">
        <f>"{ "&amp;AA24&amp;AB24&amp;AC24&amp;AD24&amp;AE24&amp;AF24&amp;AG24&amp;AH24&amp;AI24&amp;AJ24&amp;AK24&amp;AL24&amp;AM24&amp;AN24&amp;AO24&amp;AP24&amp;AQ24&amp;AR24&amp;AS24&amp;AT24&amp;AU24&amp;AV24&amp;AW24&amp;AX24&amp;AY24&amp;" },"</f>
        <v>{ id: 23, name: 'Desarrolla la Lógica de Programación con FlujoGramas', category: 'Paradigmas', technology: 'Lógica de programación', url: 'https://www.udemy.com/course/desarrolla-la-logica-de-programacion-con-flujogramas', platform: 'Udemy', costo: 0, money: 'EUR', comprado: true, priority: 0, minutos: 120, culminado: null, certificado: '', url_certificado: '', instructor: 'Walter Coto', description: 'Aprende las Bases de la Programación, con Flujogramas. Comienza a Desarrollar tu Pensamiento de Programador desde Cero.', url_aux: '', calificacion: '*En evaluación*', actualizado: true, en_ruta: true, logo_platform: 'udemy', logo_technologies: [ 'generico' ], mostrar: false, repositorio: '', nota: '' },</v>
      </c>
    </row>
    <row r="25" spans="1:52">
      <c r="A25" s="6">
        <v>24</v>
      </c>
      <c r="B25" t="s">
        <v>188</v>
      </c>
      <c r="C25" t="s">
        <v>18</v>
      </c>
      <c r="D25" t="s">
        <v>183</v>
      </c>
      <c r="E25" s="7" t="s">
        <v>189</v>
      </c>
      <c r="F25" t="s">
        <v>53</v>
      </c>
      <c r="G25" s="3">
        <v>0</v>
      </c>
      <c r="H25" t="s">
        <v>54</v>
      </c>
      <c r="I25" t="s">
        <v>55</v>
      </c>
      <c r="J25" s="4">
        <v>0</v>
      </c>
      <c r="K25">
        <f>60+56</f>
        <v>116</v>
      </c>
      <c r="O25" t="s">
        <v>190</v>
      </c>
      <c r="P25" t="s">
        <v>191</v>
      </c>
      <c r="R25" t="s">
        <v>58</v>
      </c>
      <c r="S25" t="s">
        <v>55</v>
      </c>
      <c r="T25" t="s">
        <v>55</v>
      </c>
      <c r="U25" t="s">
        <v>59</v>
      </c>
      <c r="V25" s="22" t="s">
        <v>187</v>
      </c>
      <c r="W25" s="22" t="s">
        <v>61</v>
      </c>
      <c r="AA25" t="str">
        <f>AA$1&amp;": "&amp;Tabla5[[#This Row],[id]]&amp;", "</f>
        <v>id: 24, </v>
      </c>
      <c r="AB25" t="str">
        <f>AB$1&amp;": '"&amp;Tabla5[[#This Row],[name]]&amp;"', "</f>
        <v>name: 'Algoritmos, desarrollo de la Lógica de Programación', </v>
      </c>
      <c r="AC25" t="str">
        <f>AC$1&amp;": '"&amp;Tabla5[[#This Row],[category]]&amp;"', "</f>
        <v>category: 'Paradigmas', </v>
      </c>
      <c r="AD25" t="str">
        <f>AD$1&amp;": '"&amp;Tabla5[[#This Row],[technology]]&amp;"', "</f>
        <v>technology: 'Lógica de programación', </v>
      </c>
      <c r="AE25" t="str">
        <f>AE$1&amp;": '"&amp;Tabla5[[#This Row],[url]]&amp;"', "</f>
        <v>url: 'https://www.udemy.com/course/algoritmos-estructuras-de-datos', </v>
      </c>
      <c r="AF25" t="str">
        <f>AF$1&amp;": '"&amp;Tabla5[[#This Row],[platform]]&amp;"', "</f>
        <v>platform: 'Udemy', </v>
      </c>
      <c r="AG25" t="str">
        <f>AG$1&amp;": "&amp;SUBSTITUTE(Tabla5[[#This Row],[costo]],",",".")&amp;", "</f>
        <v>costo: 0, </v>
      </c>
      <c r="AH25" t="str">
        <f>AH$1&amp;": '"&amp;Tabla5[[#This Row],[money]]&amp;"', "</f>
        <v>money: 'EUR', </v>
      </c>
      <c r="AI25" t="str">
        <f>AI$1&amp;": "&amp;Tabla5[[#This Row],[comprado]]&amp;", "</f>
        <v>comprado: true, </v>
      </c>
      <c r="AJ25" t="str">
        <f>AJ$1&amp;": "&amp;Tabla5[[#This Row],[priority]]&amp;", "</f>
        <v>priority: 0, </v>
      </c>
      <c r="AK25" t="str">
        <f>AK$1&amp;": "&amp;Tabla5[[#This Row],[minutos]]&amp;", "</f>
        <v>minutos: 116, </v>
      </c>
      <c r="AL25" t="str">
        <f>AL$1&amp;": "&amp;IF(Tabla5[[#This Row],[culminado]]=0,"null","'"&amp;TEXT(Tabla5[[#This Row],[culminado]],"aaaa-mm-dd")&amp;"'")&amp;", "</f>
        <v>culminado: null, </v>
      </c>
      <c r="AM25" t="str">
        <f>AM$1&amp;": '"&amp;Tabla5[[#This Row],[certificado]]&amp;"', "</f>
        <v>certificado: '', </v>
      </c>
      <c r="AN25" t="str">
        <f>AN$1&amp;": '"&amp;Tabla5[[#This Row],[url_certificado]]&amp;"', "</f>
        <v>url_certificado: '', </v>
      </c>
      <c r="AO25" t="str">
        <f>AO$1&amp;": '"&amp;Tabla5[[#This Row],[instructor]]&amp;"', "</f>
        <v>instructor: 'Javier Villena', </v>
      </c>
      <c r="AP25" t="str">
        <f>AP$1&amp;": '"&amp;Tabla5[[#This Row],[description]]&amp;"', "</f>
        <v>description: 'Desarrolla tu lógica de Programación creando Algoritmos.', </v>
      </c>
      <c r="AQ25" t="str">
        <f>AQ$1&amp;": '"&amp;Tabla5[[#This Row],[url_aux]]&amp;"', "</f>
        <v>url_aux: '', </v>
      </c>
      <c r="AR25" t="str">
        <f>AR$1&amp;": '"&amp;Tabla5[[#This Row],[calificacion]]&amp;"', "</f>
        <v>calificacion: '*En evaluación*', </v>
      </c>
      <c r="AS25" t="str">
        <f>AS$1&amp;": "&amp;Tabla5[[#This Row],[actualizado]]&amp;", "</f>
        <v>actualizado: true, </v>
      </c>
      <c r="AT25" t="str">
        <f>AT$1&amp;": "&amp;Tabla5[[#This Row],[en_ruta]]&amp;", "</f>
        <v>en_ruta: true, </v>
      </c>
      <c r="AU25" t="str">
        <f>AU$1&amp;": '"&amp;Tabla5[[#This Row],[logo_platform]]&amp;"', "</f>
        <v>logo_platform: 'udemy', </v>
      </c>
      <c r="AV25" t="str">
        <f>AV$1&amp;": [ "&amp;Tabla5[[#This Row],[logo_technologies]]&amp;" ], "</f>
        <v>logo_technologies: [ 'generico' ], </v>
      </c>
      <c r="AW25" t="str">
        <f>AW$1&amp;": "&amp;Tabla5[[#This Row],[mostrar]]&amp;", "</f>
        <v>mostrar: false, </v>
      </c>
      <c r="AX25" t="str">
        <f>AX$1&amp;": '"&amp;Tabla5[[#This Row],[repositorio]]&amp;"', "</f>
        <v>repositorio: '', </v>
      </c>
      <c r="AY25" t="str">
        <f>AY$1&amp;": '"&amp;Tabla5[[#This Row],[nota]]&amp;"'"</f>
        <v>nota: ''</v>
      </c>
      <c r="AZ25" t="str">
        <f>"{ "&amp;AA25&amp;AB25&amp;AC25&amp;AD25&amp;AE25&amp;AF25&amp;AG25&amp;AH25&amp;AI25&amp;AJ25&amp;AK25&amp;AL25&amp;AM25&amp;AN25&amp;AO25&amp;AP25&amp;AQ25&amp;AR25&amp;AS25&amp;AT25&amp;AU25&amp;AV25&amp;AW25&amp;AX25&amp;AY25&amp;" },"</f>
        <v>{ id: 24, name: 'Algoritmos, desarrollo de la Lógica de Programación', category: 'Paradigmas', technology: 'Lógica de programación', url: 'https://www.udemy.com/course/algoritmos-estructuras-de-datos', platform: 'Udemy', costo: 0, money: 'EUR', comprado: true, priority: 0, minutos: 116, culminado: null, certificado: '', url_certificado: '', instructor: 'Javier Villena', description: 'Desarrolla tu lógica de Programación creando Algoritmos.', url_aux: '', calificacion: '*En evaluación*', actualizado: true, en_ruta: true, logo_platform: 'udemy', logo_technologies: [ 'generico' ], mostrar: false, repositorio: '', nota: '' },</v>
      </c>
    </row>
    <row r="26" spans="1:52">
      <c r="A26" s="6">
        <v>25</v>
      </c>
      <c r="B26" t="s">
        <v>192</v>
      </c>
      <c r="C26" t="s">
        <v>18</v>
      </c>
      <c r="D26" t="s">
        <v>183</v>
      </c>
      <c r="E26" s="7" t="s">
        <v>193</v>
      </c>
      <c r="F26" t="s">
        <v>53</v>
      </c>
      <c r="G26" s="3">
        <v>0</v>
      </c>
      <c r="H26" t="s">
        <v>54</v>
      </c>
      <c r="I26" t="s">
        <v>55</v>
      </c>
      <c r="J26" s="4">
        <v>0</v>
      </c>
      <c r="K26">
        <f>60+50</f>
        <v>110</v>
      </c>
      <c r="O26" t="s">
        <v>194</v>
      </c>
      <c r="P26" t="s">
        <v>195</v>
      </c>
      <c r="R26" t="s">
        <v>58</v>
      </c>
      <c r="S26" t="s">
        <v>55</v>
      </c>
      <c r="T26" t="s">
        <v>55</v>
      </c>
      <c r="U26" t="s">
        <v>59</v>
      </c>
      <c r="V26" s="22" t="s">
        <v>187</v>
      </c>
      <c r="W26" s="22" t="s">
        <v>61</v>
      </c>
      <c r="AA26" t="str">
        <f>AA$1&amp;": "&amp;Tabla5[[#This Row],[id]]&amp;", "</f>
        <v>id: 25, </v>
      </c>
      <c r="AB26" t="str">
        <f>AB$1&amp;": '"&amp;Tabla5[[#This Row],[name]]&amp;"', "</f>
        <v>name: 'Aprende Lógica de Programación (Básico)', </v>
      </c>
      <c r="AC26" t="str">
        <f>AC$1&amp;": '"&amp;Tabla5[[#This Row],[category]]&amp;"', "</f>
        <v>category: 'Paradigmas', </v>
      </c>
      <c r="AD26" t="str">
        <f>AD$1&amp;": '"&amp;Tabla5[[#This Row],[technology]]&amp;"', "</f>
        <v>technology: 'Lógica de programación', </v>
      </c>
      <c r="AE26" t="str">
        <f>AE$1&amp;": '"&amp;Tabla5[[#This Row],[url]]&amp;"', "</f>
        <v>url: 'https://www.udemy.com/course/aprende-logica-de-programacion', </v>
      </c>
      <c r="AF26" t="str">
        <f>AF$1&amp;": '"&amp;Tabla5[[#This Row],[platform]]&amp;"', "</f>
        <v>platform: 'Udemy', </v>
      </c>
      <c r="AG26" t="str">
        <f>AG$1&amp;": "&amp;SUBSTITUTE(Tabla5[[#This Row],[costo]],",",".")&amp;", "</f>
        <v>costo: 0, </v>
      </c>
      <c r="AH26" t="str">
        <f>AH$1&amp;": '"&amp;Tabla5[[#This Row],[money]]&amp;"', "</f>
        <v>money: 'EUR', </v>
      </c>
      <c r="AI26" t="str">
        <f>AI$1&amp;": "&amp;Tabla5[[#This Row],[comprado]]&amp;", "</f>
        <v>comprado: true, </v>
      </c>
      <c r="AJ26" t="str">
        <f>AJ$1&amp;": "&amp;Tabla5[[#This Row],[priority]]&amp;", "</f>
        <v>priority: 0, </v>
      </c>
      <c r="AK26" t="str">
        <f>AK$1&amp;": "&amp;Tabla5[[#This Row],[minutos]]&amp;", "</f>
        <v>minutos: 110, </v>
      </c>
      <c r="AL26" t="str">
        <f>AL$1&amp;": "&amp;IF(Tabla5[[#This Row],[culminado]]=0,"null","'"&amp;TEXT(Tabla5[[#This Row],[culminado]],"aaaa-mm-dd")&amp;"'")&amp;", "</f>
        <v>culminado: null, </v>
      </c>
      <c r="AM26" t="str">
        <f>AM$1&amp;": '"&amp;Tabla5[[#This Row],[certificado]]&amp;"', "</f>
        <v>certificado: '', </v>
      </c>
      <c r="AN26" t="str">
        <f>AN$1&amp;": '"&amp;Tabla5[[#This Row],[url_certificado]]&amp;"', "</f>
        <v>url_certificado: '', </v>
      </c>
      <c r="AO26" t="str">
        <f>AO$1&amp;": '"&amp;Tabla5[[#This Row],[instructor]]&amp;"', "</f>
        <v>instructor: 'Alejandro Pérez Gabriel', </v>
      </c>
      <c r="AP26" t="str">
        <f>AP$1&amp;": '"&amp;Tabla5[[#This Row],[description]]&amp;"', "</f>
        <v>description: 'Los fundamentos para un buen programador.', </v>
      </c>
      <c r="AQ26" t="str">
        <f>AQ$1&amp;": '"&amp;Tabla5[[#This Row],[url_aux]]&amp;"', "</f>
        <v>url_aux: '', </v>
      </c>
      <c r="AR26" t="str">
        <f>AR$1&amp;": '"&amp;Tabla5[[#This Row],[calificacion]]&amp;"', "</f>
        <v>calificacion: '*En evaluación*', </v>
      </c>
      <c r="AS26" t="str">
        <f>AS$1&amp;": "&amp;Tabla5[[#This Row],[actualizado]]&amp;", "</f>
        <v>actualizado: true, </v>
      </c>
      <c r="AT26" t="str">
        <f>AT$1&amp;": "&amp;Tabla5[[#This Row],[en_ruta]]&amp;", "</f>
        <v>en_ruta: true, </v>
      </c>
      <c r="AU26" t="str">
        <f>AU$1&amp;": '"&amp;Tabla5[[#This Row],[logo_platform]]&amp;"', "</f>
        <v>logo_platform: 'udemy', </v>
      </c>
      <c r="AV26" t="str">
        <f>AV$1&amp;": [ "&amp;Tabla5[[#This Row],[logo_technologies]]&amp;" ], "</f>
        <v>logo_technologies: [ 'generico' ], </v>
      </c>
      <c r="AW26" t="str">
        <f>AW$1&amp;": "&amp;Tabla5[[#This Row],[mostrar]]&amp;", "</f>
        <v>mostrar: false, </v>
      </c>
      <c r="AX26" t="str">
        <f>AX$1&amp;": '"&amp;Tabla5[[#This Row],[repositorio]]&amp;"', "</f>
        <v>repositorio: '', </v>
      </c>
      <c r="AY26" t="str">
        <f>AY$1&amp;": '"&amp;Tabla5[[#This Row],[nota]]&amp;"'"</f>
        <v>nota: ''</v>
      </c>
      <c r="AZ26" t="str">
        <f>"{ "&amp;AA26&amp;AB26&amp;AC26&amp;AD26&amp;AE26&amp;AF26&amp;AG26&amp;AH26&amp;AI26&amp;AJ26&amp;AK26&amp;AL26&amp;AM26&amp;AN26&amp;AO26&amp;AP26&amp;AQ26&amp;AR26&amp;AS26&amp;AT26&amp;AU26&amp;AV26&amp;AW26&amp;AX26&amp;AY26&amp;" },"</f>
        <v>{ id: 25, name: 'Aprende Lógica de Programación (Básico)', category: 'Paradigmas', technology: 'Lógica de programación', url: 'https://www.udemy.com/course/aprende-logica-de-programacion', platform: 'Udemy', costo: 0, money: 'EUR', comprado: true, priority: 0, minutos: 110, culminado: null, certificado: '', url_certificado: '', instructor: 'Alejandro Pérez Gabriel', description: 'Los fundamentos para un buen programador.', url_aux: '', calificacion: '*En evaluación*', actualizado: true, en_ruta: true, logo_platform: 'udemy', logo_technologies: [ 'generico' ], mostrar: false, repositorio: '', nota: '' },</v>
      </c>
    </row>
    <row r="27" spans="1:52">
      <c r="A27" s="6">
        <v>26</v>
      </c>
      <c r="B27" t="s">
        <v>196</v>
      </c>
      <c r="C27" t="s">
        <v>18</v>
      </c>
      <c r="D27" t="s">
        <v>183</v>
      </c>
      <c r="E27" s="7" t="s">
        <v>197</v>
      </c>
      <c r="F27" t="s">
        <v>53</v>
      </c>
      <c r="G27" s="3">
        <v>0</v>
      </c>
      <c r="H27" t="s">
        <v>54</v>
      </c>
      <c r="I27" t="s">
        <v>55</v>
      </c>
      <c r="J27" s="4">
        <v>0</v>
      </c>
      <c r="K27">
        <f>60+40</f>
        <v>100</v>
      </c>
      <c r="O27" t="s">
        <v>194</v>
      </c>
      <c r="P27" t="s">
        <v>198</v>
      </c>
      <c r="R27" t="s">
        <v>58</v>
      </c>
      <c r="S27" t="s">
        <v>55</v>
      </c>
      <c r="T27" t="s">
        <v>55</v>
      </c>
      <c r="U27" t="s">
        <v>59</v>
      </c>
      <c r="V27" s="22" t="s">
        <v>187</v>
      </c>
      <c r="W27" s="22" t="s">
        <v>61</v>
      </c>
      <c r="AA27" t="str">
        <f>AA$1&amp;": "&amp;Tabla5[[#This Row],[id]]&amp;", "</f>
        <v>id: 26, </v>
      </c>
      <c r="AB27" t="str">
        <f>AB$1&amp;": '"&amp;Tabla5[[#This Row],[name]]&amp;"', "</f>
        <v>name: 'Aprende Lógica de Programación (Avanzado)', </v>
      </c>
      <c r="AC27" t="str">
        <f>AC$1&amp;": '"&amp;Tabla5[[#This Row],[category]]&amp;"', "</f>
        <v>category: 'Paradigmas', </v>
      </c>
      <c r="AD27" t="str">
        <f>AD$1&amp;": '"&amp;Tabla5[[#This Row],[technology]]&amp;"', "</f>
        <v>technology: 'Lógica de programación', </v>
      </c>
      <c r="AE27" t="str">
        <f>AE$1&amp;": '"&amp;Tabla5[[#This Row],[url]]&amp;"', "</f>
        <v>url: 'https://www.udemy.com/course/aprende-logica-de-programacion-avanzado', </v>
      </c>
      <c r="AF27" t="str">
        <f>AF$1&amp;": '"&amp;Tabla5[[#This Row],[platform]]&amp;"', "</f>
        <v>platform: 'Udemy', </v>
      </c>
      <c r="AG27" t="str">
        <f>AG$1&amp;": "&amp;SUBSTITUTE(Tabla5[[#This Row],[costo]],",",".")&amp;", "</f>
        <v>costo: 0, </v>
      </c>
      <c r="AH27" t="str">
        <f>AH$1&amp;": '"&amp;Tabla5[[#This Row],[money]]&amp;"', "</f>
        <v>money: 'EUR', </v>
      </c>
      <c r="AI27" t="str">
        <f>AI$1&amp;": "&amp;Tabla5[[#This Row],[comprado]]&amp;", "</f>
        <v>comprado: true, </v>
      </c>
      <c r="AJ27" t="str">
        <f>AJ$1&amp;": "&amp;Tabla5[[#This Row],[priority]]&amp;", "</f>
        <v>priority: 0, </v>
      </c>
      <c r="AK27" t="str">
        <f>AK$1&amp;": "&amp;Tabla5[[#This Row],[minutos]]&amp;", "</f>
        <v>minutos: 100, </v>
      </c>
      <c r="AL27" t="str">
        <f>AL$1&amp;": "&amp;IF(Tabla5[[#This Row],[culminado]]=0,"null","'"&amp;TEXT(Tabla5[[#This Row],[culminado]],"aaaa-mm-dd")&amp;"'")&amp;", "</f>
        <v>culminado: null, </v>
      </c>
      <c r="AM27" t="str">
        <f>AM$1&amp;": '"&amp;Tabla5[[#This Row],[certificado]]&amp;"', "</f>
        <v>certificado: '', </v>
      </c>
      <c r="AN27" t="str">
        <f>AN$1&amp;": '"&amp;Tabla5[[#This Row],[url_certificado]]&amp;"', "</f>
        <v>url_certificado: '', </v>
      </c>
      <c r="AO27" t="str">
        <f>AO$1&amp;": '"&amp;Tabla5[[#This Row],[instructor]]&amp;"', "</f>
        <v>instructor: 'Alejandro Pérez Gabriel', </v>
      </c>
      <c r="AP27" t="str">
        <f>AP$1&amp;": '"&amp;Tabla5[[#This Row],[description]]&amp;"', "</f>
        <v>description: 'Temas intermedios y avanzados de lógica para un buen programador.', </v>
      </c>
      <c r="AQ27" t="str">
        <f>AQ$1&amp;": '"&amp;Tabla5[[#This Row],[url_aux]]&amp;"', "</f>
        <v>url_aux: '', </v>
      </c>
      <c r="AR27" t="str">
        <f>AR$1&amp;": '"&amp;Tabla5[[#This Row],[calificacion]]&amp;"', "</f>
        <v>calificacion: '*En evaluación*', </v>
      </c>
      <c r="AS27" t="str">
        <f>AS$1&amp;": "&amp;Tabla5[[#This Row],[actualizado]]&amp;", "</f>
        <v>actualizado: true, </v>
      </c>
      <c r="AT27" t="str">
        <f>AT$1&amp;": "&amp;Tabla5[[#This Row],[en_ruta]]&amp;", "</f>
        <v>en_ruta: true, </v>
      </c>
      <c r="AU27" t="str">
        <f>AU$1&amp;": '"&amp;Tabla5[[#This Row],[logo_platform]]&amp;"', "</f>
        <v>logo_platform: 'udemy', </v>
      </c>
      <c r="AV27" t="str">
        <f>AV$1&amp;": [ "&amp;Tabla5[[#This Row],[logo_technologies]]&amp;" ], "</f>
        <v>logo_technologies: [ 'generico' ], </v>
      </c>
      <c r="AW27" t="str">
        <f>AW$1&amp;": "&amp;Tabla5[[#This Row],[mostrar]]&amp;", "</f>
        <v>mostrar: false, </v>
      </c>
      <c r="AX27" t="str">
        <f>AX$1&amp;": '"&amp;Tabla5[[#This Row],[repositorio]]&amp;"', "</f>
        <v>repositorio: '', </v>
      </c>
      <c r="AY27" t="str">
        <f>AY$1&amp;": '"&amp;Tabla5[[#This Row],[nota]]&amp;"'"</f>
        <v>nota: ''</v>
      </c>
      <c r="AZ27" t="str">
        <f>"{ "&amp;AA27&amp;AB27&amp;AC27&amp;AD27&amp;AE27&amp;AF27&amp;AG27&amp;AH27&amp;AI27&amp;AJ27&amp;AK27&amp;AL27&amp;AM27&amp;AN27&amp;AO27&amp;AP27&amp;AQ27&amp;AR27&amp;AS27&amp;AT27&amp;AU27&amp;AV27&amp;AW27&amp;AX27&amp;AY27&amp;" },"</f>
        <v>{ id: 26, name: 'Aprende Lógica de Programación (Avanzado)', category: 'Paradigmas', technology: 'Lógica de programación', url: 'https://www.udemy.com/course/aprende-logica-de-programacion-avanzado', platform: 'Udemy', costo: 0, money: 'EUR', comprado: true, priority: 0, minutos: 100, culminado: null, certificado: '', url_certificado: '', instructor: 'Alejandro Pérez Gabriel', description: 'Temas intermedios y avanzados de lógica para un buen programador.', url_aux: '', calificacion: '*En evaluación*', actualizado: true, en_ruta: true, logo_platform: 'udemy', logo_technologies: [ 'generico' ], mostrar: false, repositorio: '', nota: '' },</v>
      </c>
    </row>
    <row r="28" spans="1:52">
      <c r="A28" s="6">
        <v>27</v>
      </c>
      <c r="B28" t="s">
        <v>199</v>
      </c>
      <c r="C28" t="s">
        <v>18</v>
      </c>
      <c r="D28" t="s">
        <v>183</v>
      </c>
      <c r="E28" s="7" t="s">
        <v>200</v>
      </c>
      <c r="F28" t="s">
        <v>53</v>
      </c>
      <c r="G28" s="3">
        <v>0</v>
      </c>
      <c r="H28" t="s">
        <v>54</v>
      </c>
      <c r="I28" t="s">
        <v>55</v>
      </c>
      <c r="J28" s="4">
        <v>0</v>
      </c>
      <c r="K28">
        <f>7.5*60</f>
        <v>450</v>
      </c>
      <c r="O28" t="s">
        <v>201</v>
      </c>
      <c r="P28" t="s">
        <v>202</v>
      </c>
      <c r="R28" t="s">
        <v>58</v>
      </c>
      <c r="S28" t="s">
        <v>55</v>
      </c>
      <c r="T28" t="s">
        <v>55</v>
      </c>
      <c r="U28" t="s">
        <v>59</v>
      </c>
      <c r="V28" s="22" t="s">
        <v>187</v>
      </c>
      <c r="W28" s="22" t="s">
        <v>61</v>
      </c>
      <c r="AA28" t="str">
        <f>AA$1&amp;": "&amp;Tabla5[[#This Row],[id]]&amp;", "</f>
        <v>id: 27, </v>
      </c>
      <c r="AB28" t="str">
        <f>AB$1&amp;": '"&amp;Tabla5[[#This Row],[name]]&amp;"', "</f>
        <v>name: 'Curso de Fundamentos y Lógica de Programación -Bootcamp 2021', </v>
      </c>
      <c r="AC28" t="str">
        <f>AC$1&amp;": '"&amp;Tabla5[[#This Row],[category]]&amp;"', "</f>
        <v>category: 'Paradigmas', </v>
      </c>
      <c r="AD28" t="str">
        <f>AD$1&amp;": '"&amp;Tabla5[[#This Row],[technology]]&amp;"', "</f>
        <v>technology: 'Lógica de programación', </v>
      </c>
      <c r="AE28" t="str">
        <f>AE$1&amp;": '"&amp;Tabla5[[#This Row],[url]]&amp;"', "</f>
        <v>url: 'https://www.udemy.com/course/fundamentos-programacion-curso', </v>
      </c>
      <c r="AF28" t="str">
        <f>AF$1&amp;": '"&amp;Tabla5[[#This Row],[platform]]&amp;"', "</f>
        <v>platform: 'Udemy', </v>
      </c>
      <c r="AG28" t="str">
        <f>AG$1&amp;": "&amp;SUBSTITUTE(Tabla5[[#This Row],[costo]],",",".")&amp;", "</f>
        <v>costo: 0, </v>
      </c>
      <c r="AH28" t="str">
        <f>AH$1&amp;": '"&amp;Tabla5[[#This Row],[money]]&amp;"', "</f>
        <v>money: 'EUR', </v>
      </c>
      <c r="AI28" t="str">
        <f>AI$1&amp;": "&amp;Tabla5[[#This Row],[comprado]]&amp;", "</f>
        <v>comprado: true, </v>
      </c>
      <c r="AJ28" t="str">
        <f>AJ$1&amp;": "&amp;Tabla5[[#This Row],[priority]]&amp;", "</f>
        <v>priority: 0, </v>
      </c>
      <c r="AK28" t="str">
        <f>AK$1&amp;": "&amp;Tabla5[[#This Row],[minutos]]&amp;", "</f>
        <v>minutos: 450, </v>
      </c>
      <c r="AL28" t="str">
        <f>AL$1&amp;": "&amp;IF(Tabla5[[#This Row],[culminado]]=0,"null","'"&amp;TEXT(Tabla5[[#This Row],[culminado]],"aaaa-mm-dd")&amp;"'")&amp;", "</f>
        <v>culminado: null, </v>
      </c>
      <c r="AM28" t="str">
        <f>AM$1&amp;": '"&amp;Tabla5[[#This Row],[certificado]]&amp;"', "</f>
        <v>certificado: '', </v>
      </c>
      <c r="AN28" t="str">
        <f>AN$1&amp;": '"&amp;Tabla5[[#This Row],[url_certificado]]&amp;"', "</f>
        <v>url_certificado: '', </v>
      </c>
      <c r="AO28" t="str">
        <f>AO$1&amp;": '"&amp;Tabla5[[#This Row],[instructor]]&amp;"', "</f>
        <v>instructor: 'Jeovani Martínez', </v>
      </c>
      <c r="AP28" t="str">
        <f>AP$1&amp;": '"&amp;Tabla5[[#This Row],[description]]&amp;"', "</f>
        <v>description: 'Aprende las bases y la lógica de la programación con el mejor curso, y prepárate para aprender cualquier lenguaje.', </v>
      </c>
      <c r="AQ28" t="str">
        <f>AQ$1&amp;": '"&amp;Tabla5[[#This Row],[url_aux]]&amp;"', "</f>
        <v>url_aux: '', </v>
      </c>
      <c r="AR28" t="str">
        <f>AR$1&amp;": '"&amp;Tabla5[[#This Row],[calificacion]]&amp;"', "</f>
        <v>calificacion: '*En evaluación*', </v>
      </c>
      <c r="AS28" t="str">
        <f>AS$1&amp;": "&amp;Tabla5[[#This Row],[actualizado]]&amp;", "</f>
        <v>actualizado: true, </v>
      </c>
      <c r="AT28" t="str">
        <f>AT$1&amp;": "&amp;Tabla5[[#This Row],[en_ruta]]&amp;", "</f>
        <v>en_ruta: true, </v>
      </c>
      <c r="AU28" t="str">
        <f>AU$1&amp;": '"&amp;Tabla5[[#This Row],[logo_platform]]&amp;"', "</f>
        <v>logo_platform: 'udemy', </v>
      </c>
      <c r="AV28" t="str">
        <f>AV$1&amp;": [ "&amp;Tabla5[[#This Row],[logo_technologies]]&amp;" ], "</f>
        <v>logo_technologies: [ 'generico' ], </v>
      </c>
      <c r="AW28" t="str">
        <f>AW$1&amp;": "&amp;Tabla5[[#This Row],[mostrar]]&amp;", "</f>
        <v>mostrar: false, </v>
      </c>
      <c r="AX28" t="str">
        <f>AX$1&amp;": '"&amp;Tabla5[[#This Row],[repositorio]]&amp;"', "</f>
        <v>repositorio: '', </v>
      </c>
      <c r="AY28" t="str">
        <f>AY$1&amp;": '"&amp;Tabla5[[#This Row],[nota]]&amp;"'"</f>
        <v>nota: ''</v>
      </c>
      <c r="AZ28" t="str">
        <f>"{ "&amp;AA28&amp;AB28&amp;AC28&amp;AD28&amp;AE28&amp;AF28&amp;AG28&amp;AH28&amp;AI28&amp;AJ28&amp;AK28&amp;AL28&amp;AM28&amp;AN28&amp;AO28&amp;AP28&amp;AQ28&amp;AR28&amp;AS28&amp;AT28&amp;AU28&amp;AV28&amp;AW28&amp;AX28&amp;AY28&amp;" },"</f>
        <v>{ id: 27, name: 'Curso de Fundamentos y Lógica de Programación -Bootcamp 2021', category: 'Paradigmas', technology: 'Lógica de programación', url: 'https://www.udemy.com/course/fundamentos-programacion-curso', platform: 'Udemy', costo: 0, money: 'EUR', comprado: true, priority: 0, minutos: 450, culminado: null, certificado: '', url_certificado: '', instructor: 'Jeovani Martínez', description: 'Aprende las bases y la lógica de la programación con el mejor curso, y prepárate para aprender cualquier lenguaje.', url_aux: '', calificacion: '*En evaluación*', actualizado: true, en_ruta: true, logo_platform: 'udemy', logo_technologies: [ 'generico' ], mostrar: false, repositorio: '', nota: '' },</v>
      </c>
    </row>
    <row r="29" spans="1:52">
      <c r="A29" s="6">
        <v>28</v>
      </c>
      <c r="B29" t="s">
        <v>203</v>
      </c>
      <c r="C29" t="s">
        <v>18</v>
      </c>
      <c r="D29" t="s">
        <v>183</v>
      </c>
      <c r="E29" s="7" t="s">
        <v>204</v>
      </c>
      <c r="F29" t="s">
        <v>53</v>
      </c>
      <c r="G29" s="3">
        <v>0</v>
      </c>
      <c r="H29" t="s">
        <v>54</v>
      </c>
      <c r="I29" t="s">
        <v>55</v>
      </c>
      <c r="J29" s="4">
        <v>0</v>
      </c>
      <c r="K29">
        <f>2*60+40</f>
        <v>160</v>
      </c>
      <c r="O29" t="s">
        <v>205</v>
      </c>
      <c r="P29" t="s">
        <v>206</v>
      </c>
      <c r="R29" t="s">
        <v>58</v>
      </c>
      <c r="S29" t="s">
        <v>55</v>
      </c>
      <c r="T29" t="s">
        <v>55</v>
      </c>
      <c r="U29" t="s">
        <v>59</v>
      </c>
      <c r="V29" s="22" t="s">
        <v>187</v>
      </c>
      <c r="W29" s="22" t="s">
        <v>61</v>
      </c>
      <c r="AA29" t="str">
        <f>AA$1&amp;": "&amp;Tabla5[[#This Row],[id]]&amp;", "</f>
        <v>id: 28, </v>
      </c>
      <c r="AB29" t="str">
        <f>AB$1&amp;": '"&amp;Tabla5[[#This Row],[name]]&amp;"', "</f>
        <v>name: 'Lógica Programación: Aprende Programar en Cualquier Lenguaje', </v>
      </c>
      <c r="AC29" t="str">
        <f>AC$1&amp;": '"&amp;Tabla5[[#This Row],[category]]&amp;"', "</f>
        <v>category: 'Paradigmas', </v>
      </c>
      <c r="AD29" t="str">
        <f>AD$1&amp;": '"&amp;Tabla5[[#This Row],[technology]]&amp;"', "</f>
        <v>technology: 'Lógica de programación', </v>
      </c>
      <c r="AE29" t="str">
        <f>AE$1&amp;": '"&amp;Tabla5[[#This Row],[url]]&amp;"', "</f>
        <v>url: 'https://www.udemy.com/course/logica-programacion-aprende-programar-en-cualquier-lenguaje', </v>
      </c>
      <c r="AF29" t="str">
        <f>AF$1&amp;": '"&amp;Tabla5[[#This Row],[platform]]&amp;"', "</f>
        <v>platform: 'Udemy', </v>
      </c>
      <c r="AG29" t="str">
        <f>AG$1&amp;": "&amp;SUBSTITUTE(Tabla5[[#This Row],[costo]],",",".")&amp;", "</f>
        <v>costo: 0, </v>
      </c>
      <c r="AH29" t="str">
        <f>AH$1&amp;": '"&amp;Tabla5[[#This Row],[money]]&amp;"', "</f>
        <v>money: 'EUR', </v>
      </c>
      <c r="AI29" t="str">
        <f>AI$1&amp;": "&amp;Tabla5[[#This Row],[comprado]]&amp;", "</f>
        <v>comprado: true, </v>
      </c>
      <c r="AJ29" t="str">
        <f>AJ$1&amp;": "&amp;Tabla5[[#This Row],[priority]]&amp;", "</f>
        <v>priority: 0, </v>
      </c>
      <c r="AK29" t="str">
        <f>AK$1&amp;": "&amp;Tabla5[[#This Row],[minutos]]&amp;", "</f>
        <v>minutos: 160, </v>
      </c>
      <c r="AL29" t="str">
        <f>AL$1&amp;": "&amp;IF(Tabla5[[#This Row],[culminado]]=0,"null","'"&amp;TEXT(Tabla5[[#This Row],[culminado]],"aaaa-mm-dd")&amp;"'")&amp;", "</f>
        <v>culminado: null, </v>
      </c>
      <c r="AM29" t="str">
        <f>AM$1&amp;": '"&amp;Tabla5[[#This Row],[certificado]]&amp;"', "</f>
        <v>certificado: '', </v>
      </c>
      <c r="AN29" t="str">
        <f>AN$1&amp;": '"&amp;Tabla5[[#This Row],[url_certificado]]&amp;"', "</f>
        <v>url_certificado: '', </v>
      </c>
      <c r="AO29" t="str">
        <f>AO$1&amp;": '"&amp;Tabla5[[#This Row],[instructor]]&amp;"', "</f>
        <v>instructor: 'Sayyab Tariq Awan', </v>
      </c>
      <c r="AP29" t="str">
        <f>AP$1&amp;": '"&amp;Tabla5[[#This Row],[description]]&amp;"', "</f>
        <v>description: 'Un curso muy básico para aprender a programar en cualquier lenguaje: Java, C++, javascript, python, SQL, HTML, Swift etc.', </v>
      </c>
      <c r="AQ29" t="str">
        <f>AQ$1&amp;": '"&amp;Tabla5[[#This Row],[url_aux]]&amp;"', "</f>
        <v>url_aux: '', </v>
      </c>
      <c r="AR29" t="str">
        <f>AR$1&amp;": '"&amp;Tabla5[[#This Row],[calificacion]]&amp;"', "</f>
        <v>calificacion: '*En evaluación*', </v>
      </c>
      <c r="AS29" t="str">
        <f>AS$1&amp;": "&amp;Tabla5[[#This Row],[actualizado]]&amp;", "</f>
        <v>actualizado: true, </v>
      </c>
      <c r="AT29" t="str">
        <f>AT$1&amp;": "&amp;Tabla5[[#This Row],[en_ruta]]&amp;", "</f>
        <v>en_ruta: true, </v>
      </c>
      <c r="AU29" t="str">
        <f>AU$1&amp;": '"&amp;Tabla5[[#This Row],[logo_platform]]&amp;"', "</f>
        <v>logo_platform: 'udemy', </v>
      </c>
      <c r="AV29" t="str">
        <f>AV$1&amp;": [ "&amp;Tabla5[[#This Row],[logo_technologies]]&amp;" ], "</f>
        <v>logo_technologies: [ 'generico' ], </v>
      </c>
      <c r="AW29" t="str">
        <f>AW$1&amp;": "&amp;Tabla5[[#This Row],[mostrar]]&amp;", "</f>
        <v>mostrar: false, </v>
      </c>
      <c r="AX29" t="str">
        <f>AX$1&amp;": '"&amp;Tabla5[[#This Row],[repositorio]]&amp;"', "</f>
        <v>repositorio: '', </v>
      </c>
      <c r="AY29" t="str">
        <f>AY$1&amp;": '"&amp;Tabla5[[#This Row],[nota]]&amp;"'"</f>
        <v>nota: ''</v>
      </c>
      <c r="AZ29" t="str">
        <f>"{ "&amp;AA29&amp;AB29&amp;AC29&amp;AD29&amp;AE29&amp;AF29&amp;AG29&amp;AH29&amp;AI29&amp;AJ29&amp;AK29&amp;AL29&amp;AM29&amp;AN29&amp;AO29&amp;AP29&amp;AQ29&amp;AR29&amp;AS29&amp;AT29&amp;AU29&amp;AV29&amp;AW29&amp;AX29&amp;AY29&amp;" },"</f>
        <v>{ id: 28, name: 'Lógica Programación: Aprende Programar en Cualquier Lenguaje', category: 'Paradigmas', technology: 'Lógica de programación', url: 'https://www.udemy.com/course/logica-programacion-aprende-programar-en-cualquier-lenguaje', platform: 'Udemy', costo: 0, money: 'EUR', comprado: true, priority: 0, minutos: 160, culminado: null, certificado: '', url_certificado: '', instructor: 'Sayyab Tariq Awan', description: 'Un curso muy básico para aprender a programar en cualquier lenguaje: Java, C++, javascript, python, SQL, HTML, Swift etc.', url_aux: '', calificacion: '*En evaluación*', actualizado: true, en_ruta: true, logo_platform: 'udemy', logo_technologies: [ 'generico' ], mostrar: false, repositorio: '', nota: '' },</v>
      </c>
    </row>
    <row r="30" spans="1:52">
      <c r="A30" s="6">
        <v>29</v>
      </c>
      <c r="B30" t="s">
        <v>207</v>
      </c>
      <c r="C30" t="s">
        <v>18</v>
      </c>
      <c r="D30" t="s">
        <v>208</v>
      </c>
      <c r="E30" s="7" t="s">
        <v>209</v>
      </c>
      <c r="F30" t="s">
        <v>53</v>
      </c>
      <c r="G30" s="3">
        <v>0</v>
      </c>
      <c r="H30" t="s">
        <v>54</v>
      </c>
      <c r="I30" t="s">
        <v>55</v>
      </c>
      <c r="J30" s="4">
        <v>0</v>
      </c>
      <c r="K30">
        <f>60+29</f>
        <v>89</v>
      </c>
      <c r="O30" t="s">
        <v>210</v>
      </c>
      <c r="P30" t="s">
        <v>211</v>
      </c>
      <c r="R30" t="s">
        <v>58</v>
      </c>
      <c r="S30" t="s">
        <v>55</v>
      </c>
      <c r="T30" t="s">
        <v>55</v>
      </c>
      <c r="U30" t="s">
        <v>59</v>
      </c>
      <c r="V30" s="22" t="s">
        <v>212</v>
      </c>
      <c r="W30" s="22" t="s">
        <v>61</v>
      </c>
      <c r="AA30" t="str">
        <f>AA$1&amp;": "&amp;Tabla5[[#This Row],[id]]&amp;", "</f>
        <v>id: 29, </v>
      </c>
      <c r="AB30" t="str">
        <f>AB$1&amp;": '"&amp;Tabla5[[#This Row],[name]]&amp;"', "</f>
        <v>name: 'Curso POO y Java Básico', </v>
      </c>
      <c r="AC30" t="str">
        <f>AC$1&amp;": '"&amp;Tabla5[[#This Row],[category]]&amp;"', "</f>
        <v>category: 'Paradigmas', </v>
      </c>
      <c r="AD30" t="str">
        <f>AD$1&amp;": '"&amp;Tabla5[[#This Row],[technology]]&amp;"', "</f>
        <v>technology: 'POO', </v>
      </c>
      <c r="AE30" t="str">
        <f>AE$1&amp;": '"&amp;Tabla5[[#This Row],[url]]&amp;"', "</f>
        <v>url: 'https://www.udemy.com/course/curso-poo-y-java-basico-1', </v>
      </c>
      <c r="AF30" t="str">
        <f>AF$1&amp;": '"&amp;Tabla5[[#This Row],[platform]]&amp;"', "</f>
        <v>platform: 'Udemy', </v>
      </c>
      <c r="AG30" t="str">
        <f>AG$1&amp;": "&amp;SUBSTITUTE(Tabla5[[#This Row],[costo]],",",".")&amp;", "</f>
        <v>costo: 0, </v>
      </c>
      <c r="AH30" t="str">
        <f>AH$1&amp;": '"&amp;Tabla5[[#This Row],[money]]&amp;"', "</f>
        <v>money: 'EUR', </v>
      </c>
      <c r="AI30" t="str">
        <f>AI$1&amp;": "&amp;Tabla5[[#This Row],[comprado]]&amp;", "</f>
        <v>comprado: true, </v>
      </c>
      <c r="AJ30" t="str">
        <f>AJ$1&amp;": "&amp;Tabla5[[#This Row],[priority]]&amp;", "</f>
        <v>priority: 0, </v>
      </c>
      <c r="AK30" t="str">
        <f>AK$1&amp;": "&amp;Tabla5[[#This Row],[minutos]]&amp;", "</f>
        <v>minutos: 89, </v>
      </c>
      <c r="AL30" t="str">
        <f>AL$1&amp;": "&amp;IF(Tabla5[[#This Row],[culminado]]=0,"null","'"&amp;TEXT(Tabla5[[#This Row],[culminado]],"aaaa-mm-dd")&amp;"'")&amp;", "</f>
        <v>culminado: null, </v>
      </c>
      <c r="AM30" t="str">
        <f>AM$1&amp;": '"&amp;Tabla5[[#This Row],[certificado]]&amp;"', "</f>
        <v>certificado: '', </v>
      </c>
      <c r="AN30" t="str">
        <f>AN$1&amp;": '"&amp;Tabla5[[#This Row],[url_certificado]]&amp;"', "</f>
        <v>url_certificado: '', </v>
      </c>
      <c r="AO30" t="str">
        <f>AO$1&amp;": '"&amp;Tabla5[[#This Row],[instructor]]&amp;"', "</f>
        <v>instructor: 'Flores Aguilar', </v>
      </c>
      <c r="AP30" t="str">
        <f>AP$1&amp;": '"&amp;Tabla5[[#This Row],[description]]&amp;"', "</f>
        <v>description: 'Curso de conceptos básicos de POO y Java.', </v>
      </c>
      <c r="AQ30" t="str">
        <f>AQ$1&amp;": '"&amp;Tabla5[[#This Row],[url_aux]]&amp;"', "</f>
        <v>url_aux: '', </v>
      </c>
      <c r="AR30" t="str">
        <f>AR$1&amp;": '"&amp;Tabla5[[#This Row],[calificacion]]&amp;"', "</f>
        <v>calificacion: '*En evaluación*', </v>
      </c>
      <c r="AS30" t="str">
        <f>AS$1&amp;": "&amp;Tabla5[[#This Row],[actualizado]]&amp;", "</f>
        <v>actualizado: true, </v>
      </c>
      <c r="AT30" t="str">
        <f>AT$1&amp;": "&amp;Tabla5[[#This Row],[en_ruta]]&amp;", "</f>
        <v>en_ruta: true, </v>
      </c>
      <c r="AU30" t="str">
        <f>AU$1&amp;": '"&amp;Tabla5[[#This Row],[logo_platform]]&amp;"', "</f>
        <v>logo_platform: 'udemy', </v>
      </c>
      <c r="AV30" t="str">
        <f>AV$1&amp;": [ "&amp;Tabla5[[#This Row],[logo_technologies]]&amp;" ], "</f>
        <v>logo_technologies: [ 'java' ], </v>
      </c>
      <c r="AW30" t="str">
        <f>AW$1&amp;": "&amp;Tabla5[[#This Row],[mostrar]]&amp;", "</f>
        <v>mostrar: false, </v>
      </c>
      <c r="AX30" t="str">
        <f>AX$1&amp;": '"&amp;Tabla5[[#This Row],[repositorio]]&amp;"', "</f>
        <v>repositorio: '', </v>
      </c>
      <c r="AY30" t="str">
        <f>AY$1&amp;": '"&amp;Tabla5[[#This Row],[nota]]&amp;"'"</f>
        <v>nota: ''</v>
      </c>
      <c r="AZ30" t="str">
        <f>"{ "&amp;AA30&amp;AB30&amp;AC30&amp;AD30&amp;AE30&amp;AF30&amp;AG30&amp;AH30&amp;AI30&amp;AJ30&amp;AK30&amp;AL30&amp;AM30&amp;AN30&amp;AO30&amp;AP30&amp;AQ30&amp;AR30&amp;AS30&amp;AT30&amp;AU30&amp;AV30&amp;AW30&amp;AX30&amp;AY30&amp;" },"</f>
        <v>{ id: 29, name: 'Curso POO y Java Básico', category: 'Paradigmas', technology: 'POO', url: 'https://www.udemy.com/course/curso-poo-y-java-basico-1', platform: 'Udemy', costo: 0, money: 'EUR', comprado: true, priority: 0, minutos: 89, culminado: null, certificado: '', url_certificado: '', instructor: 'Flores Aguilar', description: 'Curso de conceptos básicos de POO y Java.', url_aux: '', calificacion: '*En evaluación*', actualizado: true, en_ruta: true, logo_platform: 'udemy', logo_technologies: [ 'java' ], mostrar: false, repositorio: '', nota: '' },</v>
      </c>
    </row>
    <row r="31" spans="1:52">
      <c r="A31" s="6">
        <v>30</v>
      </c>
      <c r="B31" t="s">
        <v>213</v>
      </c>
      <c r="C31" t="s">
        <v>18</v>
      </c>
      <c r="D31" t="s">
        <v>208</v>
      </c>
      <c r="E31" s="7" t="s">
        <v>214</v>
      </c>
      <c r="F31" t="s">
        <v>53</v>
      </c>
      <c r="G31" s="3">
        <v>0</v>
      </c>
      <c r="H31" t="s">
        <v>54</v>
      </c>
      <c r="I31" t="s">
        <v>55</v>
      </c>
      <c r="J31" s="4">
        <v>0</v>
      </c>
      <c r="K31">
        <f>60+51</f>
        <v>111</v>
      </c>
      <c r="O31" t="s">
        <v>215</v>
      </c>
      <c r="P31" t="s">
        <v>216</v>
      </c>
      <c r="R31" t="s">
        <v>58</v>
      </c>
      <c r="S31" t="s">
        <v>55</v>
      </c>
      <c r="T31" t="s">
        <v>55</v>
      </c>
      <c r="U31" t="s">
        <v>59</v>
      </c>
      <c r="V31" s="22" t="s">
        <v>217</v>
      </c>
      <c r="W31" s="22" t="s">
        <v>61</v>
      </c>
      <c r="AA31" t="str">
        <f>AA$1&amp;": "&amp;Tabla5[[#This Row],[id]]&amp;", "</f>
        <v>id: 30, </v>
      </c>
      <c r="AB31" t="str">
        <f>AB$1&amp;": '"&amp;Tabla5[[#This Row],[name]]&amp;"', "</f>
        <v>name: 'CURSO de php &amp; MVC: Mi primer SISTEMA [php, MVC, POO, mysql]', </v>
      </c>
      <c r="AC31" t="str">
        <f>AC$1&amp;": '"&amp;Tabla5[[#This Row],[category]]&amp;"', "</f>
        <v>category: 'Paradigmas', </v>
      </c>
      <c r="AD31" t="str">
        <f>AD$1&amp;": '"&amp;Tabla5[[#This Row],[technology]]&amp;"', "</f>
        <v>technology: 'POO', </v>
      </c>
      <c r="AE31" t="str">
        <f>AE$1&amp;": '"&amp;Tabla5[[#This Row],[url]]&amp;"', "</f>
        <v>url: 'https://www.udemy.com/course/mi-primer-sistema-php-mvc-mysql', </v>
      </c>
      <c r="AF31" t="str">
        <f>AF$1&amp;": '"&amp;Tabla5[[#This Row],[platform]]&amp;"', "</f>
        <v>platform: 'Udemy', </v>
      </c>
      <c r="AG31" t="str">
        <f>AG$1&amp;": "&amp;SUBSTITUTE(Tabla5[[#This Row],[costo]],",",".")&amp;", "</f>
        <v>costo: 0, </v>
      </c>
      <c r="AH31" t="str">
        <f>AH$1&amp;": '"&amp;Tabla5[[#This Row],[money]]&amp;"', "</f>
        <v>money: 'EUR', </v>
      </c>
      <c r="AI31" t="str">
        <f>AI$1&amp;": "&amp;Tabla5[[#This Row],[comprado]]&amp;", "</f>
        <v>comprado: true, </v>
      </c>
      <c r="AJ31" t="str">
        <f>AJ$1&amp;": "&amp;Tabla5[[#This Row],[priority]]&amp;", "</f>
        <v>priority: 0, </v>
      </c>
      <c r="AK31" t="str">
        <f>AK$1&amp;": "&amp;Tabla5[[#This Row],[minutos]]&amp;", "</f>
        <v>minutos: 111, </v>
      </c>
      <c r="AL31" t="str">
        <f>AL$1&amp;": "&amp;IF(Tabla5[[#This Row],[culminado]]=0,"null","'"&amp;TEXT(Tabla5[[#This Row],[culminado]],"aaaa-mm-dd")&amp;"'")&amp;", "</f>
        <v>culminado: null, </v>
      </c>
      <c r="AM31" t="str">
        <f>AM$1&amp;": '"&amp;Tabla5[[#This Row],[certificado]]&amp;"', "</f>
        <v>certificado: '', </v>
      </c>
      <c r="AN31" t="str">
        <f>AN$1&amp;": '"&amp;Tabla5[[#This Row],[url_certificado]]&amp;"', "</f>
        <v>url_certificado: '', </v>
      </c>
      <c r="AO31" t="str">
        <f>AO$1&amp;": '"&amp;Tabla5[[#This Row],[instructor]]&amp;"', "</f>
        <v>instructor: 'Carlos Alfaro', </v>
      </c>
      <c r="AP31" t="str">
        <f>AP$1&amp;": '"&amp;Tabla5[[#This Row],[description]]&amp;"', "</f>
        <v>description: 'CURSO de php, MVC, POO &amp; mysql: Aprende a PROGRAMAR un SISTEMA web [php, MVC, POO, mysql &amp; ajax]', </v>
      </c>
      <c r="AQ31" t="str">
        <f>AQ$1&amp;": '"&amp;Tabla5[[#This Row],[url_aux]]&amp;"', "</f>
        <v>url_aux: '', </v>
      </c>
      <c r="AR31" t="str">
        <f>AR$1&amp;": '"&amp;Tabla5[[#This Row],[calificacion]]&amp;"', "</f>
        <v>calificacion: '*En evaluación*', </v>
      </c>
      <c r="AS31" t="str">
        <f>AS$1&amp;": "&amp;Tabla5[[#This Row],[actualizado]]&amp;", "</f>
        <v>actualizado: true, </v>
      </c>
      <c r="AT31" t="str">
        <f>AT$1&amp;": "&amp;Tabla5[[#This Row],[en_ruta]]&amp;", "</f>
        <v>en_ruta: true, </v>
      </c>
      <c r="AU31" t="str">
        <f>AU$1&amp;": '"&amp;Tabla5[[#This Row],[logo_platform]]&amp;"', "</f>
        <v>logo_platform: 'udemy', </v>
      </c>
      <c r="AV31" t="str">
        <f>AV$1&amp;": [ "&amp;Tabla5[[#This Row],[logo_technologies]]&amp;" ], "</f>
        <v>logo_technologies: [ 'php','mysql' ], </v>
      </c>
      <c r="AW31" t="str">
        <f>AW$1&amp;": "&amp;Tabla5[[#This Row],[mostrar]]&amp;", "</f>
        <v>mostrar: false, </v>
      </c>
      <c r="AX31" t="str">
        <f>AX$1&amp;": '"&amp;Tabla5[[#This Row],[repositorio]]&amp;"', "</f>
        <v>repositorio: '', </v>
      </c>
      <c r="AY31" t="str">
        <f>AY$1&amp;": '"&amp;Tabla5[[#This Row],[nota]]&amp;"'"</f>
        <v>nota: ''</v>
      </c>
      <c r="AZ31" t="str">
        <f>"{ "&amp;AA31&amp;AB31&amp;AC31&amp;AD31&amp;AE31&amp;AF31&amp;AG31&amp;AH31&amp;AI31&amp;AJ31&amp;AK31&amp;AL31&amp;AM31&amp;AN31&amp;AO31&amp;AP31&amp;AQ31&amp;AR31&amp;AS31&amp;AT31&amp;AU31&amp;AV31&amp;AW31&amp;AX31&amp;AY31&amp;" },"</f>
        <v>{ id: 30, name: 'CURSO de php &amp; MVC: Mi primer SISTEMA [php, MVC, POO, mysql]', category: 'Paradigmas', technology: 'POO', url: 'https://www.udemy.com/course/mi-primer-sistema-php-mvc-mysql', platform: 'Udemy', costo: 0, money: 'EUR', comprado: true, priority: 0, minutos: 111, culminado: null, certificado: '', url_certificado: '', instructor: 'Carlos Alfaro', description: 'CURSO de php, MVC, POO &amp; mysql: Aprende a PROGRAMAR un SISTEMA web [php, MVC, POO, mysql &amp; ajax]', url_aux: '', calificacion: '*En evaluación*', actualizado: true, en_ruta: true, logo_platform: 'udemy', logo_technologies: [ 'php','mysql' ], mostrar: false, repositorio: '', nota: '' },</v>
      </c>
    </row>
    <row r="32" spans="1:52">
      <c r="A32" s="6">
        <v>31</v>
      </c>
      <c r="B32" t="s">
        <v>218</v>
      </c>
      <c r="C32" t="s">
        <v>18</v>
      </c>
      <c r="D32" t="s">
        <v>219</v>
      </c>
      <c r="E32" s="7" t="s">
        <v>220</v>
      </c>
      <c r="F32" t="s">
        <v>53</v>
      </c>
      <c r="G32" s="3">
        <v>0</v>
      </c>
      <c r="H32" t="s">
        <v>54</v>
      </c>
      <c r="I32" t="s">
        <v>55</v>
      </c>
      <c r="J32" s="4">
        <v>0</v>
      </c>
      <c r="K32">
        <f>60+19</f>
        <v>79</v>
      </c>
      <c r="O32" t="s">
        <v>221</v>
      </c>
      <c r="P32" t="s">
        <v>222</v>
      </c>
      <c r="R32" t="s">
        <v>58</v>
      </c>
      <c r="S32" t="s">
        <v>55</v>
      </c>
      <c r="T32" t="s">
        <v>55</v>
      </c>
      <c r="U32" t="s">
        <v>59</v>
      </c>
      <c r="V32" s="22" t="s">
        <v>187</v>
      </c>
      <c r="W32" s="22" t="s">
        <v>61</v>
      </c>
      <c r="AA32" t="str">
        <f>AA$1&amp;": "&amp;Tabla5[[#This Row],[id]]&amp;", "</f>
        <v>id: 31, </v>
      </c>
      <c r="AB32" t="str">
        <f>AB$1&amp;": '"&amp;Tabla5[[#This Row],[name]]&amp;"', "</f>
        <v>name: 'Introducción a MVC con Net 5', </v>
      </c>
      <c r="AC32" t="str">
        <f>AC$1&amp;": '"&amp;Tabla5[[#This Row],[category]]&amp;"', "</f>
        <v>category: 'Paradigmas', </v>
      </c>
      <c r="AD32" t="str">
        <f>AD$1&amp;": '"&amp;Tabla5[[#This Row],[technology]]&amp;"', "</f>
        <v>technology: 'MVC', </v>
      </c>
      <c r="AE32" t="str">
        <f>AE$1&amp;": '"&amp;Tabla5[[#This Row],[url]]&amp;"', "</f>
        <v>url: 'https://www.udemy.com/course/introduccion-a-mvc-con-net-5', </v>
      </c>
      <c r="AF32" t="str">
        <f>AF$1&amp;": '"&amp;Tabla5[[#This Row],[platform]]&amp;"', "</f>
        <v>platform: 'Udemy', </v>
      </c>
      <c r="AG32" t="str">
        <f>AG$1&amp;": "&amp;SUBSTITUTE(Tabla5[[#This Row],[costo]],",",".")&amp;", "</f>
        <v>costo: 0, </v>
      </c>
      <c r="AH32" t="str">
        <f>AH$1&amp;": '"&amp;Tabla5[[#This Row],[money]]&amp;"', "</f>
        <v>money: 'EUR', </v>
      </c>
      <c r="AI32" t="str">
        <f>AI$1&amp;": "&amp;Tabla5[[#This Row],[comprado]]&amp;", "</f>
        <v>comprado: true, </v>
      </c>
      <c r="AJ32" t="str">
        <f>AJ$1&amp;": "&amp;Tabla5[[#This Row],[priority]]&amp;", "</f>
        <v>priority: 0, </v>
      </c>
      <c r="AK32" t="str">
        <f>AK$1&amp;": "&amp;Tabla5[[#This Row],[minutos]]&amp;", "</f>
        <v>minutos: 79, </v>
      </c>
      <c r="AL32" t="str">
        <f>AL$1&amp;": "&amp;IF(Tabla5[[#This Row],[culminado]]=0,"null","'"&amp;TEXT(Tabla5[[#This Row],[culminado]],"aaaa-mm-dd")&amp;"'")&amp;", "</f>
        <v>culminado: null, </v>
      </c>
      <c r="AM32" t="str">
        <f>AM$1&amp;": '"&amp;Tabla5[[#This Row],[certificado]]&amp;"', "</f>
        <v>certificado: '', </v>
      </c>
      <c r="AN32" t="str">
        <f>AN$1&amp;": '"&amp;Tabla5[[#This Row],[url_certificado]]&amp;"', "</f>
        <v>url_certificado: '', </v>
      </c>
      <c r="AO32" t="str">
        <f>AO$1&amp;": '"&amp;Tabla5[[#This Row],[instructor]]&amp;"', "</f>
        <v>instructor: 'Misael Cazarez', </v>
      </c>
      <c r="AP32" t="str">
        <f>AP$1&amp;": '"&amp;Tabla5[[#This Row],[description]]&amp;"', "</f>
        <v>description: 'Creación de CRUD en MVC.', </v>
      </c>
      <c r="AQ32" t="str">
        <f>AQ$1&amp;": '"&amp;Tabla5[[#This Row],[url_aux]]&amp;"', "</f>
        <v>url_aux: '', </v>
      </c>
      <c r="AR32" t="str">
        <f>AR$1&amp;": '"&amp;Tabla5[[#This Row],[calificacion]]&amp;"', "</f>
        <v>calificacion: '*En evaluación*', </v>
      </c>
      <c r="AS32" t="str">
        <f>AS$1&amp;": "&amp;Tabla5[[#This Row],[actualizado]]&amp;", "</f>
        <v>actualizado: true, </v>
      </c>
      <c r="AT32" t="str">
        <f>AT$1&amp;": "&amp;Tabla5[[#This Row],[en_ruta]]&amp;", "</f>
        <v>en_ruta: true, </v>
      </c>
      <c r="AU32" t="str">
        <f>AU$1&amp;": '"&amp;Tabla5[[#This Row],[logo_platform]]&amp;"', "</f>
        <v>logo_platform: 'udemy', </v>
      </c>
      <c r="AV32" t="str">
        <f>AV$1&amp;": [ "&amp;Tabla5[[#This Row],[logo_technologies]]&amp;" ], "</f>
        <v>logo_technologies: [ 'generico' ], </v>
      </c>
      <c r="AW32" t="str">
        <f>AW$1&amp;": "&amp;Tabla5[[#This Row],[mostrar]]&amp;", "</f>
        <v>mostrar: false, </v>
      </c>
      <c r="AX32" t="str">
        <f>AX$1&amp;": '"&amp;Tabla5[[#This Row],[repositorio]]&amp;"', "</f>
        <v>repositorio: '', </v>
      </c>
      <c r="AY32" t="str">
        <f>AY$1&amp;": '"&amp;Tabla5[[#This Row],[nota]]&amp;"'"</f>
        <v>nota: ''</v>
      </c>
      <c r="AZ32" t="str">
        <f>"{ "&amp;AA32&amp;AB32&amp;AC32&amp;AD32&amp;AE32&amp;AF32&amp;AG32&amp;AH32&amp;AI32&amp;AJ32&amp;AK32&amp;AL32&amp;AM32&amp;AN32&amp;AO32&amp;AP32&amp;AQ32&amp;AR32&amp;AS32&amp;AT32&amp;AU32&amp;AV32&amp;AW32&amp;AX32&amp;AY32&amp;" },"</f>
        <v>{ id: 31, name: 'Introducción a MVC con Net 5', category: 'Paradigmas', technology: 'MVC', url: 'https://www.udemy.com/course/introduccion-a-mvc-con-net-5', platform: 'Udemy', costo: 0, money: 'EUR', comprado: true, priority: 0, minutos: 79, culminado: null, certificado: '', url_certificado: '', instructor: 'Misael Cazarez', description: 'Creación de CRUD en MVC.', url_aux: '', calificacion: '*En evaluación*', actualizado: true, en_ruta: true, logo_platform: 'udemy', logo_technologies: [ 'generico' ], mostrar: false, repositorio: '', nota: '' },</v>
      </c>
    </row>
    <row r="33" spans="1:52">
      <c r="A33" s="8">
        <v>32</v>
      </c>
      <c r="B33" t="s">
        <v>223</v>
      </c>
      <c r="C33" t="s">
        <v>18</v>
      </c>
      <c r="D33" t="s">
        <v>224</v>
      </c>
      <c r="E33" s="7" t="s">
        <v>225</v>
      </c>
      <c r="F33" t="s">
        <v>53</v>
      </c>
      <c r="G33" s="3">
        <v>0</v>
      </c>
      <c r="H33" t="s">
        <v>54</v>
      </c>
      <c r="I33" t="s">
        <v>55</v>
      </c>
      <c r="J33" s="4">
        <v>0</v>
      </c>
      <c r="K33">
        <f>60+8</f>
        <v>68</v>
      </c>
      <c r="L33" s="5">
        <v>44465</v>
      </c>
      <c r="M33" t="s">
        <v>79</v>
      </c>
      <c r="O33" t="s">
        <v>226</v>
      </c>
      <c r="P33" t="s">
        <v>227</v>
      </c>
      <c r="R33" t="s">
        <v>93</v>
      </c>
      <c r="S33" t="s">
        <v>55</v>
      </c>
      <c r="T33" t="s">
        <v>55</v>
      </c>
      <c r="U33" t="s">
        <v>59</v>
      </c>
      <c r="V33" s="22" t="s">
        <v>228</v>
      </c>
      <c r="W33" s="22" t="s">
        <v>61</v>
      </c>
      <c r="AA33" t="str">
        <f>AA$1&amp;": "&amp;Tabla5[[#This Row],[id]]&amp;", "</f>
        <v>id: 32, </v>
      </c>
      <c r="AB33" t="str">
        <f>AB$1&amp;": '"&amp;Tabla5[[#This Row],[name]]&amp;"', "</f>
        <v>name: 'Aprende a diseñar una API RESTFul correctamente', </v>
      </c>
      <c r="AC33" t="str">
        <f>AC$1&amp;": '"&amp;Tabla5[[#This Row],[category]]&amp;"', "</f>
        <v>category: 'Paradigmas', </v>
      </c>
      <c r="AD33" t="str">
        <f>AD$1&amp;": '"&amp;Tabla5[[#This Row],[technology]]&amp;"', "</f>
        <v>technology: 'API RESTful', </v>
      </c>
      <c r="AE33" t="str">
        <f>AE$1&amp;": '"&amp;Tabla5[[#This Row],[url]]&amp;"', "</f>
        <v>url: 'https://www.udemy.com/course/aprende-a-disenar-una-api-restful-correctamente', </v>
      </c>
      <c r="AF33" t="str">
        <f>AF$1&amp;": '"&amp;Tabla5[[#This Row],[platform]]&amp;"', "</f>
        <v>platform: 'Udemy', </v>
      </c>
      <c r="AG33" t="str">
        <f>AG$1&amp;": "&amp;SUBSTITUTE(Tabla5[[#This Row],[costo]],",",".")&amp;", "</f>
        <v>costo: 0, </v>
      </c>
      <c r="AH33" t="str">
        <f>AH$1&amp;": '"&amp;Tabla5[[#This Row],[money]]&amp;"', "</f>
        <v>money: 'EUR', </v>
      </c>
      <c r="AI33" t="str">
        <f>AI$1&amp;": "&amp;Tabla5[[#This Row],[comprado]]&amp;", "</f>
        <v>comprado: true, </v>
      </c>
      <c r="AJ33" t="str">
        <f>AJ$1&amp;": "&amp;Tabla5[[#This Row],[priority]]&amp;", "</f>
        <v>priority: 0, </v>
      </c>
      <c r="AK33" t="str">
        <f>AK$1&amp;": "&amp;Tabla5[[#This Row],[minutos]]&amp;", "</f>
        <v>minutos: 68, </v>
      </c>
      <c r="AL33" t="str">
        <f>AL$1&amp;": "&amp;IF(Tabla5[[#This Row],[culminado]]=0,"null","'"&amp;TEXT(Tabla5[[#This Row],[culminado]],"aaaa-mm-dd")&amp;"'")&amp;", "</f>
        <v>culminado: '2021-09-26', </v>
      </c>
      <c r="AM33" t="str">
        <f>AM$1&amp;": '"&amp;Tabla5[[#This Row],[certificado]]&amp;"', "</f>
        <v>certificado: 'S/C', </v>
      </c>
      <c r="AN33" t="str">
        <f>AN$1&amp;": '"&amp;Tabla5[[#This Row],[url_certificado]]&amp;"', "</f>
        <v>url_certificado: '', </v>
      </c>
      <c r="AO33" t="str">
        <f>AO$1&amp;": '"&amp;Tabla5[[#This Row],[instructor]]&amp;"', "</f>
        <v>instructor: 'Eduardo Patiño', </v>
      </c>
      <c r="AP33" t="str">
        <f>AP$1&amp;": '"&amp;Tabla5[[#This Row],[description]]&amp;"', "</f>
        <v>description: 'Fortalece tus bases sobre el diseño antes de programar.', </v>
      </c>
      <c r="AQ33" t="str">
        <f>AQ$1&amp;": '"&amp;Tabla5[[#This Row],[url_aux]]&amp;"', "</f>
        <v>url_aux: '', </v>
      </c>
      <c r="AR33" t="str">
        <f>AR$1&amp;": '"&amp;Tabla5[[#This Row],[calificacion]]&amp;"', "</f>
        <v>calificacion: 'Excelente', </v>
      </c>
      <c r="AS33" t="str">
        <f>AS$1&amp;": "&amp;Tabla5[[#This Row],[actualizado]]&amp;", "</f>
        <v>actualizado: true, </v>
      </c>
      <c r="AT33" t="str">
        <f>AT$1&amp;": "&amp;Tabla5[[#This Row],[en_ruta]]&amp;", "</f>
        <v>en_ruta: true, </v>
      </c>
      <c r="AU33" t="str">
        <f>AU$1&amp;": '"&amp;Tabla5[[#This Row],[logo_platform]]&amp;"', "</f>
        <v>logo_platform: 'udemy', </v>
      </c>
      <c r="AV33" t="str">
        <f>AV$1&amp;": [ "&amp;Tabla5[[#This Row],[logo_technologies]]&amp;" ], "</f>
        <v>logo_technologies: [ 'apirestful' ], </v>
      </c>
      <c r="AW33" t="str">
        <f>AW$1&amp;": "&amp;Tabla5[[#This Row],[mostrar]]&amp;", "</f>
        <v>mostrar: false, </v>
      </c>
      <c r="AX33" t="str">
        <f>AX$1&amp;": '"&amp;Tabla5[[#This Row],[repositorio]]&amp;"', "</f>
        <v>repositorio: '', </v>
      </c>
      <c r="AY33" t="str">
        <f>AY$1&amp;": '"&amp;Tabla5[[#This Row],[nota]]&amp;"'"</f>
        <v>nota: ''</v>
      </c>
      <c r="AZ33" t="str">
        <f>"{ "&amp;AA33&amp;AB33&amp;AC33&amp;AD33&amp;AE33&amp;AF33&amp;AG33&amp;AH33&amp;AI33&amp;AJ33&amp;AK33&amp;AL33&amp;AM33&amp;AN33&amp;AO33&amp;AP33&amp;AQ33&amp;AR33&amp;AS33&amp;AT33&amp;AU33&amp;AV33&amp;AW33&amp;AX33&amp;AY33&amp;" },"</f>
        <v>{ id: 32, name: 'Aprende a diseñar una API RESTFul correctamente', category: 'Paradigmas', technology: 'API RESTful', url: 'https://www.udemy.com/course/aprende-a-disenar-una-api-restful-correctamente', platform: 'Udemy', costo: 0, money: 'EUR', comprado: true, priority: 0, minutos: 68, culminado: '2021-09-26', certificado: 'S/C', url_certificado: '', instructor: 'Eduardo Patiño', description: 'Fortalece tus bases sobre el diseño antes de programar.', url_aux: '', calificacion: 'Excelente', actualizado: true, en_ruta: true, logo_platform: 'udemy', logo_technologies: [ 'apirestful' ], mostrar: false, repositorio: '', nota: '' },</v>
      </c>
    </row>
    <row r="34" spans="1:52">
      <c r="A34" s="8">
        <v>33</v>
      </c>
      <c r="B34" t="s">
        <v>229</v>
      </c>
      <c r="C34" t="s">
        <v>18</v>
      </c>
      <c r="D34" t="s">
        <v>224</v>
      </c>
      <c r="E34" s="7" t="s">
        <v>230</v>
      </c>
      <c r="F34" t="s">
        <v>53</v>
      </c>
      <c r="G34" s="3">
        <v>9.99</v>
      </c>
      <c r="H34" t="s">
        <v>54</v>
      </c>
      <c r="I34" t="s">
        <v>55</v>
      </c>
      <c r="J34" s="4">
        <v>0</v>
      </c>
      <c r="K34">
        <f>15*60</f>
        <v>900</v>
      </c>
      <c r="L34" s="5">
        <v>44636</v>
      </c>
      <c r="M34" t="s">
        <v>231</v>
      </c>
      <c r="N34" s="7" t="s">
        <v>232</v>
      </c>
      <c r="O34" t="s">
        <v>233</v>
      </c>
      <c r="P34" t="s">
        <v>234</v>
      </c>
      <c r="R34" t="s">
        <v>93</v>
      </c>
      <c r="S34" t="s">
        <v>61</v>
      </c>
      <c r="T34" t="s">
        <v>61</v>
      </c>
      <c r="U34" t="s">
        <v>59</v>
      </c>
      <c r="V34" s="22" t="s">
        <v>235</v>
      </c>
      <c r="W34" s="22" t="s">
        <v>61</v>
      </c>
      <c r="X34" s="7" t="s">
        <v>236</v>
      </c>
      <c r="AA34" t="str">
        <f>AA$1&amp;": "&amp;Tabla5[[#This Row],[id]]&amp;", "</f>
        <v>id: 33, </v>
      </c>
      <c r="AB34" t="str">
        <f>AB$1&amp;": '"&amp;Tabla5[[#This Row],[name]]&amp;"', "</f>
        <v>name: 'API RESTful con laravel: Guía Definitiva', </v>
      </c>
      <c r="AC34" t="str">
        <f>AC$1&amp;": '"&amp;Tabla5[[#This Row],[category]]&amp;"', "</f>
        <v>category: 'Paradigmas', </v>
      </c>
      <c r="AD34" t="str">
        <f>AD$1&amp;": '"&amp;Tabla5[[#This Row],[technology]]&amp;"', "</f>
        <v>technology: 'API RESTful', </v>
      </c>
      <c r="AE34" t="str">
        <f>AE$1&amp;": '"&amp;Tabla5[[#This Row],[url]]&amp;"', "</f>
        <v>url: 'https://www.udemy.com/course/api-restful-con-laravel-php-homestead-passport', </v>
      </c>
      <c r="AF34" t="str">
        <f>AF$1&amp;": '"&amp;Tabla5[[#This Row],[platform]]&amp;"', "</f>
        <v>platform: 'Udemy', </v>
      </c>
      <c r="AG34" t="str">
        <f>AG$1&amp;": "&amp;SUBSTITUTE(Tabla5[[#This Row],[costo]],",",".")&amp;", "</f>
        <v>costo: 9.99, </v>
      </c>
      <c r="AH34" t="str">
        <f>AH$1&amp;": '"&amp;Tabla5[[#This Row],[money]]&amp;"', "</f>
        <v>money: 'EUR', </v>
      </c>
      <c r="AI34" t="str">
        <f>AI$1&amp;": "&amp;Tabla5[[#This Row],[comprado]]&amp;", "</f>
        <v>comprado: true, </v>
      </c>
      <c r="AJ34" t="str">
        <f>AJ$1&amp;": "&amp;Tabla5[[#This Row],[priority]]&amp;", "</f>
        <v>priority: 0, </v>
      </c>
      <c r="AK34" t="str">
        <f>AK$1&amp;": "&amp;Tabla5[[#This Row],[minutos]]&amp;", "</f>
        <v>minutos: 900, </v>
      </c>
      <c r="AL34" t="str">
        <f>AL$1&amp;": "&amp;IF(Tabla5[[#This Row],[culminado]]=0,"null","'"&amp;TEXT(Tabla5[[#This Row],[culminado]],"aaaa-mm-dd")&amp;"'")&amp;", "</f>
        <v>culminado: '2022-03-16', </v>
      </c>
      <c r="AM34" t="str">
        <f>AM$1&amp;": '"&amp;Tabla5[[#This Row],[certificado]]&amp;"', "</f>
        <v>certificado: 'UC-777de1a6-3ed2-4a9f-a30c-78a0037ad1cd', </v>
      </c>
      <c r="AN34" t="str">
        <f>AN$1&amp;": '"&amp;Tabla5[[#This Row],[url_certificado]]&amp;"', "</f>
        <v>url_certificado: 'https://www.udemy.com/certificate/UC-777de1a6-3ed2-4a9f-a30c-78a0037ad1cd', </v>
      </c>
      <c r="AO34" t="str">
        <f>AO$1&amp;": '"&amp;Tabla5[[#This Row],[instructor]]&amp;"', "</f>
        <v>instructor: 'Juan David Meza González', </v>
      </c>
      <c r="AP34" t="str">
        <f>AP$1&amp;": '"&amp;Tabla5[[#This Row],[description]]&amp;"', "</f>
        <v>description: 'Crea la API RESTful de un sistema de mercado con laravel y domina características complejas de las API con laravel', </v>
      </c>
      <c r="AQ34" t="str">
        <f>AQ$1&amp;": '"&amp;Tabla5[[#This Row],[url_aux]]&amp;"', "</f>
        <v>url_aux: '', </v>
      </c>
      <c r="AR34" t="str">
        <f>AR$1&amp;": '"&amp;Tabla5[[#This Row],[calificacion]]&amp;"', "</f>
        <v>calificacion: 'Excelente', </v>
      </c>
      <c r="AS34" t="str">
        <f>AS$1&amp;": "&amp;Tabla5[[#This Row],[actualizado]]&amp;", "</f>
        <v>actualizado: false, </v>
      </c>
      <c r="AT34" t="str">
        <f>AT$1&amp;": "&amp;Tabla5[[#This Row],[en_ruta]]&amp;", "</f>
        <v>en_ruta: false, </v>
      </c>
      <c r="AU34" t="str">
        <f>AU$1&amp;": '"&amp;Tabla5[[#This Row],[logo_platform]]&amp;"', "</f>
        <v>logo_platform: 'udemy', </v>
      </c>
      <c r="AV34" t="str">
        <f>AV$1&amp;": [ "&amp;Tabla5[[#This Row],[logo_technologies]]&amp;" ], "</f>
        <v>logo_technologies: [ 'apirestful','laravel' ], </v>
      </c>
      <c r="AW34" t="str">
        <f>AW$1&amp;": "&amp;Tabla5[[#This Row],[mostrar]]&amp;", "</f>
        <v>mostrar: false, </v>
      </c>
      <c r="AX34" t="str">
        <f>AX$1&amp;": '"&amp;Tabla5[[#This Row],[repositorio]]&amp;"', "</f>
        <v>repositorio: 'https://github.com/petrix12/api_restful_2021', </v>
      </c>
      <c r="AY34" t="str">
        <f>AY$1&amp;": '"&amp;Tabla5[[#This Row],[nota]]&amp;"'"</f>
        <v>nota: ''</v>
      </c>
      <c r="AZ34" t="str">
        <f>"{ "&amp;AA34&amp;AB34&amp;AC34&amp;AD34&amp;AE34&amp;AF34&amp;AG34&amp;AH34&amp;AI34&amp;AJ34&amp;AK34&amp;AL34&amp;AM34&amp;AN34&amp;AO34&amp;AP34&amp;AQ34&amp;AR34&amp;AS34&amp;AT34&amp;AU34&amp;AV34&amp;AW34&amp;AX34&amp;AY34&amp;" },"</f>
        <v>{ id: 33, name: 'API RESTful con laravel: Guía Definitiva', category: 'Paradigmas', technology: 'API RESTful', url: 'https://www.udemy.com/course/api-restful-con-laravel-php-homestead-passport', platform: 'Udemy', costo: 9.99, money: 'EUR', comprado: true, priority: 0, minutos: 900, culminado: '2022-03-16', certificado: 'UC-777de1a6-3ed2-4a9f-a30c-78a0037ad1cd', url_certificado: 'https://www.udemy.com/certificate/UC-777de1a6-3ed2-4a9f-a30c-78a0037ad1cd', instructor: 'Juan David Meza González', description: 'Crea la API RESTful de un sistema de mercado con laravel y domina características complejas de las API con laravel', url_aux: '', calificacion: 'Excelente', actualizado: false, en_ruta: false, logo_platform: 'udemy', logo_technologies: [ 'apirestful','laravel' ], mostrar: false, repositorio: 'https://github.com/petrix12/api_restful_2021', nota: '' },</v>
      </c>
    </row>
    <row r="35" spans="1:52">
      <c r="A35" s="8">
        <v>34</v>
      </c>
      <c r="B35" t="s">
        <v>237</v>
      </c>
      <c r="C35" t="s">
        <v>18</v>
      </c>
      <c r="D35" t="s">
        <v>224</v>
      </c>
      <c r="E35" s="7" t="s">
        <v>238</v>
      </c>
      <c r="F35" t="s">
        <v>239</v>
      </c>
      <c r="G35" s="3">
        <v>9.99</v>
      </c>
      <c r="H35" t="s">
        <v>104</v>
      </c>
      <c r="I35" t="s">
        <v>55</v>
      </c>
      <c r="J35" s="4">
        <v>0</v>
      </c>
      <c r="K35">
        <f>9*60</f>
        <v>540</v>
      </c>
      <c r="L35" s="5">
        <v>44462</v>
      </c>
      <c r="M35" t="s">
        <v>240</v>
      </c>
      <c r="N35" s="7" t="s">
        <v>241</v>
      </c>
      <c r="O35" t="s">
        <v>242</v>
      </c>
      <c r="P35" t="s">
        <v>243</v>
      </c>
      <c r="R35" t="s">
        <v>93</v>
      </c>
      <c r="S35" t="s">
        <v>55</v>
      </c>
      <c r="T35" t="s">
        <v>55</v>
      </c>
      <c r="U35" t="s">
        <v>244</v>
      </c>
      <c r="V35" s="22" t="s">
        <v>228</v>
      </c>
      <c r="W35" s="22" t="s">
        <v>55</v>
      </c>
      <c r="AA35" t="str">
        <f>AA$1&amp;": "&amp;Tabla5[[#This Row],[id]]&amp;", "</f>
        <v>id: 34, </v>
      </c>
      <c r="AB35" t="str">
        <f>AB$1&amp;": '"&amp;Tabla5[[#This Row],[name]]&amp;"', "</f>
        <v>name: 'Aprende a crear una API RESTful con laravel', </v>
      </c>
      <c r="AC35" t="str">
        <f>AC$1&amp;": '"&amp;Tabla5[[#This Row],[category]]&amp;"', "</f>
        <v>category: 'Paradigmas', </v>
      </c>
      <c r="AD35" t="str">
        <f>AD$1&amp;": '"&amp;Tabla5[[#This Row],[technology]]&amp;"', "</f>
        <v>technology: 'API RESTful', </v>
      </c>
      <c r="AE35" t="str">
        <f>AE$1&amp;": '"&amp;Tabla5[[#This Row],[url]]&amp;"', "</f>
        <v>url: 'https://codersfree.com/cursos/aprende-a-crear-una-api-restful-con-laravel', </v>
      </c>
      <c r="AF35" t="str">
        <f>AF$1&amp;": '"&amp;Tabla5[[#This Row],[platform]]&amp;"', "</f>
        <v>platform: 'Coders Free', </v>
      </c>
      <c r="AG35" t="str">
        <f>AG$1&amp;": "&amp;SUBSTITUTE(Tabla5[[#This Row],[costo]],",",".")&amp;", "</f>
        <v>costo: 9.99, </v>
      </c>
      <c r="AH35" t="str">
        <f>AH$1&amp;": '"&amp;Tabla5[[#This Row],[money]]&amp;"', "</f>
        <v>money: 'USD', </v>
      </c>
      <c r="AI35" t="str">
        <f>AI$1&amp;": "&amp;Tabla5[[#This Row],[comprado]]&amp;", "</f>
        <v>comprado: true, </v>
      </c>
      <c r="AJ35" t="str">
        <f>AJ$1&amp;": "&amp;Tabla5[[#This Row],[priority]]&amp;", "</f>
        <v>priority: 0, </v>
      </c>
      <c r="AK35" t="str">
        <f>AK$1&amp;": "&amp;Tabla5[[#This Row],[minutos]]&amp;", "</f>
        <v>minutos: 540, </v>
      </c>
      <c r="AL35" t="str">
        <f>AL$1&amp;": "&amp;IF(Tabla5[[#This Row],[culminado]]=0,"null","'"&amp;TEXT(Tabla5[[#This Row],[culminado]],"aaaa-mm-dd")&amp;"'")&amp;", "</f>
        <v>culminado: '2021-09-23', </v>
      </c>
      <c r="AM35" t="str">
        <f>AM$1&amp;": '"&amp;Tabla5[[#This Row],[certificado]]&amp;"', "</f>
        <v>certificado: 'UC-253cc4d8-67d5-4b6c-b6b5-ffea89ea0bf4', </v>
      </c>
      <c r="AN35" t="str">
        <f>AN$1&amp;": '"&amp;Tabla5[[#This Row],[url_certificado]]&amp;"', "</f>
        <v>url_certificado: 'https://www.udemy.com/certificate/UC-253cc4d8-67d5-4b6c-b6b5-ffea89ea0bf4', </v>
      </c>
      <c r="AO35" t="str">
        <f>AO$1&amp;": '"&amp;Tabla5[[#This Row],[instructor]]&amp;"', "</f>
        <v>instructor: 'Victor Arana Flores', </v>
      </c>
      <c r="AP35" t="str">
        <f>AP$1&amp;": '"&amp;Tabla5[[#This Row],[description]]&amp;"', "</f>
        <v>description: 'En este curso aprenderás a crear una API RESTful con el framework laravel.', </v>
      </c>
      <c r="AQ35" t="str">
        <f>AQ$1&amp;": '"&amp;Tabla5[[#This Row],[url_aux]]&amp;"', "</f>
        <v>url_aux: '', </v>
      </c>
      <c r="AR35" t="str">
        <f>AR$1&amp;": '"&amp;Tabla5[[#This Row],[calificacion]]&amp;"', "</f>
        <v>calificacion: 'Excelente', </v>
      </c>
      <c r="AS35" t="str">
        <f>AS$1&amp;": "&amp;Tabla5[[#This Row],[actualizado]]&amp;", "</f>
        <v>actualizado: true, </v>
      </c>
      <c r="AT35" t="str">
        <f>AT$1&amp;": "&amp;Tabla5[[#This Row],[en_ruta]]&amp;", "</f>
        <v>en_ruta: true, </v>
      </c>
      <c r="AU35" t="str">
        <f>AU$1&amp;": '"&amp;Tabla5[[#This Row],[logo_platform]]&amp;"', "</f>
        <v>logo_platform: 'coders_free', </v>
      </c>
      <c r="AV35" t="str">
        <f>AV$1&amp;": [ "&amp;Tabla5[[#This Row],[logo_technologies]]&amp;" ], "</f>
        <v>logo_technologies: [ 'apirestful' ], </v>
      </c>
      <c r="AW35" t="str">
        <f>AW$1&amp;": "&amp;Tabla5[[#This Row],[mostrar]]&amp;", "</f>
        <v>mostrar: true, </v>
      </c>
      <c r="AX35" t="str">
        <f>AX$1&amp;": '"&amp;Tabla5[[#This Row],[repositorio]]&amp;"', "</f>
        <v>repositorio: '', </v>
      </c>
      <c r="AY35" t="str">
        <f>AY$1&amp;": '"&amp;Tabla5[[#This Row],[nota]]&amp;"'"</f>
        <v>nota: ''</v>
      </c>
      <c r="AZ35" t="str">
        <f>"{ "&amp;AA35&amp;AB35&amp;AC35&amp;AD35&amp;AE35&amp;AF35&amp;AG35&amp;AH35&amp;AI35&amp;AJ35&amp;AK35&amp;AL35&amp;AM35&amp;AN35&amp;AO35&amp;AP35&amp;AQ35&amp;AR35&amp;AS35&amp;AT35&amp;AU35&amp;AV35&amp;AW35&amp;AX35&amp;AY35&amp;" },"</f>
        <v>{ id: 34, name: 'Aprende a crear una API RESTful con laravel', category: 'Paradigmas', technology: 'API RESTful', url: 'https://codersfree.com/cursos/aprende-a-crear-una-api-restful-con-laravel', platform: 'Coders Free', costo: 9.99, money: 'USD', comprado: true, priority: 0, minutos: 540, culminado: '2021-09-23', certificado: 'UC-253cc4d8-67d5-4b6c-b6b5-ffea89ea0bf4', url_certificado: 'https://www.udemy.com/certificate/UC-253cc4d8-67d5-4b6c-b6b5-ffea89ea0bf4', instructor: 'Victor Arana Flores', description: 'En este curso aprenderás a crear una API RESTful con el framework laravel.', url_aux: '', calificacion: 'Excelente', actualizado: true, en_ruta: true, logo_platform: 'coders_free', logo_technologies: [ 'apirestful' ], mostrar: true, repositorio: '', nota: '' },</v>
      </c>
    </row>
    <row r="36" spans="1:52">
      <c r="A36" s="6">
        <v>35</v>
      </c>
      <c r="B36" t="s">
        <v>245</v>
      </c>
      <c r="C36" t="s">
        <v>10</v>
      </c>
      <c r="D36" t="s">
        <v>246</v>
      </c>
      <c r="E36" s="7" t="s">
        <v>247</v>
      </c>
      <c r="F36" t="s">
        <v>53</v>
      </c>
      <c r="G36" s="3">
        <v>0</v>
      </c>
      <c r="H36" t="s">
        <v>54</v>
      </c>
      <c r="I36" t="s">
        <v>55</v>
      </c>
      <c r="J36" s="4">
        <v>0</v>
      </c>
      <c r="K36">
        <f>60+33</f>
        <v>93</v>
      </c>
      <c r="O36" t="s">
        <v>248</v>
      </c>
      <c r="P36" t="s">
        <v>249</v>
      </c>
      <c r="R36" t="s">
        <v>58</v>
      </c>
      <c r="S36" t="s">
        <v>55</v>
      </c>
      <c r="T36" t="s">
        <v>55</v>
      </c>
      <c r="U36" t="s">
        <v>59</v>
      </c>
      <c r="V36" s="22" t="s">
        <v>250</v>
      </c>
      <c r="W36" s="22" t="s">
        <v>61</v>
      </c>
      <c r="AA36" t="str">
        <f>AA$1&amp;": "&amp;Tabla5[[#This Row],[id]]&amp;", "</f>
        <v>id: 35, </v>
      </c>
      <c r="AB36" t="str">
        <f>AB$1&amp;": '"&amp;Tabla5[[#This Row],[name]]&amp;"', "</f>
        <v>name: 'React.js', </v>
      </c>
      <c r="AC36" t="str">
        <f>AC$1&amp;": '"&amp;Tabla5[[#This Row],[category]]&amp;"', "</f>
        <v>category: 'Frameworks de JavaScript', </v>
      </c>
      <c r="AD36" t="str">
        <f>AD$1&amp;": '"&amp;Tabla5[[#This Row],[technology]]&amp;"', "</f>
        <v>technology: 'React JS', </v>
      </c>
      <c r="AE36" t="str">
        <f>AE$1&amp;": '"&amp;Tabla5[[#This Row],[url]]&amp;"', "</f>
        <v>url: 'https://www.udemy.com/course/react-js-curso', </v>
      </c>
      <c r="AF36" t="str">
        <f>AF$1&amp;": '"&amp;Tabla5[[#This Row],[platform]]&amp;"', "</f>
        <v>platform: 'Udemy', </v>
      </c>
      <c r="AG36" t="str">
        <f>AG$1&amp;": "&amp;SUBSTITUTE(Tabla5[[#This Row],[costo]],",",".")&amp;", "</f>
        <v>costo: 0, </v>
      </c>
      <c r="AH36" t="str">
        <f>AH$1&amp;": '"&amp;Tabla5[[#This Row],[money]]&amp;"', "</f>
        <v>money: 'EUR', </v>
      </c>
      <c r="AI36" t="str">
        <f>AI$1&amp;": "&amp;Tabla5[[#This Row],[comprado]]&amp;", "</f>
        <v>comprado: true, </v>
      </c>
      <c r="AJ36" t="str">
        <f>AJ$1&amp;": "&amp;Tabla5[[#This Row],[priority]]&amp;", "</f>
        <v>priority: 0, </v>
      </c>
      <c r="AK36" t="str">
        <f>AK$1&amp;": "&amp;Tabla5[[#This Row],[minutos]]&amp;", "</f>
        <v>minutos: 93, </v>
      </c>
      <c r="AL36" t="str">
        <f>AL$1&amp;": "&amp;IF(Tabla5[[#This Row],[culminado]]=0,"null","'"&amp;TEXT(Tabla5[[#This Row],[culminado]],"aaaa-mm-dd")&amp;"'")&amp;", "</f>
        <v>culminado: null, </v>
      </c>
      <c r="AM36" t="str">
        <f>AM$1&amp;": '"&amp;Tabla5[[#This Row],[certificado]]&amp;"', "</f>
        <v>certificado: '', </v>
      </c>
      <c r="AN36" t="str">
        <f>AN$1&amp;": '"&amp;Tabla5[[#This Row],[url_certificado]]&amp;"', "</f>
        <v>url_certificado: '', </v>
      </c>
      <c r="AO36" t="str">
        <f>AO$1&amp;": '"&amp;Tabla5[[#This Row],[instructor]]&amp;"', "</f>
        <v>instructor: 'Pablo Monteserín', </v>
      </c>
      <c r="AP36" t="str">
        <f>AP$1&amp;": '"&amp;Tabla5[[#This Row],[description]]&amp;"', "</f>
        <v>description: 'Aprende en un tiempo record a crear aplicaciones con React.', </v>
      </c>
      <c r="AQ36" t="str">
        <f>AQ$1&amp;": '"&amp;Tabla5[[#This Row],[url_aux]]&amp;"', "</f>
        <v>url_aux: '', </v>
      </c>
      <c r="AR36" t="str">
        <f>AR$1&amp;": '"&amp;Tabla5[[#This Row],[calificacion]]&amp;"', "</f>
        <v>calificacion: '*En evaluación*', </v>
      </c>
      <c r="AS36" t="str">
        <f>AS$1&amp;": "&amp;Tabla5[[#This Row],[actualizado]]&amp;", "</f>
        <v>actualizado: true, </v>
      </c>
      <c r="AT36" t="str">
        <f>AT$1&amp;": "&amp;Tabla5[[#This Row],[en_ruta]]&amp;", "</f>
        <v>en_ruta: true, </v>
      </c>
      <c r="AU36" t="str">
        <f>AU$1&amp;": '"&amp;Tabla5[[#This Row],[logo_platform]]&amp;"', "</f>
        <v>logo_platform: 'udemy', </v>
      </c>
      <c r="AV36" t="str">
        <f>AV$1&amp;": [ "&amp;Tabla5[[#This Row],[logo_technologies]]&amp;" ], "</f>
        <v>logo_technologies: [ 'reactjs' ], </v>
      </c>
      <c r="AW36" t="str">
        <f>AW$1&amp;": "&amp;Tabla5[[#This Row],[mostrar]]&amp;", "</f>
        <v>mostrar: false, </v>
      </c>
      <c r="AX36" t="str">
        <f>AX$1&amp;": '"&amp;Tabla5[[#This Row],[repositorio]]&amp;"', "</f>
        <v>repositorio: '', </v>
      </c>
      <c r="AY36" t="str">
        <f>AY$1&amp;": '"&amp;Tabla5[[#This Row],[nota]]&amp;"'"</f>
        <v>nota: ''</v>
      </c>
      <c r="AZ36" t="str">
        <f>"{ "&amp;AA36&amp;AB36&amp;AC36&amp;AD36&amp;AE36&amp;AF36&amp;AG36&amp;AH36&amp;AI36&amp;AJ36&amp;AK36&amp;AL36&amp;AM36&amp;AN36&amp;AO36&amp;AP36&amp;AQ36&amp;AR36&amp;AS36&amp;AT36&amp;AU36&amp;AV36&amp;AW36&amp;AX36&amp;AY36&amp;" },"</f>
        <v>{ id: 35, name: 'React.js', category: 'Frameworks de JavaScript', technology: 'React JS', url: 'https://www.udemy.com/course/react-js-curso', platform: 'Udemy', costo: 0, money: 'EUR', comprado: true, priority: 0, minutos: 93, culminado: null, certificado: '', url_certificado: '', instructor: 'Pablo Monteserín', description: 'Aprende en un tiempo record a crear aplicaciones con React.', url_aux: '', calificacion: '*En evaluación*', actualizado: true, en_ruta: true, logo_platform: 'udemy', logo_technologies: [ 'reactjs' ], mostrar: false, repositorio: '', nota: '' },</v>
      </c>
    </row>
    <row r="37" spans="1:52">
      <c r="A37" s="1">
        <v>36</v>
      </c>
      <c r="B37" t="s">
        <v>251</v>
      </c>
      <c r="C37" t="s">
        <v>18</v>
      </c>
      <c r="D37" t="s">
        <v>224</v>
      </c>
      <c r="E37" s="7" t="s">
        <v>252</v>
      </c>
      <c r="F37" t="s">
        <v>53</v>
      </c>
      <c r="G37" s="3">
        <v>0</v>
      </c>
      <c r="H37" t="s">
        <v>54</v>
      </c>
      <c r="I37" t="s">
        <v>55</v>
      </c>
      <c r="J37" s="4">
        <v>1</v>
      </c>
      <c r="K37">
        <f>4*60</f>
        <v>240</v>
      </c>
      <c r="O37" t="s">
        <v>253</v>
      </c>
      <c r="P37" t="s">
        <v>254</v>
      </c>
      <c r="R37" t="s">
        <v>58</v>
      </c>
      <c r="S37" t="s">
        <v>55</v>
      </c>
      <c r="T37" t="s">
        <v>55</v>
      </c>
      <c r="U37" t="s">
        <v>59</v>
      </c>
      <c r="V37" s="22" t="s">
        <v>255</v>
      </c>
      <c r="W37" s="22" t="s">
        <v>61</v>
      </c>
      <c r="AA37" t="str">
        <f>AA$1&amp;": "&amp;Tabla5[[#This Row],[id]]&amp;", "</f>
        <v>id: 36, </v>
      </c>
      <c r="AB37" t="str">
        <f>AB$1&amp;": '"&amp;Tabla5[[#This Row],[name]]&amp;"', "</f>
        <v>name: 'Crea APIREST fácilmente con python, php, laravel o nodejs', </v>
      </c>
      <c r="AC37" t="str">
        <f>AC$1&amp;": '"&amp;Tabla5[[#This Row],[category]]&amp;"', "</f>
        <v>category: 'Paradigmas', </v>
      </c>
      <c r="AD37" t="str">
        <f>AD$1&amp;": '"&amp;Tabla5[[#This Row],[technology]]&amp;"', "</f>
        <v>technology: 'API RESTful', </v>
      </c>
      <c r="AE37" t="str">
        <f>AE$1&amp;": '"&amp;Tabla5[[#This Row],[url]]&amp;"', "</f>
        <v>url: 'https://www.udemy.com/course/crea-api-rest-facilmente-con-python-php-laravel-y-nodejs', </v>
      </c>
      <c r="AF37" t="str">
        <f>AF$1&amp;": '"&amp;Tabla5[[#This Row],[platform]]&amp;"', "</f>
        <v>platform: 'Udemy', </v>
      </c>
      <c r="AG37" t="str">
        <f>AG$1&amp;": "&amp;SUBSTITUTE(Tabla5[[#This Row],[costo]],",",".")&amp;", "</f>
        <v>costo: 0, </v>
      </c>
      <c r="AH37" t="str">
        <f>AH$1&amp;": '"&amp;Tabla5[[#This Row],[money]]&amp;"', "</f>
        <v>money: 'EUR', </v>
      </c>
      <c r="AI37" t="str">
        <f>AI$1&amp;": "&amp;Tabla5[[#This Row],[comprado]]&amp;", "</f>
        <v>comprado: true, </v>
      </c>
      <c r="AJ37" t="str">
        <f>AJ$1&amp;": "&amp;Tabla5[[#This Row],[priority]]&amp;", "</f>
        <v>priority: 1, </v>
      </c>
      <c r="AK37" t="str">
        <f>AK$1&amp;": "&amp;Tabla5[[#This Row],[minutos]]&amp;", "</f>
        <v>minutos: 240, </v>
      </c>
      <c r="AL37" t="str">
        <f>AL$1&amp;": "&amp;IF(Tabla5[[#This Row],[culminado]]=0,"null","'"&amp;TEXT(Tabla5[[#This Row],[culminado]],"aaaa-mm-dd")&amp;"'")&amp;", "</f>
        <v>culminado: null, </v>
      </c>
      <c r="AM37" t="str">
        <f>AM$1&amp;": '"&amp;Tabla5[[#This Row],[certificado]]&amp;"', "</f>
        <v>certificado: '', </v>
      </c>
      <c r="AN37" t="str">
        <f>AN$1&amp;": '"&amp;Tabla5[[#This Row],[url_certificado]]&amp;"', "</f>
        <v>url_certificado: '', </v>
      </c>
      <c r="AO37" t="str">
        <f>AO$1&amp;": '"&amp;Tabla5[[#This Row],[instructor]]&amp;"', "</f>
        <v>instructor: 'Davis Anderson Bastidas Vicente', </v>
      </c>
      <c r="AP37" t="str">
        <f>AP$1&amp;": '"&amp;Tabla5[[#This Row],[description]]&amp;"', "</f>
        <v>description: 'API REST python, php, laravel o nodejs, Consumo con POSTMAN.', </v>
      </c>
      <c r="AQ37" t="str">
        <f>AQ$1&amp;": '"&amp;Tabla5[[#This Row],[url_aux]]&amp;"', "</f>
        <v>url_aux: '', </v>
      </c>
      <c r="AR37" t="str">
        <f>AR$1&amp;": '"&amp;Tabla5[[#This Row],[calificacion]]&amp;"', "</f>
        <v>calificacion: '*En evaluación*', </v>
      </c>
      <c r="AS37" t="str">
        <f>AS$1&amp;": "&amp;Tabla5[[#This Row],[actualizado]]&amp;", "</f>
        <v>actualizado: true, </v>
      </c>
      <c r="AT37" t="str">
        <f>AT$1&amp;": "&amp;Tabla5[[#This Row],[en_ruta]]&amp;", "</f>
        <v>en_ruta: true, </v>
      </c>
      <c r="AU37" t="str">
        <f>AU$1&amp;": '"&amp;Tabla5[[#This Row],[logo_platform]]&amp;"', "</f>
        <v>logo_platform: 'udemy', </v>
      </c>
      <c r="AV37" t="str">
        <f>AV$1&amp;": [ "&amp;Tabla5[[#This Row],[logo_technologies]]&amp;" ], "</f>
        <v>logo_technologies: [ 'apirestful','python','php','laravel','nodejs' ], </v>
      </c>
      <c r="AW37" t="str">
        <f>AW$1&amp;": "&amp;Tabla5[[#This Row],[mostrar]]&amp;", "</f>
        <v>mostrar: false, </v>
      </c>
      <c r="AX37" t="str">
        <f>AX$1&amp;": '"&amp;Tabla5[[#This Row],[repositorio]]&amp;"', "</f>
        <v>repositorio: '', </v>
      </c>
      <c r="AY37" t="str">
        <f>AY$1&amp;": '"&amp;Tabla5[[#This Row],[nota]]&amp;"'"</f>
        <v>nota: ''</v>
      </c>
      <c r="AZ37" t="str">
        <f>"{ "&amp;AA37&amp;AB37&amp;AC37&amp;AD37&amp;AE37&amp;AF37&amp;AG37&amp;AH37&amp;AI37&amp;AJ37&amp;AK37&amp;AL37&amp;AM37&amp;AN37&amp;AO37&amp;AP37&amp;AQ37&amp;AR37&amp;AS37&amp;AT37&amp;AU37&amp;AV37&amp;AW37&amp;AX37&amp;AY37&amp;" },"</f>
        <v>{ id: 36, name: 'Crea APIREST fácilmente con python, php, laravel o nodejs', category: 'Paradigmas', technology: 'API RESTful', url: 'https://www.udemy.com/course/crea-api-rest-facilmente-con-python-php-laravel-y-nodejs', platform: 'Udemy', costo: 0, money: 'EUR', comprado: true, priority: 1, minutos: 240, culminado: null, certificado: '', url_certificado: '', instructor: 'Davis Anderson Bastidas Vicente', description: 'API REST python, php, laravel o nodejs, Consumo con POSTMAN.', url_aux: '', calificacion: '*En evaluación*', actualizado: true, en_ruta: true, logo_platform: 'udemy', logo_technologies: [ 'apirestful','python','php','laravel','nodejs' ], mostrar: false, repositorio: '', nota: '' },</v>
      </c>
    </row>
    <row r="38" spans="1:52">
      <c r="A38" s="6">
        <v>37</v>
      </c>
      <c r="B38" t="s">
        <v>256</v>
      </c>
      <c r="C38" t="s">
        <v>18</v>
      </c>
      <c r="D38" t="s">
        <v>224</v>
      </c>
      <c r="E38" s="7" t="s">
        <v>257</v>
      </c>
      <c r="F38" t="s">
        <v>53</v>
      </c>
      <c r="G38" s="3">
        <v>0</v>
      </c>
      <c r="H38" t="s">
        <v>54</v>
      </c>
      <c r="I38" t="s">
        <v>55</v>
      </c>
      <c r="J38" s="4">
        <v>0</v>
      </c>
      <c r="K38">
        <f>4*60</f>
        <v>240</v>
      </c>
      <c r="O38" t="s">
        <v>258</v>
      </c>
      <c r="P38" t="s">
        <v>259</v>
      </c>
      <c r="R38" t="s">
        <v>58</v>
      </c>
      <c r="S38" t="s">
        <v>55</v>
      </c>
      <c r="T38" t="s">
        <v>55</v>
      </c>
      <c r="U38" t="s">
        <v>59</v>
      </c>
      <c r="V38" s="22" t="s">
        <v>260</v>
      </c>
      <c r="W38" s="22" t="s">
        <v>61</v>
      </c>
      <c r="AA38" t="str">
        <f>AA$1&amp;": "&amp;Tabla5[[#This Row],[id]]&amp;", "</f>
        <v>id: 37, </v>
      </c>
      <c r="AB38" t="str">
        <f>AB$1&amp;": '"&amp;Tabla5[[#This Row],[name]]&amp;"', "</f>
        <v>name: 'Curso Crea una REST API desde Cero con nodejs y AdonisJS', </v>
      </c>
      <c r="AC38" t="str">
        <f>AC$1&amp;": '"&amp;Tabla5[[#This Row],[category]]&amp;"', "</f>
        <v>category: 'Paradigmas', </v>
      </c>
      <c r="AD38" t="str">
        <f>AD$1&amp;": '"&amp;Tabla5[[#This Row],[technology]]&amp;"', "</f>
        <v>technology: 'API RESTful', </v>
      </c>
      <c r="AE38" t="str">
        <f>AE$1&amp;": '"&amp;Tabla5[[#This Row],[url]]&amp;"', "</f>
        <v>url: 'https://www.udemy.com/course/curso-crea-una-rest-api-desde-cero-con-nodejs-y-adonisjs', </v>
      </c>
      <c r="AF38" t="str">
        <f>AF$1&amp;": '"&amp;Tabla5[[#This Row],[platform]]&amp;"', "</f>
        <v>platform: 'Udemy', </v>
      </c>
      <c r="AG38" t="str">
        <f>AG$1&amp;": "&amp;SUBSTITUTE(Tabla5[[#This Row],[costo]],",",".")&amp;", "</f>
        <v>costo: 0, </v>
      </c>
      <c r="AH38" t="str">
        <f>AH$1&amp;": '"&amp;Tabla5[[#This Row],[money]]&amp;"', "</f>
        <v>money: 'EUR', </v>
      </c>
      <c r="AI38" t="str">
        <f>AI$1&amp;": "&amp;Tabla5[[#This Row],[comprado]]&amp;", "</f>
        <v>comprado: true, </v>
      </c>
      <c r="AJ38" t="str">
        <f>AJ$1&amp;": "&amp;Tabla5[[#This Row],[priority]]&amp;", "</f>
        <v>priority: 0, </v>
      </c>
      <c r="AK38" t="str">
        <f>AK$1&amp;": "&amp;Tabla5[[#This Row],[minutos]]&amp;", "</f>
        <v>minutos: 240, </v>
      </c>
      <c r="AL38" t="str">
        <f>AL$1&amp;": "&amp;IF(Tabla5[[#This Row],[culminado]]=0,"null","'"&amp;TEXT(Tabla5[[#This Row],[culminado]],"aaaa-mm-dd")&amp;"'")&amp;", "</f>
        <v>culminado: null, </v>
      </c>
      <c r="AM38" t="str">
        <f>AM$1&amp;": '"&amp;Tabla5[[#This Row],[certificado]]&amp;"', "</f>
        <v>certificado: '', </v>
      </c>
      <c r="AN38" t="str">
        <f>AN$1&amp;": '"&amp;Tabla5[[#This Row],[url_certificado]]&amp;"', "</f>
        <v>url_certificado: '', </v>
      </c>
      <c r="AO38" t="str">
        <f>AO$1&amp;": '"&amp;Tabla5[[#This Row],[instructor]]&amp;"', "</f>
        <v>instructor: 'Marcos Guerrini', </v>
      </c>
      <c r="AP38" t="str">
        <f>AP$1&amp;": '"&amp;Tabla5[[#This Row],[description]]&amp;"', "</f>
        <v>description: 'Aprende a utilizar uno de los frameworks más potentes de nodejs.', </v>
      </c>
      <c r="AQ38" t="str">
        <f>AQ$1&amp;": '"&amp;Tabla5[[#This Row],[url_aux]]&amp;"', "</f>
        <v>url_aux: '', </v>
      </c>
      <c r="AR38" t="str">
        <f>AR$1&amp;": '"&amp;Tabla5[[#This Row],[calificacion]]&amp;"', "</f>
        <v>calificacion: '*En evaluación*', </v>
      </c>
      <c r="AS38" t="str">
        <f>AS$1&amp;": "&amp;Tabla5[[#This Row],[actualizado]]&amp;", "</f>
        <v>actualizado: true, </v>
      </c>
      <c r="AT38" t="str">
        <f>AT$1&amp;": "&amp;Tabla5[[#This Row],[en_ruta]]&amp;", "</f>
        <v>en_ruta: true, </v>
      </c>
      <c r="AU38" t="str">
        <f>AU$1&amp;": '"&amp;Tabla5[[#This Row],[logo_platform]]&amp;"', "</f>
        <v>logo_platform: 'udemy', </v>
      </c>
      <c r="AV38" t="str">
        <f>AV$1&amp;": [ "&amp;Tabla5[[#This Row],[logo_technologies]]&amp;" ], "</f>
        <v>logo_technologies: [ 'apirestful','nodejs','adonisjs' ], </v>
      </c>
      <c r="AW38" t="str">
        <f>AW$1&amp;": "&amp;Tabla5[[#This Row],[mostrar]]&amp;", "</f>
        <v>mostrar: false, </v>
      </c>
      <c r="AX38" t="str">
        <f>AX$1&amp;": '"&amp;Tabla5[[#This Row],[repositorio]]&amp;"', "</f>
        <v>repositorio: '', </v>
      </c>
      <c r="AY38" t="str">
        <f>AY$1&amp;": '"&amp;Tabla5[[#This Row],[nota]]&amp;"'"</f>
        <v>nota: ''</v>
      </c>
      <c r="AZ38" t="str">
        <f>"{ "&amp;AA38&amp;AB38&amp;AC38&amp;AD38&amp;AE38&amp;AF38&amp;AG38&amp;AH38&amp;AI38&amp;AJ38&amp;AK38&amp;AL38&amp;AM38&amp;AN38&amp;AO38&amp;AP38&amp;AQ38&amp;AR38&amp;AS38&amp;AT38&amp;AU38&amp;AV38&amp;AW38&amp;AX38&amp;AY38&amp;" },"</f>
        <v>{ id: 37, name: 'Curso Crea una REST API desde Cero con nodejs y AdonisJS', category: 'Paradigmas', technology: 'API RESTful', url: 'https://www.udemy.com/course/curso-crea-una-rest-api-desde-cero-con-nodejs-y-adonisjs', platform: 'Udemy', costo: 0, money: 'EUR', comprado: true, priority: 0, minutos: 240, culminado: null, certificado: '', url_certificado: '', instructor: 'Marcos Guerrini', description: 'Aprende a utilizar uno de los frameworks más potentes de nodejs.', url_aux: '', calificacion: '*En evaluación*', actualizado: true, en_ruta: true, logo_platform: 'udemy', logo_technologies: [ 'apirestful','nodejs','adonisjs' ], mostrar: false, repositorio: '', nota: '' },</v>
      </c>
    </row>
    <row r="39" spans="1:52">
      <c r="A39" s="6">
        <v>38</v>
      </c>
      <c r="B39" t="s">
        <v>261</v>
      </c>
      <c r="C39" t="s">
        <v>18</v>
      </c>
      <c r="D39" t="s">
        <v>224</v>
      </c>
      <c r="E39" s="7" t="s">
        <v>262</v>
      </c>
      <c r="F39" t="s">
        <v>53</v>
      </c>
      <c r="G39" s="3">
        <v>0</v>
      </c>
      <c r="H39" t="s">
        <v>54</v>
      </c>
      <c r="I39" t="s">
        <v>55</v>
      </c>
      <c r="J39" s="4">
        <v>0</v>
      </c>
      <c r="K39">
        <f>9.5*60</f>
        <v>570</v>
      </c>
      <c r="O39" t="s">
        <v>263</v>
      </c>
      <c r="P39" t="s">
        <v>264</v>
      </c>
      <c r="R39" t="s">
        <v>58</v>
      </c>
      <c r="S39" t="s">
        <v>55</v>
      </c>
      <c r="T39" t="s">
        <v>55</v>
      </c>
      <c r="U39" t="s">
        <v>59</v>
      </c>
      <c r="V39" s="22" t="s">
        <v>228</v>
      </c>
      <c r="W39" s="22" t="s">
        <v>61</v>
      </c>
      <c r="AA39" t="str">
        <f>AA$1&amp;": "&amp;Tabla5[[#This Row],[id]]&amp;", "</f>
        <v>id: 38, </v>
      </c>
      <c r="AB39" t="str">
        <f>AB$1&amp;": '"&amp;Tabla5[[#This Row],[name]]&amp;"', "</f>
        <v>name: 'Servicios Web API y WCF crea y consume en App Web y Móvil', </v>
      </c>
      <c r="AC39" t="str">
        <f>AC$1&amp;": '"&amp;Tabla5[[#This Row],[category]]&amp;"', "</f>
        <v>category: 'Paradigmas', </v>
      </c>
      <c r="AD39" t="str">
        <f>AD$1&amp;": '"&amp;Tabla5[[#This Row],[technology]]&amp;"', "</f>
        <v>technology: 'API RESTful', </v>
      </c>
      <c r="AE39" t="str">
        <f>AE$1&amp;": '"&amp;Tabla5[[#This Row],[url]]&amp;"', "</f>
        <v>url: 'https://www.udemy.com/course/ccrea-servicios-wcf-y-web-api-y-consume-en-app-web-y-movil', </v>
      </c>
      <c r="AF39" t="str">
        <f>AF$1&amp;": '"&amp;Tabla5[[#This Row],[platform]]&amp;"', "</f>
        <v>platform: 'Udemy', </v>
      </c>
      <c r="AG39" t="str">
        <f>AG$1&amp;": "&amp;SUBSTITUTE(Tabla5[[#This Row],[costo]],",",".")&amp;", "</f>
        <v>costo: 0, </v>
      </c>
      <c r="AH39" t="str">
        <f>AH$1&amp;": '"&amp;Tabla5[[#This Row],[money]]&amp;"', "</f>
        <v>money: 'EUR', </v>
      </c>
      <c r="AI39" t="str">
        <f>AI$1&amp;": "&amp;Tabla5[[#This Row],[comprado]]&amp;", "</f>
        <v>comprado: true, </v>
      </c>
      <c r="AJ39" t="str">
        <f>AJ$1&amp;": "&amp;Tabla5[[#This Row],[priority]]&amp;", "</f>
        <v>priority: 0, </v>
      </c>
      <c r="AK39" t="str">
        <f>AK$1&amp;": "&amp;Tabla5[[#This Row],[minutos]]&amp;", "</f>
        <v>minutos: 570, </v>
      </c>
      <c r="AL39" t="str">
        <f>AL$1&amp;": "&amp;IF(Tabla5[[#This Row],[culminado]]=0,"null","'"&amp;TEXT(Tabla5[[#This Row],[culminado]],"aaaa-mm-dd")&amp;"'")&amp;", "</f>
        <v>culminado: null, </v>
      </c>
      <c r="AM39" t="str">
        <f>AM$1&amp;": '"&amp;Tabla5[[#This Row],[certificado]]&amp;"', "</f>
        <v>certificado: '', </v>
      </c>
      <c r="AN39" t="str">
        <f>AN$1&amp;": '"&amp;Tabla5[[#This Row],[url_certificado]]&amp;"', "</f>
        <v>url_certificado: '', </v>
      </c>
      <c r="AO39" t="str">
        <f>AO$1&amp;": '"&amp;Tabla5[[#This Row],[instructor]]&amp;"', "</f>
        <v>instructor: 'Licito Hurol', </v>
      </c>
      <c r="AP39" t="str">
        <f>AP$1&amp;": '"&amp;Tabla5[[#This Row],[description]]&amp;"', "</f>
        <v>description: 'Aprende a crear servicios WCF y Web API y a consumirlos desde otro aplicación o desde el navegador.', </v>
      </c>
      <c r="AQ39" t="str">
        <f>AQ$1&amp;": '"&amp;Tabla5[[#This Row],[url_aux]]&amp;"', "</f>
        <v>url_aux: '', </v>
      </c>
      <c r="AR39" t="str">
        <f>AR$1&amp;": '"&amp;Tabla5[[#This Row],[calificacion]]&amp;"', "</f>
        <v>calificacion: '*En evaluación*', </v>
      </c>
      <c r="AS39" t="str">
        <f>AS$1&amp;": "&amp;Tabla5[[#This Row],[actualizado]]&amp;", "</f>
        <v>actualizado: true, </v>
      </c>
      <c r="AT39" t="str">
        <f>AT$1&amp;": "&amp;Tabla5[[#This Row],[en_ruta]]&amp;", "</f>
        <v>en_ruta: true, </v>
      </c>
      <c r="AU39" t="str">
        <f>AU$1&amp;": '"&amp;Tabla5[[#This Row],[logo_platform]]&amp;"', "</f>
        <v>logo_platform: 'udemy', </v>
      </c>
      <c r="AV39" t="str">
        <f>AV$1&amp;": [ "&amp;Tabla5[[#This Row],[logo_technologies]]&amp;" ], "</f>
        <v>logo_technologies: [ 'apirestful' ], </v>
      </c>
      <c r="AW39" t="str">
        <f>AW$1&amp;": "&amp;Tabla5[[#This Row],[mostrar]]&amp;", "</f>
        <v>mostrar: false, </v>
      </c>
      <c r="AX39" t="str">
        <f>AX$1&amp;": '"&amp;Tabla5[[#This Row],[repositorio]]&amp;"', "</f>
        <v>repositorio: '', </v>
      </c>
      <c r="AY39" t="str">
        <f>AY$1&amp;": '"&amp;Tabla5[[#This Row],[nota]]&amp;"'"</f>
        <v>nota: ''</v>
      </c>
      <c r="AZ39" t="str">
        <f>"{ "&amp;AA39&amp;AB39&amp;AC39&amp;AD39&amp;AE39&amp;AF39&amp;AG39&amp;AH39&amp;AI39&amp;AJ39&amp;AK39&amp;AL39&amp;AM39&amp;AN39&amp;AO39&amp;AP39&amp;AQ39&amp;AR39&amp;AS39&amp;AT39&amp;AU39&amp;AV39&amp;AW39&amp;AX39&amp;AY39&amp;" },"</f>
        <v>{ id: 38, name: 'Servicios Web API y WCF crea y consume en App Web y Móvil', category: 'Paradigmas', technology: 'API RESTful', url: 'https://www.udemy.com/course/ccrea-servicios-wcf-y-web-api-y-consume-en-app-web-y-movil', platform: 'Udemy', costo: 0, money: 'EUR', comprado: true, priority: 0, minutos: 570, culminado: null, certificado: '', url_certificado: '', instructor: 'Licito Hurol', description: 'Aprende a crear servicios WCF y Web API y a consumirlos desde otro aplicación o desde el navegador.', url_aux: '', calificacion: '*En evaluación*', actualizado: true, en_ruta: true, logo_platform: 'udemy', logo_technologies: [ 'apirestful' ], mostrar: false, repositorio: '', nota: '' },</v>
      </c>
    </row>
    <row r="40" spans="1:52">
      <c r="A40" s="1">
        <v>39</v>
      </c>
      <c r="B40" t="s">
        <v>265</v>
      </c>
      <c r="C40" t="s">
        <v>18</v>
      </c>
      <c r="D40" t="s">
        <v>224</v>
      </c>
      <c r="E40" s="7" t="s">
        <v>266</v>
      </c>
      <c r="F40" t="s">
        <v>53</v>
      </c>
      <c r="G40" s="3">
        <v>0</v>
      </c>
      <c r="H40" t="s">
        <v>54</v>
      </c>
      <c r="I40" t="s">
        <v>55</v>
      </c>
      <c r="J40" s="4">
        <v>1</v>
      </c>
      <c r="K40">
        <f>12.5*60</f>
        <v>750</v>
      </c>
      <c r="O40" t="s">
        <v>267</v>
      </c>
      <c r="P40" t="s">
        <v>268</v>
      </c>
      <c r="R40" t="s">
        <v>58</v>
      </c>
      <c r="S40" t="s">
        <v>55</v>
      </c>
      <c r="T40" t="s">
        <v>55</v>
      </c>
      <c r="U40" t="s">
        <v>59</v>
      </c>
      <c r="V40" s="22" t="s">
        <v>269</v>
      </c>
      <c r="W40" s="22" t="s">
        <v>61</v>
      </c>
      <c r="AA40" t="str">
        <f>AA$1&amp;": "&amp;Tabla5[[#This Row],[id]]&amp;", "</f>
        <v>id: 39, </v>
      </c>
      <c r="AB40" t="str">
        <f>AB$1&amp;": '"&amp;Tabla5[[#This Row],[name]]&amp;"', "</f>
        <v>name: 'Node.js - Creando API con express y mongodb (Incl. Deno)', </v>
      </c>
      <c r="AC40" t="str">
        <f>AC$1&amp;": '"&amp;Tabla5[[#This Row],[category]]&amp;"', "</f>
        <v>category: 'Paradigmas', </v>
      </c>
      <c r="AD40" t="str">
        <f>AD$1&amp;": '"&amp;Tabla5[[#This Row],[technology]]&amp;"', "</f>
        <v>technology: 'API RESTful', </v>
      </c>
      <c r="AE40" t="str">
        <f>AE$1&amp;": '"&amp;Tabla5[[#This Row],[url]]&amp;"', "</f>
        <v>url: 'https://www.udemy.com/course/nodejs-guia-desde-cero', </v>
      </c>
      <c r="AF40" t="str">
        <f>AF$1&amp;": '"&amp;Tabla5[[#This Row],[platform]]&amp;"', "</f>
        <v>platform: 'Udemy', </v>
      </c>
      <c r="AG40" t="str">
        <f>AG$1&amp;": "&amp;SUBSTITUTE(Tabla5[[#This Row],[costo]],",",".")&amp;", "</f>
        <v>costo: 0, </v>
      </c>
      <c r="AH40" t="str">
        <f>AH$1&amp;": '"&amp;Tabla5[[#This Row],[money]]&amp;"', "</f>
        <v>money: 'EUR', </v>
      </c>
      <c r="AI40" t="str">
        <f>AI$1&amp;": "&amp;Tabla5[[#This Row],[comprado]]&amp;", "</f>
        <v>comprado: true, </v>
      </c>
      <c r="AJ40" t="str">
        <f>AJ$1&amp;": "&amp;Tabla5[[#This Row],[priority]]&amp;", "</f>
        <v>priority: 1, </v>
      </c>
      <c r="AK40" t="str">
        <f>AK$1&amp;": "&amp;Tabla5[[#This Row],[minutos]]&amp;", "</f>
        <v>minutos: 750, </v>
      </c>
      <c r="AL40" t="str">
        <f>AL$1&amp;": "&amp;IF(Tabla5[[#This Row],[culminado]]=0,"null","'"&amp;TEXT(Tabla5[[#This Row],[culminado]],"aaaa-mm-dd")&amp;"'")&amp;", "</f>
        <v>culminado: null, </v>
      </c>
      <c r="AM40" t="str">
        <f>AM$1&amp;": '"&amp;Tabla5[[#This Row],[certificado]]&amp;"', "</f>
        <v>certificado: '', </v>
      </c>
      <c r="AN40" t="str">
        <f>AN$1&amp;": '"&amp;Tabla5[[#This Row],[url_certificado]]&amp;"', "</f>
        <v>url_certificado: '', </v>
      </c>
      <c r="AO40" t="str">
        <f>AO$1&amp;": '"&amp;Tabla5[[#This Row],[instructor]]&amp;"', "</f>
        <v>instructor: 'Grover Vásquez', </v>
      </c>
      <c r="AP40" t="str">
        <f>AP$1&amp;": '"&amp;Tabla5[[#This Row],[description]]&amp;"', "</f>
        <v>description: 'Node.js, API REST, express, mongodb, JWT, Autenticación, PostMan y Despliegue en Producción - Introducción a Deno.', </v>
      </c>
      <c r="AQ40" t="str">
        <f>AQ$1&amp;": '"&amp;Tabla5[[#This Row],[url_aux]]&amp;"', "</f>
        <v>url_aux: '', </v>
      </c>
      <c r="AR40" t="str">
        <f>AR$1&amp;": '"&amp;Tabla5[[#This Row],[calificacion]]&amp;"', "</f>
        <v>calificacion: '*En evaluación*', </v>
      </c>
      <c r="AS40" t="str">
        <f>AS$1&amp;": "&amp;Tabla5[[#This Row],[actualizado]]&amp;", "</f>
        <v>actualizado: true, </v>
      </c>
      <c r="AT40" t="str">
        <f>AT$1&amp;": "&amp;Tabla5[[#This Row],[en_ruta]]&amp;", "</f>
        <v>en_ruta: true, </v>
      </c>
      <c r="AU40" t="str">
        <f>AU$1&amp;": '"&amp;Tabla5[[#This Row],[logo_platform]]&amp;"', "</f>
        <v>logo_platform: 'udemy', </v>
      </c>
      <c r="AV40" t="str">
        <f>AV$1&amp;": [ "&amp;Tabla5[[#This Row],[logo_technologies]]&amp;" ], "</f>
        <v>logo_technologies: [ 'apirestful','nodejs','express','mongo' ], </v>
      </c>
      <c r="AW40" t="str">
        <f>AW$1&amp;": "&amp;Tabla5[[#This Row],[mostrar]]&amp;", "</f>
        <v>mostrar: false, </v>
      </c>
      <c r="AX40" t="str">
        <f>AX$1&amp;": '"&amp;Tabla5[[#This Row],[repositorio]]&amp;"', "</f>
        <v>repositorio: '', </v>
      </c>
      <c r="AY40" t="str">
        <f>AY$1&amp;": '"&amp;Tabla5[[#This Row],[nota]]&amp;"'"</f>
        <v>nota: ''</v>
      </c>
      <c r="AZ40" t="str">
        <f>"{ "&amp;AA40&amp;AB40&amp;AC40&amp;AD40&amp;AE40&amp;AF40&amp;AG40&amp;AH40&amp;AI40&amp;AJ40&amp;AK40&amp;AL40&amp;AM40&amp;AN40&amp;AO40&amp;AP40&amp;AQ40&amp;AR40&amp;AS40&amp;AT40&amp;AU40&amp;AV40&amp;AW40&amp;AX40&amp;AY40&amp;" },"</f>
        <v>{ id: 39, name: 'Node.js - Creando API con express y mongodb (Incl. Deno)', category: 'Paradigmas', technology: 'API RESTful', url: 'https://www.udemy.com/course/nodejs-guia-desde-cero', platform: 'Udemy', costo: 0, money: 'EUR', comprado: true, priority: 1, minutos: 750, culminado: null, certificado: '', url_certificado: '', instructor: 'Grover Vásquez', description: 'Node.js, API REST, express, mongodb, JWT, Autenticación, PostMan y Despliegue en Producción - Introducción a Deno.', url_aux: '', calificacion: '*En evaluación*', actualizado: true, en_ruta: true, logo_platform: 'udemy', logo_technologies: [ 'apirestful','nodejs','express','mongo' ], mostrar: false, repositorio: '', nota: '' },</v>
      </c>
    </row>
    <row r="41" spans="1:52">
      <c r="A41" s="6">
        <v>40</v>
      </c>
      <c r="B41" t="s">
        <v>270</v>
      </c>
      <c r="C41" t="s">
        <v>18</v>
      </c>
      <c r="D41" t="s">
        <v>183</v>
      </c>
      <c r="E41" s="7" t="s">
        <v>271</v>
      </c>
      <c r="F41" t="s">
        <v>53</v>
      </c>
      <c r="G41" s="3">
        <v>0</v>
      </c>
      <c r="H41" t="s">
        <v>54</v>
      </c>
      <c r="I41" t="s">
        <v>55</v>
      </c>
      <c r="J41" s="4">
        <v>0</v>
      </c>
      <c r="K41">
        <v>53</v>
      </c>
      <c r="O41" t="s">
        <v>140</v>
      </c>
      <c r="P41" t="s">
        <v>272</v>
      </c>
      <c r="R41" t="s">
        <v>58</v>
      </c>
      <c r="S41" t="s">
        <v>55</v>
      </c>
      <c r="T41" t="s">
        <v>55</v>
      </c>
      <c r="U41" t="s">
        <v>59</v>
      </c>
      <c r="V41" s="22" t="s">
        <v>273</v>
      </c>
      <c r="W41" s="22" t="s">
        <v>61</v>
      </c>
      <c r="AA41" t="str">
        <f>AA$1&amp;": "&amp;Tabla5[[#This Row],[id]]&amp;", "</f>
        <v>id: 40, </v>
      </c>
      <c r="AB41" t="str">
        <f>AB$1&amp;": '"&amp;Tabla5[[#This Row],[name]]&amp;"', "</f>
        <v>name: 'Fundamentos de Programación - Algoritmos y javascript', </v>
      </c>
      <c r="AC41" t="str">
        <f>AC$1&amp;": '"&amp;Tabla5[[#This Row],[category]]&amp;"', "</f>
        <v>category: 'Paradigmas', </v>
      </c>
      <c r="AD41" t="str">
        <f>AD$1&amp;": '"&amp;Tabla5[[#This Row],[technology]]&amp;"', "</f>
        <v>technology: 'Lógica de programación', </v>
      </c>
      <c r="AE41" t="str">
        <f>AE$1&amp;": '"&amp;Tabla5[[#This Row],[url]]&amp;"', "</f>
        <v>url: 'https://www.udemy.com/course/fundamentos-de-programacion-algoritmos-y-javascript', </v>
      </c>
      <c r="AF41" t="str">
        <f>AF$1&amp;": '"&amp;Tabla5[[#This Row],[platform]]&amp;"', "</f>
        <v>platform: 'Udemy', </v>
      </c>
      <c r="AG41" t="str">
        <f>AG$1&amp;": "&amp;SUBSTITUTE(Tabla5[[#This Row],[costo]],",",".")&amp;", "</f>
        <v>costo: 0, </v>
      </c>
      <c r="AH41" t="str">
        <f>AH$1&amp;": '"&amp;Tabla5[[#This Row],[money]]&amp;"', "</f>
        <v>money: 'EUR', </v>
      </c>
      <c r="AI41" t="str">
        <f>AI$1&amp;": "&amp;Tabla5[[#This Row],[comprado]]&amp;", "</f>
        <v>comprado: true, </v>
      </c>
      <c r="AJ41" t="str">
        <f>AJ$1&amp;": "&amp;Tabla5[[#This Row],[priority]]&amp;", "</f>
        <v>priority: 0, </v>
      </c>
      <c r="AK41" t="str">
        <f>AK$1&amp;": "&amp;Tabla5[[#This Row],[minutos]]&amp;", "</f>
        <v>minutos: 53, </v>
      </c>
      <c r="AL41" t="str">
        <f>AL$1&amp;": "&amp;IF(Tabla5[[#This Row],[culminado]]=0,"null","'"&amp;TEXT(Tabla5[[#This Row],[culminado]],"aaaa-mm-dd")&amp;"'")&amp;", "</f>
        <v>culminado: null, </v>
      </c>
      <c r="AM41" t="str">
        <f>AM$1&amp;": '"&amp;Tabla5[[#This Row],[certificado]]&amp;"', "</f>
        <v>certificado: '', </v>
      </c>
      <c r="AN41" t="str">
        <f>AN$1&amp;": '"&amp;Tabla5[[#This Row],[url_certificado]]&amp;"', "</f>
        <v>url_certificado: '', </v>
      </c>
      <c r="AO41" t="str">
        <f>AO$1&amp;": '"&amp;Tabla5[[#This Row],[instructor]]&amp;"', "</f>
        <v>instructor: 'Roger Gómez', </v>
      </c>
      <c r="AP41" t="str">
        <f>AP$1&amp;": '"&amp;Tabla5[[#This Row],[description]]&amp;"', "</f>
        <v>description: 'Curso muy básico introductorio a la programación', </v>
      </c>
      <c r="AQ41" t="str">
        <f>AQ$1&amp;": '"&amp;Tabla5[[#This Row],[url_aux]]&amp;"', "</f>
        <v>url_aux: '', </v>
      </c>
      <c r="AR41" t="str">
        <f>AR$1&amp;": '"&amp;Tabla5[[#This Row],[calificacion]]&amp;"', "</f>
        <v>calificacion: '*En evaluación*', </v>
      </c>
      <c r="AS41" t="str">
        <f>AS$1&amp;": "&amp;Tabla5[[#This Row],[actualizado]]&amp;", "</f>
        <v>actualizado: true, </v>
      </c>
      <c r="AT41" t="str">
        <f>AT$1&amp;": "&amp;Tabla5[[#This Row],[en_ruta]]&amp;", "</f>
        <v>en_ruta: true, </v>
      </c>
      <c r="AU41" t="str">
        <f>AU$1&amp;": '"&amp;Tabla5[[#This Row],[logo_platform]]&amp;"', "</f>
        <v>logo_platform: 'udemy', </v>
      </c>
      <c r="AV41" t="str">
        <f>AV$1&amp;": [ "&amp;Tabla5[[#This Row],[logo_technologies]]&amp;" ], "</f>
        <v>logo_technologies: [ 'javascript' ], </v>
      </c>
      <c r="AW41" t="str">
        <f>AW$1&amp;": "&amp;Tabla5[[#This Row],[mostrar]]&amp;", "</f>
        <v>mostrar: false, </v>
      </c>
      <c r="AX41" t="str">
        <f>AX$1&amp;": '"&amp;Tabla5[[#This Row],[repositorio]]&amp;"', "</f>
        <v>repositorio: '', </v>
      </c>
      <c r="AY41" t="str">
        <f>AY$1&amp;": '"&amp;Tabla5[[#This Row],[nota]]&amp;"'"</f>
        <v>nota: ''</v>
      </c>
      <c r="AZ41" t="str">
        <f>"{ "&amp;AA41&amp;AB41&amp;AC41&amp;AD41&amp;AE41&amp;AF41&amp;AG41&amp;AH41&amp;AI41&amp;AJ41&amp;AK41&amp;AL41&amp;AM41&amp;AN41&amp;AO41&amp;AP41&amp;AQ41&amp;AR41&amp;AS41&amp;AT41&amp;AU41&amp;AV41&amp;AW41&amp;AX41&amp;AY41&amp;" },"</f>
        <v>{ id: 40, name: 'Fundamentos de Programación - Algoritmos y javascript', category: 'Paradigmas', technology: 'Lógica de programación', url: 'https://www.udemy.com/course/fundamentos-de-programacion-algoritmos-y-javascript', platform: 'Udemy', costo: 0, money: 'EUR', comprado: true, priority: 0, minutos: 53, culminado: null, certificado: '', url_certificado: '', instructor: 'Roger Gómez', description: 'Curso muy básico introductorio a la programación', url_aux: '', calificacion: '*En evaluación*', actualizado: true, en_ruta: true, logo_platform: 'udemy', logo_technologies: [ 'javascript' ], mostrar: false, repositorio: '', nota: '' },</v>
      </c>
    </row>
    <row r="42" spans="1:52">
      <c r="A42" s="8">
        <v>41</v>
      </c>
      <c r="B42" t="s">
        <v>274</v>
      </c>
      <c r="C42" t="s">
        <v>18</v>
      </c>
      <c r="D42" t="s">
        <v>183</v>
      </c>
      <c r="E42" s="7" t="s">
        <v>275</v>
      </c>
      <c r="F42" t="s">
        <v>103</v>
      </c>
      <c r="G42" s="3">
        <v>0</v>
      </c>
      <c r="H42" t="s">
        <v>104</v>
      </c>
      <c r="I42" t="s">
        <v>55</v>
      </c>
      <c r="J42" s="4">
        <v>0</v>
      </c>
      <c r="K42">
        <f>5*60</f>
        <v>300</v>
      </c>
      <c r="L42" s="5">
        <v>44418</v>
      </c>
      <c r="M42" t="s">
        <v>276</v>
      </c>
      <c r="N42" s="7" t="s">
        <v>277</v>
      </c>
      <c r="O42" t="s">
        <v>107</v>
      </c>
      <c r="P42" t="s">
        <v>278</v>
      </c>
      <c r="R42" t="s">
        <v>279</v>
      </c>
      <c r="S42" t="s">
        <v>55</v>
      </c>
      <c r="T42" t="s">
        <v>55</v>
      </c>
      <c r="U42" t="s">
        <v>109</v>
      </c>
      <c r="V42" s="22" t="s">
        <v>280</v>
      </c>
      <c r="W42" s="22" t="s">
        <v>61</v>
      </c>
      <c r="AA42" t="str">
        <f>AA$1&amp;": "&amp;Tabla5[[#This Row],[id]]&amp;", "</f>
        <v>id: 41, </v>
      </c>
      <c r="AB42" t="str">
        <f>AB$1&amp;": '"&amp;Tabla5[[#This Row],[name]]&amp;"', "</f>
        <v>name: 'Programación desde cero', </v>
      </c>
      <c r="AC42" t="str">
        <f>AC$1&amp;": '"&amp;Tabla5[[#This Row],[category]]&amp;"', "</f>
        <v>category: 'Paradigmas', </v>
      </c>
      <c r="AD42" t="str">
        <f>AD$1&amp;": '"&amp;Tabla5[[#This Row],[technology]]&amp;"', "</f>
        <v>technology: 'Lógica de programación', </v>
      </c>
      <c r="AE42" t="str">
        <f>AE$1&amp;": '"&amp;Tabla5[[#This Row],[url]]&amp;"', "</f>
        <v>url: 'https://ed.team/cursos/programacion', </v>
      </c>
      <c r="AF42" t="str">
        <f>AF$1&amp;": '"&amp;Tabla5[[#This Row],[platform]]&amp;"', "</f>
        <v>platform: 'EDteam', </v>
      </c>
      <c r="AG42" t="str">
        <f>AG$1&amp;": "&amp;SUBSTITUTE(Tabla5[[#This Row],[costo]],",",".")&amp;", "</f>
        <v>costo: 0, </v>
      </c>
      <c r="AH42" t="str">
        <f>AH$1&amp;": '"&amp;Tabla5[[#This Row],[money]]&amp;"', "</f>
        <v>money: 'USD', </v>
      </c>
      <c r="AI42" t="str">
        <f>AI$1&amp;": "&amp;Tabla5[[#This Row],[comprado]]&amp;", "</f>
        <v>comprado: true, </v>
      </c>
      <c r="AJ42" t="str">
        <f>AJ$1&amp;": "&amp;Tabla5[[#This Row],[priority]]&amp;", "</f>
        <v>priority: 0, </v>
      </c>
      <c r="AK42" t="str">
        <f>AK$1&amp;": "&amp;Tabla5[[#This Row],[minutos]]&amp;", "</f>
        <v>minutos: 300, </v>
      </c>
      <c r="AL42" t="str">
        <f>AL$1&amp;": "&amp;IF(Tabla5[[#This Row],[culminado]]=0,"null","'"&amp;TEXT(Tabla5[[#This Row],[culminado]],"aaaa-mm-dd")&amp;"'")&amp;", "</f>
        <v>culminado: '2021-08-10', </v>
      </c>
      <c r="AM42" t="str">
        <f>AM$1&amp;": '"&amp;Tabla5[[#This Row],[certificado]]&amp;"', "</f>
        <v>certificado: '228409205-3d369290-b9d0-4131-b346-b316d9939c89', </v>
      </c>
      <c r="AN42" t="str">
        <f>AN$1&amp;": '"&amp;Tabla5[[#This Row],[url_certificado]]&amp;"', "</f>
        <v>url_certificado: 'https://edteam-media.s3.amazonaws.com/certificates/original/5df5fc3d-148a-46d4-99bb-d8ef62e385d6.png', </v>
      </c>
      <c r="AO42" t="str">
        <f>AO$1&amp;": '"&amp;Tabla5[[#This Row],[instructor]]&amp;"', "</f>
        <v>instructor: 'Alvaro Felipe Chávez', </v>
      </c>
      <c r="AP42" t="str">
        <f>AP$1&amp;": '"&amp;Tabla5[[#This Row],[description]]&amp;"', "</f>
        <v>description: 'Programar no se trata de código, se trata de lógica. Este curso te enseña la lógica que te permitirá dominar cualquier lenguaje.', </v>
      </c>
      <c r="AQ42" t="str">
        <f>AQ$1&amp;": '"&amp;Tabla5[[#This Row],[url_aux]]&amp;"', "</f>
        <v>url_aux: '', </v>
      </c>
      <c r="AR42" t="str">
        <f>AR$1&amp;": '"&amp;Tabla5[[#This Row],[calificacion]]&amp;"', "</f>
        <v>calificacion: 'Muy bueno', </v>
      </c>
      <c r="AS42" t="str">
        <f>AS$1&amp;": "&amp;Tabla5[[#This Row],[actualizado]]&amp;", "</f>
        <v>actualizado: true, </v>
      </c>
      <c r="AT42" t="str">
        <f>AT$1&amp;": "&amp;Tabla5[[#This Row],[en_ruta]]&amp;", "</f>
        <v>en_ruta: true, </v>
      </c>
      <c r="AU42" t="str">
        <f>AU$1&amp;": '"&amp;Tabla5[[#This Row],[logo_platform]]&amp;"', "</f>
        <v>logo_platform: 'edteam', </v>
      </c>
      <c r="AV42" t="str">
        <f>AV$1&amp;": [ "&amp;Tabla5[[#This Row],[logo_technologies]]&amp;" ], "</f>
        <v>logo_technologies: [ 'javascript','python' ], </v>
      </c>
      <c r="AW42" t="str">
        <f>AW$1&amp;": "&amp;Tabla5[[#This Row],[mostrar]]&amp;", "</f>
        <v>mostrar: false, </v>
      </c>
      <c r="AX42" t="str">
        <f>AX$1&amp;": '"&amp;Tabla5[[#This Row],[repositorio]]&amp;"', "</f>
        <v>repositorio: '', </v>
      </c>
      <c r="AY42" t="str">
        <f>AY$1&amp;": '"&amp;Tabla5[[#This Row],[nota]]&amp;"'"</f>
        <v>nota: ''</v>
      </c>
      <c r="AZ42" t="str">
        <f>"{ "&amp;AA42&amp;AB42&amp;AC42&amp;AD42&amp;AE42&amp;AF42&amp;AG42&amp;AH42&amp;AI42&amp;AJ42&amp;AK42&amp;AL42&amp;AM42&amp;AN42&amp;AO42&amp;AP42&amp;AQ42&amp;AR42&amp;AS42&amp;AT42&amp;AU42&amp;AV42&amp;AW42&amp;AX42&amp;AY42&amp;" },"</f>
        <v>{ id: 41, name: 'Programación desde cero', category: 'Paradigmas', technology: 'Lógica de programación', url: 'https://ed.team/cursos/programacion', platform: 'EDteam', costo: 0, money: 'USD', comprado: true, priority: 0, minutos: 300, culminado: '2021-08-10', certificado: '228409205-3d369290-b9d0-4131-b346-b316d9939c89', url_certificado: 'https://edteam-media.s3.amazonaws.com/certificates/original/5df5fc3d-148a-46d4-99bb-d8ef62e385d6.png', instructor: 'Alvaro Felipe Chávez', description: 'Programar no se trata de código, se trata de lógica. Este curso te enseña la lógica que te permitirá dominar cualquier lenguaje.', url_aux: '', calificacion: 'Muy bueno', actualizado: true, en_ruta: true, logo_platform: 'edteam', logo_technologies: [ 'javascript','python' ], mostrar: false, repositorio: '', nota: '' },</v>
      </c>
    </row>
    <row r="43" spans="1:52">
      <c r="A43" s="8">
        <v>42</v>
      </c>
      <c r="B43" t="s">
        <v>281</v>
      </c>
      <c r="C43" t="s">
        <v>11</v>
      </c>
      <c r="D43" t="s">
        <v>282</v>
      </c>
      <c r="E43" s="7" t="s">
        <v>283</v>
      </c>
      <c r="F43" t="s">
        <v>284</v>
      </c>
      <c r="G43" s="3">
        <v>0</v>
      </c>
      <c r="H43" t="s">
        <v>104</v>
      </c>
      <c r="I43" t="s">
        <v>55</v>
      </c>
      <c r="J43" s="4">
        <v>0</v>
      </c>
      <c r="K43">
        <f>40*60</f>
        <v>2400</v>
      </c>
      <c r="L43" s="5">
        <v>43976</v>
      </c>
      <c r="M43" t="s">
        <v>285</v>
      </c>
      <c r="N43" s="7" t="s">
        <v>286</v>
      </c>
      <c r="O43" t="s">
        <v>287</v>
      </c>
      <c r="P43" t="s">
        <v>288</v>
      </c>
      <c r="R43" t="s">
        <v>93</v>
      </c>
      <c r="S43" t="s">
        <v>55</v>
      </c>
      <c r="T43" t="s">
        <v>55</v>
      </c>
      <c r="U43" t="s">
        <v>289</v>
      </c>
      <c r="V43" s="22" t="s">
        <v>290</v>
      </c>
      <c r="W43" s="22" t="s">
        <v>55</v>
      </c>
      <c r="AA43" t="str">
        <f>AA$1&amp;": "&amp;Tabla5[[#This Row],[id]]&amp;", "</f>
        <v>id: 42, </v>
      </c>
      <c r="AB43" t="str">
        <f>AB$1&amp;": '"&amp;Tabla5[[#This Row],[name]]&amp;"', "</f>
        <v>name: 'Curso de Introducción al Desarrollo Web: HTML y css (1/2)', </v>
      </c>
      <c r="AC43" t="str">
        <f>AC$1&amp;": '"&amp;Tabla5[[#This Row],[category]]&amp;"', "</f>
        <v>category: 'Front-end', </v>
      </c>
      <c r="AD43" t="str">
        <f>AD$1&amp;": '"&amp;Tabla5[[#This Row],[technology]]&amp;"', "</f>
        <v>technology: 'HTML', </v>
      </c>
      <c r="AE43" t="str">
        <f>AE$1&amp;": '"&amp;Tabla5[[#This Row],[url]]&amp;"', "</f>
        <v>url: 'https://learndigital.withgoogle.com/activate/course/web-development-I', </v>
      </c>
      <c r="AF43" t="str">
        <f>AF$1&amp;": '"&amp;Tabla5[[#This Row],[platform]]&amp;"', "</f>
        <v>platform: 'Google Activate', </v>
      </c>
      <c r="AG43" t="str">
        <f>AG$1&amp;": "&amp;SUBSTITUTE(Tabla5[[#This Row],[costo]],",",".")&amp;", "</f>
        <v>costo: 0, </v>
      </c>
      <c r="AH43" t="str">
        <f>AH$1&amp;": '"&amp;Tabla5[[#This Row],[money]]&amp;"', "</f>
        <v>money: 'USD', </v>
      </c>
      <c r="AI43" t="str">
        <f>AI$1&amp;": "&amp;Tabla5[[#This Row],[comprado]]&amp;", "</f>
        <v>comprado: true, </v>
      </c>
      <c r="AJ43" t="str">
        <f>AJ$1&amp;": "&amp;Tabla5[[#This Row],[priority]]&amp;", "</f>
        <v>priority: 0, </v>
      </c>
      <c r="AK43" t="str">
        <f>AK$1&amp;": "&amp;Tabla5[[#This Row],[minutos]]&amp;", "</f>
        <v>minutos: 2400, </v>
      </c>
      <c r="AL43" t="str">
        <f>AL$1&amp;": "&amp;IF(Tabla5[[#This Row],[culminado]]=0,"null","'"&amp;TEXT(Tabla5[[#This Row],[culminado]],"aaaa-mm-dd")&amp;"'")&amp;", "</f>
        <v>culminado: '2020-05-25', </v>
      </c>
      <c r="AM43" t="str">
        <f>AM$1&amp;": '"&amp;Tabla5[[#This Row],[certificado]]&amp;"', "</f>
        <v>certificado: '7DJ 77F R2R', </v>
      </c>
      <c r="AN43" t="str">
        <f>AN$1&amp;": '"&amp;Tabla5[[#This Row],[url_certificado]]&amp;"', "</f>
        <v>url_certificado: 'https://learndigital.withgoogle.com/activate/validate-certificate-code', </v>
      </c>
      <c r="AO43" t="str">
        <f>AO$1&amp;": '"&amp;Tabla5[[#This Row],[instructor]]&amp;"', "</f>
        <v>instructor: 'Sergio Luján Mora', </v>
      </c>
      <c r="AP43" t="str">
        <f>AP$1&amp;": '"&amp;Tabla5[[#This Row],[description]]&amp;"', "</f>
        <v>description: 'Aprende a crear tus propias páginas web profesionales adaptables a distintos dispositivos de la mano de la Universidad de Alicante.', </v>
      </c>
      <c r="AQ43" t="str">
        <f>AQ$1&amp;": '"&amp;Tabla5[[#This Row],[url_aux]]&amp;"', "</f>
        <v>url_aux: '', </v>
      </c>
      <c r="AR43" t="str">
        <f>AR$1&amp;": '"&amp;Tabla5[[#This Row],[calificacion]]&amp;"', "</f>
        <v>calificacion: 'Excelente', </v>
      </c>
      <c r="AS43" t="str">
        <f>AS$1&amp;": "&amp;Tabla5[[#This Row],[actualizado]]&amp;", "</f>
        <v>actualizado: true, </v>
      </c>
      <c r="AT43" t="str">
        <f>AT$1&amp;": "&amp;Tabla5[[#This Row],[en_ruta]]&amp;", "</f>
        <v>en_ruta: true, </v>
      </c>
      <c r="AU43" t="str">
        <f>AU$1&amp;": '"&amp;Tabla5[[#This Row],[logo_platform]]&amp;"', "</f>
        <v>logo_platform: 'google', </v>
      </c>
      <c r="AV43" t="str">
        <f>AV$1&amp;": [ "&amp;Tabla5[[#This Row],[logo_technologies]]&amp;" ], "</f>
        <v>logo_technologies: [ 'html5' ], </v>
      </c>
      <c r="AW43" t="str">
        <f>AW$1&amp;": "&amp;Tabla5[[#This Row],[mostrar]]&amp;", "</f>
        <v>mostrar: true, </v>
      </c>
      <c r="AX43" t="str">
        <f>AX$1&amp;": '"&amp;Tabla5[[#This Row],[repositorio]]&amp;"', "</f>
        <v>repositorio: '', </v>
      </c>
      <c r="AY43" t="str">
        <f>AY$1&amp;": '"&amp;Tabla5[[#This Row],[nota]]&amp;"'"</f>
        <v>nota: ''</v>
      </c>
      <c r="AZ43" t="str">
        <f>"{ "&amp;AA43&amp;AB43&amp;AC43&amp;AD43&amp;AE43&amp;AF43&amp;AG43&amp;AH43&amp;AI43&amp;AJ43&amp;AK43&amp;AL43&amp;AM43&amp;AN43&amp;AO43&amp;AP43&amp;AQ43&amp;AR43&amp;AS43&amp;AT43&amp;AU43&amp;AV43&amp;AW43&amp;AX43&amp;AY43&amp;" },"</f>
        <v>{ id: 42, name: 'Curso de Introducción al Desarrollo Web: HTML y css (1/2)', category: 'Front-end', technology: 'HTML', url: 'https://learndigital.withgoogle.com/activate/course/web-development-I', platform: 'Google Activate', costo: 0, money: 'USD', comprado: true, priority: 0, minutos: 2400, culminado: '2020-05-25', certificado: '7DJ 77F R2R', url_certificado: 'https://learndigital.withgoogle.com/activate/validate-certificate-code', instructor: 'Sergio Luján Mora', description: 'Aprende a crear tus propias páginas web profesionales adaptables a distintos dispositivos de la mano de la Universidad de Alicante.', url_aux: '', calificacion: 'Excelente', actualizado: true, en_ruta: true, logo_platform: 'google', logo_technologies: [ 'html5' ], mostrar: true, repositorio: '', nota: '' },</v>
      </c>
    </row>
    <row r="44" spans="1:52">
      <c r="A44" s="8">
        <v>43</v>
      </c>
      <c r="B44" t="s">
        <v>291</v>
      </c>
      <c r="C44" t="s">
        <v>11</v>
      </c>
      <c r="D44" s="22" t="s">
        <v>292</v>
      </c>
      <c r="E44" s="7" t="s">
        <v>293</v>
      </c>
      <c r="F44" t="s">
        <v>284</v>
      </c>
      <c r="G44" s="3">
        <v>0</v>
      </c>
      <c r="H44" t="s">
        <v>104</v>
      </c>
      <c r="I44" t="s">
        <v>55</v>
      </c>
      <c r="J44" s="4">
        <v>0</v>
      </c>
      <c r="K44">
        <f>40*60</f>
        <v>2400</v>
      </c>
      <c r="L44" s="5">
        <v>43987</v>
      </c>
      <c r="M44" t="s">
        <v>294</v>
      </c>
      <c r="N44" s="7" t="s">
        <v>286</v>
      </c>
      <c r="O44" t="s">
        <v>287</v>
      </c>
      <c r="P44" t="s">
        <v>288</v>
      </c>
      <c r="R44" t="s">
        <v>93</v>
      </c>
      <c r="S44" t="s">
        <v>55</v>
      </c>
      <c r="T44" t="s">
        <v>55</v>
      </c>
      <c r="U44" t="s">
        <v>289</v>
      </c>
      <c r="V44" s="22" t="s">
        <v>295</v>
      </c>
      <c r="W44" s="22" t="s">
        <v>55</v>
      </c>
      <c r="AA44" t="str">
        <f>AA$1&amp;": "&amp;Tabla5[[#This Row],[id]]&amp;", "</f>
        <v>id: 43, </v>
      </c>
      <c r="AB44" t="str">
        <f>AB$1&amp;": '"&amp;Tabla5[[#This Row],[name]]&amp;"', "</f>
        <v>name: 'Curso de Introducción al Desarrollo Web: HTML y css (2/2)', </v>
      </c>
      <c r="AC44" t="str">
        <f>AC$1&amp;": '"&amp;Tabla5[[#This Row],[category]]&amp;"', "</f>
        <v>category: 'Front-end', </v>
      </c>
      <c r="AD44" t="str">
        <f>AD$1&amp;": '"&amp;Tabla5[[#This Row],[technology]]&amp;"', "</f>
        <v>technology: 'css', </v>
      </c>
      <c r="AE44" t="str">
        <f>AE$1&amp;": '"&amp;Tabla5[[#This Row],[url]]&amp;"', "</f>
        <v>url: 'https://learndigital.withgoogle.com/activate/course/web-development-II', </v>
      </c>
      <c r="AF44" t="str">
        <f>AF$1&amp;": '"&amp;Tabla5[[#This Row],[platform]]&amp;"', "</f>
        <v>platform: 'Google Activate', </v>
      </c>
      <c r="AG44" t="str">
        <f>AG$1&amp;": "&amp;SUBSTITUTE(Tabla5[[#This Row],[costo]],",",".")&amp;", "</f>
        <v>costo: 0, </v>
      </c>
      <c r="AH44" t="str">
        <f>AH$1&amp;": '"&amp;Tabla5[[#This Row],[money]]&amp;"', "</f>
        <v>money: 'USD', </v>
      </c>
      <c r="AI44" t="str">
        <f>AI$1&amp;": "&amp;Tabla5[[#This Row],[comprado]]&amp;", "</f>
        <v>comprado: true, </v>
      </c>
      <c r="AJ44" t="str">
        <f>AJ$1&amp;": "&amp;Tabla5[[#This Row],[priority]]&amp;", "</f>
        <v>priority: 0, </v>
      </c>
      <c r="AK44" t="str">
        <f>AK$1&amp;": "&amp;Tabla5[[#This Row],[minutos]]&amp;", "</f>
        <v>minutos: 2400, </v>
      </c>
      <c r="AL44" t="str">
        <f>AL$1&amp;": "&amp;IF(Tabla5[[#This Row],[culminado]]=0,"null","'"&amp;TEXT(Tabla5[[#This Row],[culminado]],"aaaa-mm-dd")&amp;"'")&amp;", "</f>
        <v>culminado: '2020-06-05', </v>
      </c>
      <c r="AM44" t="str">
        <f>AM$1&amp;": '"&amp;Tabla5[[#This Row],[certificado]]&amp;"', "</f>
        <v>certificado: 'QNK V22 H93', </v>
      </c>
      <c r="AN44" t="str">
        <f>AN$1&amp;": '"&amp;Tabla5[[#This Row],[url_certificado]]&amp;"', "</f>
        <v>url_certificado: 'https://learndigital.withgoogle.com/activate/validate-certificate-code', </v>
      </c>
      <c r="AO44" t="str">
        <f>AO$1&amp;": '"&amp;Tabla5[[#This Row],[instructor]]&amp;"', "</f>
        <v>instructor: 'Sergio Luján Mora', </v>
      </c>
      <c r="AP44" t="str">
        <f>AP$1&amp;": '"&amp;Tabla5[[#This Row],[description]]&amp;"', "</f>
        <v>description: 'Aprende a crear tus propias páginas web profesionales adaptables a distintos dispositivos de la mano de la Universidad de Alicante.', </v>
      </c>
      <c r="AQ44" t="str">
        <f>AQ$1&amp;": '"&amp;Tabla5[[#This Row],[url_aux]]&amp;"', "</f>
        <v>url_aux: '', </v>
      </c>
      <c r="AR44" t="str">
        <f>AR$1&amp;": '"&amp;Tabla5[[#This Row],[calificacion]]&amp;"', "</f>
        <v>calificacion: 'Excelente', </v>
      </c>
      <c r="AS44" t="str">
        <f>AS$1&amp;": "&amp;Tabla5[[#This Row],[actualizado]]&amp;", "</f>
        <v>actualizado: true, </v>
      </c>
      <c r="AT44" t="str">
        <f>AT$1&amp;": "&amp;Tabla5[[#This Row],[en_ruta]]&amp;", "</f>
        <v>en_ruta: true, </v>
      </c>
      <c r="AU44" t="str">
        <f>AU$1&amp;": '"&amp;Tabla5[[#This Row],[logo_platform]]&amp;"', "</f>
        <v>logo_platform: 'google', </v>
      </c>
      <c r="AV44" t="str">
        <f>AV$1&amp;": [ "&amp;Tabla5[[#This Row],[logo_technologies]]&amp;" ], "</f>
        <v>logo_technologies: [ 'css','html5' ], </v>
      </c>
      <c r="AW44" t="str">
        <f>AW$1&amp;": "&amp;Tabla5[[#This Row],[mostrar]]&amp;", "</f>
        <v>mostrar: true, </v>
      </c>
      <c r="AX44" t="str">
        <f>AX$1&amp;": '"&amp;Tabla5[[#This Row],[repositorio]]&amp;"', "</f>
        <v>repositorio: '', </v>
      </c>
      <c r="AY44" t="str">
        <f>AY$1&amp;": '"&amp;Tabla5[[#This Row],[nota]]&amp;"'"</f>
        <v>nota: ''</v>
      </c>
      <c r="AZ44" t="str">
        <f>"{ "&amp;AA44&amp;AB44&amp;AC44&amp;AD44&amp;AE44&amp;AF44&amp;AG44&amp;AH44&amp;AI44&amp;AJ44&amp;AK44&amp;AL44&amp;AM44&amp;AN44&amp;AO44&amp;AP44&amp;AQ44&amp;AR44&amp;AS44&amp;AT44&amp;AU44&amp;AV44&amp;AW44&amp;AX44&amp;AY44&amp;" },"</f>
        <v>{ id: 43, name: 'Curso de Introducción al Desarrollo Web: HTML y css (2/2)', category: 'Front-end', technology: 'css', url: 'https://learndigital.withgoogle.com/activate/course/web-development-II', platform: 'Google Activate', costo: 0, money: 'USD', comprado: true, priority: 0, minutos: 2400, culminado: '2020-06-05', certificado: 'QNK V22 H93', url_certificado: 'https://learndigital.withgoogle.com/activate/validate-certificate-code', instructor: 'Sergio Luján Mora', description: 'Aprende a crear tus propias páginas web profesionales adaptables a distintos dispositivos de la mano de la Universidad de Alicante.', url_aux: '', calificacion: 'Excelente', actualizado: true, en_ruta: true, logo_platform: 'google', logo_technologies: [ 'css','html5' ], mostrar: true, repositorio: '', nota: '' },</v>
      </c>
    </row>
    <row r="45" spans="1:52">
      <c r="A45" s="6">
        <v>44</v>
      </c>
      <c r="B45" t="s">
        <v>296</v>
      </c>
      <c r="C45" t="s">
        <v>11</v>
      </c>
      <c r="D45" s="22" t="s">
        <v>292</v>
      </c>
      <c r="E45" s="7" t="s">
        <v>297</v>
      </c>
      <c r="F45" t="s">
        <v>53</v>
      </c>
      <c r="G45" s="3">
        <v>0</v>
      </c>
      <c r="H45" t="s">
        <v>54</v>
      </c>
      <c r="I45" t="s">
        <v>55</v>
      </c>
      <c r="J45" s="4">
        <v>0</v>
      </c>
      <c r="K45">
        <f>8.5*60</f>
        <v>510</v>
      </c>
      <c r="O45" t="s">
        <v>298</v>
      </c>
      <c r="P45" t="s">
        <v>299</v>
      </c>
      <c r="R45" t="s">
        <v>58</v>
      </c>
      <c r="S45" t="s">
        <v>55</v>
      </c>
      <c r="T45" t="s">
        <v>55</v>
      </c>
      <c r="U45" t="s">
        <v>59</v>
      </c>
      <c r="V45" s="22" t="s">
        <v>300</v>
      </c>
      <c r="W45" s="22" t="s">
        <v>61</v>
      </c>
      <c r="AA45" t="str">
        <f>AA$1&amp;": "&amp;Tabla5[[#This Row],[id]]&amp;", "</f>
        <v>id: 44, </v>
      </c>
      <c r="AB45" t="str">
        <f>AB$1&amp;": '"&amp;Tabla5[[#This Row],[name]]&amp;"', "</f>
        <v>name: 'Curso de css-todo lo que necesitas saber sobre css y css3', </v>
      </c>
      <c r="AC45" t="str">
        <f>AC$1&amp;": '"&amp;Tabla5[[#This Row],[category]]&amp;"', "</f>
        <v>category: 'Front-end', </v>
      </c>
      <c r="AD45" t="str">
        <f>AD$1&amp;": '"&amp;Tabla5[[#This Row],[technology]]&amp;"', "</f>
        <v>technology: 'css', </v>
      </c>
      <c r="AE45" t="str">
        <f>AE$1&amp;": '"&amp;Tabla5[[#This Row],[url]]&amp;"', "</f>
        <v>url: 'https://www.udemy.com/course/curso-de-css-introduccion-a-las-hojas-de-estilos-en-cascada', </v>
      </c>
      <c r="AF45" t="str">
        <f>AF$1&amp;": '"&amp;Tabla5[[#This Row],[platform]]&amp;"', "</f>
        <v>platform: 'Udemy', </v>
      </c>
      <c r="AG45" t="str">
        <f>AG$1&amp;": "&amp;SUBSTITUTE(Tabla5[[#This Row],[costo]],",",".")&amp;", "</f>
        <v>costo: 0, </v>
      </c>
      <c r="AH45" t="str">
        <f>AH$1&amp;": '"&amp;Tabla5[[#This Row],[money]]&amp;"', "</f>
        <v>money: 'EUR', </v>
      </c>
      <c r="AI45" t="str">
        <f>AI$1&amp;": "&amp;Tabla5[[#This Row],[comprado]]&amp;", "</f>
        <v>comprado: true, </v>
      </c>
      <c r="AJ45" t="str">
        <f>AJ$1&amp;": "&amp;Tabla5[[#This Row],[priority]]&amp;", "</f>
        <v>priority: 0, </v>
      </c>
      <c r="AK45" t="str">
        <f>AK$1&amp;": "&amp;Tabla5[[#This Row],[minutos]]&amp;", "</f>
        <v>minutos: 510, </v>
      </c>
      <c r="AL45" t="str">
        <f>AL$1&amp;": "&amp;IF(Tabla5[[#This Row],[culminado]]=0,"null","'"&amp;TEXT(Tabla5[[#This Row],[culminado]],"aaaa-mm-dd")&amp;"'")&amp;", "</f>
        <v>culminado: null, </v>
      </c>
      <c r="AM45" t="str">
        <f>AM$1&amp;": '"&amp;Tabla5[[#This Row],[certificado]]&amp;"', "</f>
        <v>certificado: '', </v>
      </c>
      <c r="AN45" t="str">
        <f>AN$1&amp;": '"&amp;Tabla5[[#This Row],[url_certificado]]&amp;"', "</f>
        <v>url_certificado: '', </v>
      </c>
      <c r="AO45" t="str">
        <f>AO$1&amp;": '"&amp;Tabla5[[#This Row],[instructor]]&amp;"', "</f>
        <v>instructor: 'Andrés Sosa Arevalo', </v>
      </c>
      <c r="AP45" t="str">
        <f>AP$1&amp;": '"&amp;Tabla5[[#This Row],[description]]&amp;"', "</f>
        <v>description: 'Aprende a agregar estilos a tus plantillas Html desde cero, contiene muchos ejercicios y se agregaran nuevos.', </v>
      </c>
      <c r="AQ45" t="str">
        <f>AQ$1&amp;": '"&amp;Tabla5[[#This Row],[url_aux]]&amp;"', "</f>
        <v>url_aux: '', </v>
      </c>
      <c r="AR45" t="str">
        <f>AR$1&amp;": '"&amp;Tabla5[[#This Row],[calificacion]]&amp;"', "</f>
        <v>calificacion: '*En evaluación*', </v>
      </c>
      <c r="AS45" t="str">
        <f>AS$1&amp;": "&amp;Tabla5[[#This Row],[actualizado]]&amp;", "</f>
        <v>actualizado: true, </v>
      </c>
      <c r="AT45" t="str">
        <f>AT$1&amp;": "&amp;Tabla5[[#This Row],[en_ruta]]&amp;", "</f>
        <v>en_ruta: true, </v>
      </c>
      <c r="AU45" t="str">
        <f>AU$1&amp;": '"&amp;Tabla5[[#This Row],[logo_platform]]&amp;"', "</f>
        <v>logo_platform: 'udemy', </v>
      </c>
      <c r="AV45" t="str">
        <f>AV$1&amp;": [ "&amp;Tabla5[[#This Row],[logo_technologies]]&amp;" ], "</f>
        <v>logo_technologies: [ 'css' ], </v>
      </c>
      <c r="AW45" t="str">
        <f>AW$1&amp;": "&amp;Tabla5[[#This Row],[mostrar]]&amp;", "</f>
        <v>mostrar: false, </v>
      </c>
      <c r="AX45" t="str">
        <f>AX$1&amp;": '"&amp;Tabla5[[#This Row],[repositorio]]&amp;"', "</f>
        <v>repositorio: '', </v>
      </c>
      <c r="AY45" t="str">
        <f>AY$1&amp;": '"&amp;Tabla5[[#This Row],[nota]]&amp;"'"</f>
        <v>nota: ''</v>
      </c>
      <c r="AZ45" t="str">
        <f>"{ "&amp;AA45&amp;AB45&amp;AC45&amp;AD45&amp;AE45&amp;AF45&amp;AG45&amp;AH45&amp;AI45&amp;AJ45&amp;AK45&amp;AL45&amp;AM45&amp;AN45&amp;AO45&amp;AP45&amp;AQ45&amp;AR45&amp;AS45&amp;AT45&amp;AU45&amp;AV45&amp;AW45&amp;AX45&amp;AY45&amp;" },"</f>
        <v>{ id: 44, name: 'Curso de css-todo lo que necesitas saber sobre css y css3', category: 'Front-end', technology: 'css', url: 'https://www.udemy.com/course/curso-de-css-introduccion-a-las-hojas-de-estilos-en-cascada', platform: 'Udemy', costo: 0, money: 'EUR', comprado: true, priority: 0, minutos: 510, culminado: null, certificado: '', url_certificado: '', instructor: 'Andrés Sosa Arevalo', description: 'Aprende a agregar estilos a tus plantillas Html desde cero, contiene muchos ejercicios y se agregaran nuevos.', url_aux: '', calificacion: '*En evaluación*', actualizado: true, en_ruta: true, logo_platform: 'udemy', logo_technologies: [ 'css' ], mostrar: false, repositorio: '', nota: '' },</v>
      </c>
    </row>
    <row r="46" spans="1:52">
      <c r="A46" s="6">
        <v>45</v>
      </c>
      <c r="B46" t="s">
        <v>301</v>
      </c>
      <c r="C46" t="s">
        <v>11</v>
      </c>
      <c r="D46" s="22" t="s">
        <v>302</v>
      </c>
      <c r="E46" s="7" t="s">
        <v>303</v>
      </c>
      <c r="F46" t="s">
        <v>132</v>
      </c>
      <c r="G46" s="3">
        <v>0</v>
      </c>
      <c r="H46" t="s">
        <v>104</v>
      </c>
      <c r="I46" t="s">
        <v>55</v>
      </c>
      <c r="J46" s="4">
        <v>0</v>
      </c>
      <c r="K46">
        <f>30*10</f>
        <v>300</v>
      </c>
      <c r="O46" t="s">
        <v>242</v>
      </c>
      <c r="P46" t="s">
        <v>304</v>
      </c>
      <c r="R46" t="s">
        <v>58</v>
      </c>
      <c r="S46" t="s">
        <v>55</v>
      </c>
      <c r="T46" t="s">
        <v>55</v>
      </c>
      <c r="U46" t="s">
        <v>135</v>
      </c>
      <c r="V46" s="22" t="s">
        <v>273</v>
      </c>
      <c r="W46" s="22" t="s">
        <v>61</v>
      </c>
      <c r="AA46" t="str">
        <f>AA$1&amp;": "&amp;Tabla5[[#This Row],[id]]&amp;", "</f>
        <v>id: 45, </v>
      </c>
      <c r="AB46" t="str">
        <f>AB$1&amp;": '"&amp;Tabla5[[#This Row],[name]]&amp;"', "</f>
        <v>name: 'Curso javascript desde cero', </v>
      </c>
      <c r="AC46" t="str">
        <f>AC$1&amp;": '"&amp;Tabla5[[#This Row],[category]]&amp;"', "</f>
        <v>category: 'Front-end', </v>
      </c>
      <c r="AD46" t="str">
        <f>AD$1&amp;": '"&amp;Tabla5[[#This Row],[technology]]&amp;"', "</f>
        <v>technology: 'javascript', </v>
      </c>
      <c r="AE46" t="str">
        <f>AE$1&amp;": '"&amp;Tabla5[[#This Row],[url]]&amp;"', "</f>
        <v>url: 'https://www.youtube.com/playlist?list=PLZ2ovOgdI-kXnDbWdaJK7GA1GvKGNMl6B', </v>
      </c>
      <c r="AF46" t="str">
        <f>AF$1&amp;": '"&amp;Tabla5[[#This Row],[platform]]&amp;"', "</f>
        <v>platform: 'YouTube', </v>
      </c>
      <c r="AG46" t="str">
        <f>AG$1&amp;": "&amp;SUBSTITUTE(Tabla5[[#This Row],[costo]],",",".")&amp;", "</f>
        <v>costo: 0, </v>
      </c>
      <c r="AH46" t="str">
        <f>AH$1&amp;": '"&amp;Tabla5[[#This Row],[money]]&amp;"', "</f>
        <v>money: 'USD', </v>
      </c>
      <c r="AI46" t="str">
        <f>AI$1&amp;": "&amp;Tabla5[[#This Row],[comprado]]&amp;", "</f>
        <v>comprado: true, </v>
      </c>
      <c r="AJ46" t="str">
        <f>AJ$1&amp;": "&amp;Tabla5[[#This Row],[priority]]&amp;", "</f>
        <v>priority: 0, </v>
      </c>
      <c r="AK46" t="str">
        <f>AK$1&amp;": "&amp;Tabla5[[#This Row],[minutos]]&amp;", "</f>
        <v>minutos: 300, </v>
      </c>
      <c r="AL46" t="str">
        <f>AL$1&amp;": "&amp;IF(Tabla5[[#This Row],[culminado]]=0,"null","'"&amp;TEXT(Tabla5[[#This Row],[culminado]],"aaaa-mm-dd")&amp;"'")&amp;", "</f>
        <v>culminado: null, </v>
      </c>
      <c r="AM46" t="str">
        <f>AM$1&amp;": '"&amp;Tabla5[[#This Row],[certificado]]&amp;"', "</f>
        <v>certificado: '', </v>
      </c>
      <c r="AN46" t="str">
        <f>AN$1&amp;": '"&amp;Tabla5[[#This Row],[url_certificado]]&amp;"', "</f>
        <v>url_certificado: '', </v>
      </c>
      <c r="AO46" t="str">
        <f>AO$1&amp;": '"&amp;Tabla5[[#This Row],[instructor]]&amp;"', "</f>
        <v>instructor: 'Victor Arana Flores', </v>
      </c>
      <c r="AP46" t="str">
        <f>AP$1&amp;": '"&amp;Tabla5[[#This Row],[description]]&amp;"', "</f>
        <v>description: 'Curso completo de javascript.', </v>
      </c>
      <c r="AQ46" t="str">
        <f>AQ$1&amp;": '"&amp;Tabla5[[#This Row],[url_aux]]&amp;"', "</f>
        <v>url_aux: '', </v>
      </c>
      <c r="AR46" t="str">
        <f>AR$1&amp;": '"&amp;Tabla5[[#This Row],[calificacion]]&amp;"', "</f>
        <v>calificacion: '*En evaluación*', </v>
      </c>
      <c r="AS46" t="str">
        <f>AS$1&amp;": "&amp;Tabla5[[#This Row],[actualizado]]&amp;", "</f>
        <v>actualizado: true, </v>
      </c>
      <c r="AT46" t="str">
        <f>AT$1&amp;": "&amp;Tabla5[[#This Row],[en_ruta]]&amp;", "</f>
        <v>en_ruta: true, </v>
      </c>
      <c r="AU46" t="str">
        <f>AU$1&amp;": '"&amp;Tabla5[[#This Row],[logo_platform]]&amp;"', "</f>
        <v>logo_platform: 'youtube', </v>
      </c>
      <c r="AV46" t="str">
        <f>AV$1&amp;": [ "&amp;Tabla5[[#This Row],[logo_technologies]]&amp;" ], "</f>
        <v>logo_technologies: [ 'javascript' ], </v>
      </c>
      <c r="AW46" t="str">
        <f>AW$1&amp;": "&amp;Tabla5[[#This Row],[mostrar]]&amp;", "</f>
        <v>mostrar: false, </v>
      </c>
      <c r="AX46" t="str">
        <f>AX$1&amp;": '"&amp;Tabla5[[#This Row],[repositorio]]&amp;"', "</f>
        <v>repositorio: '', </v>
      </c>
      <c r="AY46" t="str">
        <f>AY$1&amp;": '"&amp;Tabla5[[#This Row],[nota]]&amp;"'"</f>
        <v>nota: ''</v>
      </c>
      <c r="AZ46" t="str">
        <f>"{ "&amp;AA46&amp;AB46&amp;AC46&amp;AD46&amp;AE46&amp;AF46&amp;AG46&amp;AH46&amp;AI46&amp;AJ46&amp;AK46&amp;AL46&amp;AM46&amp;AN46&amp;AO46&amp;AP46&amp;AQ46&amp;AR46&amp;AS46&amp;AT46&amp;AU46&amp;AV46&amp;AW46&amp;AX46&amp;AY46&amp;" },"</f>
        <v>{ id: 45, name: 'Curso javascript desde cero', category: 'Front-end', technology: 'javascript', url: 'https://www.youtube.com/playlist?list=PLZ2ovOgdI-kXnDbWdaJK7GA1GvKGNMl6B', platform: 'YouTube', costo: 0, money: 'USD', comprado: true, priority: 0, minutos: 300, culminado: null, certificado: '', url_certificado: '', instructor: 'Victor Arana Flores', description: 'Curso completo de javascript.', url_aux: '', calificacion: '*En evaluación*', actualizado: true, en_ruta: true, logo_platform: 'youtube', logo_technologies: [ 'javascript' ], mostrar: false, repositorio: '', nota: '' },</v>
      </c>
    </row>
    <row r="47" spans="1:52">
      <c r="A47" s="6">
        <v>46</v>
      </c>
      <c r="B47" t="s">
        <v>305</v>
      </c>
      <c r="C47" t="s">
        <v>11</v>
      </c>
      <c r="D47" s="22" t="s">
        <v>302</v>
      </c>
      <c r="E47" s="7" t="s">
        <v>306</v>
      </c>
      <c r="F47" t="s">
        <v>53</v>
      </c>
      <c r="G47" s="3">
        <v>0</v>
      </c>
      <c r="H47" t="s">
        <v>54</v>
      </c>
      <c r="I47" t="s">
        <v>55</v>
      </c>
      <c r="J47" s="4">
        <v>0</v>
      </c>
      <c r="K47">
        <f>36*60</f>
        <v>2160</v>
      </c>
      <c r="O47" t="s">
        <v>307</v>
      </c>
      <c r="P47" t="s">
        <v>308</v>
      </c>
      <c r="R47" t="s">
        <v>58</v>
      </c>
      <c r="S47" t="s">
        <v>55</v>
      </c>
      <c r="T47" t="s">
        <v>55</v>
      </c>
      <c r="U47" t="s">
        <v>59</v>
      </c>
      <c r="V47" s="22" t="s">
        <v>273</v>
      </c>
      <c r="W47" s="22" t="s">
        <v>61</v>
      </c>
      <c r="AA47" t="str">
        <f>AA$1&amp;": "&amp;Tabla5[[#This Row],[id]]&amp;", "</f>
        <v>id: 46, </v>
      </c>
      <c r="AB47" t="str">
        <f>AB$1&amp;": '"&amp;Tabla5[[#This Row],[name]]&amp;"', "</f>
        <v>name: 'Universidad javascript 2021 - De Cero a Experto javascript!', </v>
      </c>
      <c r="AC47" t="str">
        <f>AC$1&amp;": '"&amp;Tabla5[[#This Row],[category]]&amp;"', "</f>
        <v>category: 'Front-end', </v>
      </c>
      <c r="AD47" t="str">
        <f>AD$1&amp;": '"&amp;Tabla5[[#This Row],[technology]]&amp;"', "</f>
        <v>technology: 'javascript', </v>
      </c>
      <c r="AE47" t="str">
        <f>AE$1&amp;": '"&amp;Tabla5[[#This Row],[url]]&amp;"', "</f>
        <v>url: 'https://www.udemy.com/course/universidad-javascript-angular-react-vue-typescript-html-css-bootstrap', </v>
      </c>
      <c r="AF47" t="str">
        <f>AF$1&amp;": '"&amp;Tabla5[[#This Row],[platform]]&amp;"', "</f>
        <v>platform: 'Udemy', </v>
      </c>
      <c r="AG47" t="str">
        <f>AG$1&amp;": "&amp;SUBSTITUTE(Tabla5[[#This Row],[costo]],",",".")&amp;", "</f>
        <v>costo: 0, </v>
      </c>
      <c r="AH47" t="str">
        <f>AH$1&amp;": '"&amp;Tabla5[[#This Row],[money]]&amp;"', "</f>
        <v>money: 'EUR', </v>
      </c>
      <c r="AI47" t="str">
        <f>AI$1&amp;": "&amp;Tabla5[[#This Row],[comprado]]&amp;", "</f>
        <v>comprado: true, </v>
      </c>
      <c r="AJ47" t="str">
        <f>AJ$1&amp;": "&amp;Tabla5[[#This Row],[priority]]&amp;", "</f>
        <v>priority: 0, </v>
      </c>
      <c r="AK47" t="str">
        <f>AK$1&amp;": "&amp;Tabla5[[#This Row],[minutos]]&amp;", "</f>
        <v>minutos: 2160, </v>
      </c>
      <c r="AL47" t="str">
        <f>AL$1&amp;": "&amp;IF(Tabla5[[#This Row],[culminado]]=0,"null","'"&amp;TEXT(Tabla5[[#This Row],[culminado]],"aaaa-mm-dd")&amp;"'")&amp;", "</f>
        <v>culminado: null, </v>
      </c>
      <c r="AM47" t="str">
        <f>AM$1&amp;": '"&amp;Tabla5[[#This Row],[certificado]]&amp;"', "</f>
        <v>certificado: '', </v>
      </c>
      <c r="AN47" t="str">
        <f>AN$1&amp;": '"&amp;Tabla5[[#This Row],[url_certificado]]&amp;"', "</f>
        <v>url_certificado: '', </v>
      </c>
      <c r="AO47" t="str">
        <f>AO$1&amp;": '"&amp;Tabla5[[#This Row],[instructor]]&amp;"', "</f>
        <v>instructor: 'Ubaldo Acosta', </v>
      </c>
      <c r="AP47" t="str">
        <f>AP$1&amp;": '"&amp;Tabla5[[#This Row],[description]]&amp;"', "</f>
        <v>description: '[Actualizado 2021] - Programación Orientada a Objetos, Funciones Flecha, Callback, Promesas, Async, Await, DOM y más!', </v>
      </c>
      <c r="AQ47" t="str">
        <f>AQ$1&amp;": '"&amp;Tabla5[[#This Row],[url_aux]]&amp;"', "</f>
        <v>url_aux: '', </v>
      </c>
      <c r="AR47" t="str">
        <f>AR$1&amp;": '"&amp;Tabla5[[#This Row],[calificacion]]&amp;"', "</f>
        <v>calificacion: '*En evaluación*', </v>
      </c>
      <c r="AS47" t="str">
        <f>AS$1&amp;": "&amp;Tabla5[[#This Row],[actualizado]]&amp;", "</f>
        <v>actualizado: true, </v>
      </c>
      <c r="AT47" t="str">
        <f>AT$1&amp;": "&amp;Tabla5[[#This Row],[en_ruta]]&amp;", "</f>
        <v>en_ruta: true, </v>
      </c>
      <c r="AU47" t="str">
        <f>AU$1&amp;": '"&amp;Tabla5[[#This Row],[logo_platform]]&amp;"', "</f>
        <v>logo_platform: 'udemy', </v>
      </c>
      <c r="AV47" t="str">
        <f>AV$1&amp;": [ "&amp;Tabla5[[#This Row],[logo_technologies]]&amp;" ], "</f>
        <v>logo_technologies: [ 'javascript' ], </v>
      </c>
      <c r="AW47" t="str">
        <f>AW$1&amp;": "&amp;Tabla5[[#This Row],[mostrar]]&amp;", "</f>
        <v>mostrar: false, </v>
      </c>
      <c r="AX47" t="str">
        <f>AX$1&amp;": '"&amp;Tabla5[[#This Row],[repositorio]]&amp;"', "</f>
        <v>repositorio: '', </v>
      </c>
      <c r="AY47" t="str">
        <f>AY$1&amp;": '"&amp;Tabla5[[#This Row],[nota]]&amp;"'"</f>
        <v>nota: ''</v>
      </c>
      <c r="AZ47" t="str">
        <f>"{ "&amp;AA47&amp;AB47&amp;AC47&amp;AD47&amp;AE47&amp;AF47&amp;AG47&amp;AH47&amp;AI47&amp;AJ47&amp;AK47&amp;AL47&amp;AM47&amp;AN47&amp;AO47&amp;AP47&amp;AQ47&amp;AR47&amp;AS47&amp;AT47&amp;AU47&amp;AV47&amp;AW47&amp;AX47&amp;AY47&amp;" },"</f>
        <v>{ id: 46, name: 'Universidad javascript 2021 - De Cero a Experto javascript!', category: 'Front-end', technology: 'javascript', url: 'https://www.udemy.com/course/universidad-javascript-angular-react-vue-typescript-html-css-bootstrap', platform: 'Udemy', costo: 0, money: 'EUR', comprado: true, priority: 0, minutos: 2160, culminado: null, certificado: '', url_certificado: '', instructor: 'Ubaldo Acosta', description: '[Actualizado 2021] - Programación Orientada a Objetos, Funciones Flecha, Callback, Promesas, Async, Await, DOM y más!', url_aux: '', calificacion: '*En evaluación*', actualizado: true, en_ruta: true, logo_platform: 'udemy', logo_technologies: [ 'javascript' ], mostrar: false, repositorio: '', nota: '' },</v>
      </c>
    </row>
    <row r="48" spans="1:52">
      <c r="A48" s="6">
        <v>47</v>
      </c>
      <c r="B48" t="s">
        <v>309</v>
      </c>
      <c r="C48" t="s">
        <v>11</v>
      </c>
      <c r="D48" s="22" t="s">
        <v>292</v>
      </c>
      <c r="E48" s="7" t="s">
        <v>310</v>
      </c>
      <c r="F48" t="s">
        <v>53</v>
      </c>
      <c r="G48" s="3">
        <v>0</v>
      </c>
      <c r="H48" t="s">
        <v>54</v>
      </c>
      <c r="I48" t="s">
        <v>55</v>
      </c>
      <c r="J48" s="4">
        <v>0</v>
      </c>
      <c r="K48">
        <v>57</v>
      </c>
      <c r="O48" t="s">
        <v>311</v>
      </c>
      <c r="P48" t="s">
        <v>312</v>
      </c>
      <c r="R48" t="s">
        <v>58</v>
      </c>
      <c r="S48" t="s">
        <v>55</v>
      </c>
      <c r="T48" t="s">
        <v>55</v>
      </c>
      <c r="U48" t="s">
        <v>59</v>
      </c>
      <c r="V48" s="22" t="s">
        <v>300</v>
      </c>
      <c r="W48" s="22" t="s">
        <v>61</v>
      </c>
      <c r="AA48" t="str">
        <f>AA$1&amp;": "&amp;Tabla5[[#This Row],[id]]&amp;", "</f>
        <v>id: 47, </v>
      </c>
      <c r="AB48" t="str">
        <f>AB$1&amp;": '"&amp;Tabla5[[#This Row],[name]]&amp;"', "</f>
        <v>name: 'Curso de css3, Flexbox y css Grid Layout | Básico y rápido', </v>
      </c>
      <c r="AC48" t="str">
        <f>AC$1&amp;": '"&amp;Tabla5[[#This Row],[category]]&amp;"', "</f>
        <v>category: 'Front-end', </v>
      </c>
      <c r="AD48" t="str">
        <f>AD$1&amp;": '"&amp;Tabla5[[#This Row],[technology]]&amp;"', "</f>
        <v>technology: 'css', </v>
      </c>
      <c r="AE48" t="str">
        <f>AE$1&amp;": '"&amp;Tabla5[[#This Row],[url]]&amp;"', "</f>
        <v>url: 'https://www.udemy.com/course/curso-de-css3-flexbox-y-css-grid-layout-basico', </v>
      </c>
      <c r="AF48" t="str">
        <f>AF$1&amp;": '"&amp;Tabla5[[#This Row],[platform]]&amp;"', "</f>
        <v>platform: 'Udemy', </v>
      </c>
      <c r="AG48" t="str">
        <f>AG$1&amp;": "&amp;SUBSTITUTE(Tabla5[[#This Row],[costo]],",",".")&amp;", "</f>
        <v>costo: 0, </v>
      </c>
      <c r="AH48" t="str">
        <f>AH$1&amp;": '"&amp;Tabla5[[#This Row],[money]]&amp;"', "</f>
        <v>money: 'EUR', </v>
      </c>
      <c r="AI48" t="str">
        <f>AI$1&amp;": "&amp;Tabla5[[#This Row],[comprado]]&amp;", "</f>
        <v>comprado: true, </v>
      </c>
      <c r="AJ48" t="str">
        <f>AJ$1&amp;": "&amp;Tabla5[[#This Row],[priority]]&amp;", "</f>
        <v>priority: 0, </v>
      </c>
      <c r="AK48" t="str">
        <f>AK$1&amp;": "&amp;Tabla5[[#This Row],[minutos]]&amp;", "</f>
        <v>minutos: 57, </v>
      </c>
      <c r="AL48" t="str">
        <f>AL$1&amp;": "&amp;IF(Tabla5[[#This Row],[culminado]]=0,"null","'"&amp;TEXT(Tabla5[[#This Row],[culminado]],"aaaa-mm-dd")&amp;"'")&amp;", "</f>
        <v>culminado: null, </v>
      </c>
      <c r="AM48" t="str">
        <f>AM$1&amp;": '"&amp;Tabla5[[#This Row],[certificado]]&amp;"', "</f>
        <v>certificado: '', </v>
      </c>
      <c r="AN48" t="str">
        <f>AN$1&amp;": '"&amp;Tabla5[[#This Row],[url_certificado]]&amp;"', "</f>
        <v>url_certificado: '', </v>
      </c>
      <c r="AO48" t="str">
        <f>AO$1&amp;": '"&amp;Tabla5[[#This Row],[instructor]]&amp;"', "</f>
        <v>instructor: 'Víctor Robles', </v>
      </c>
      <c r="AP48" t="str">
        <f>AP$1&amp;": '"&amp;Tabla5[[#This Row],[description]]&amp;"', "</f>
        <v>description: 'Aprende css 3, css Flexbox y Grid Layout y da tus primeros pasos en la maquetación web. Dale estilos a tus páginas web.', </v>
      </c>
      <c r="AQ48" t="str">
        <f>AQ$1&amp;": '"&amp;Tabla5[[#This Row],[url_aux]]&amp;"', "</f>
        <v>url_aux: '', </v>
      </c>
      <c r="AR48" t="str">
        <f>AR$1&amp;": '"&amp;Tabla5[[#This Row],[calificacion]]&amp;"', "</f>
        <v>calificacion: '*En evaluación*', </v>
      </c>
      <c r="AS48" t="str">
        <f>AS$1&amp;": "&amp;Tabla5[[#This Row],[actualizado]]&amp;", "</f>
        <v>actualizado: true, </v>
      </c>
      <c r="AT48" t="str">
        <f>AT$1&amp;": "&amp;Tabla5[[#This Row],[en_ruta]]&amp;", "</f>
        <v>en_ruta: true, </v>
      </c>
      <c r="AU48" t="str">
        <f>AU$1&amp;": '"&amp;Tabla5[[#This Row],[logo_platform]]&amp;"', "</f>
        <v>logo_platform: 'udemy', </v>
      </c>
      <c r="AV48" t="str">
        <f>AV$1&amp;": [ "&amp;Tabla5[[#This Row],[logo_technologies]]&amp;" ], "</f>
        <v>logo_technologies: [ 'css' ], </v>
      </c>
      <c r="AW48" t="str">
        <f>AW$1&amp;": "&amp;Tabla5[[#This Row],[mostrar]]&amp;", "</f>
        <v>mostrar: false, </v>
      </c>
      <c r="AX48" t="str">
        <f>AX$1&amp;": '"&amp;Tabla5[[#This Row],[repositorio]]&amp;"', "</f>
        <v>repositorio: '', </v>
      </c>
      <c r="AY48" t="str">
        <f>AY$1&amp;": '"&amp;Tabla5[[#This Row],[nota]]&amp;"'"</f>
        <v>nota: ''</v>
      </c>
      <c r="AZ48" t="str">
        <f>"{ "&amp;AA48&amp;AB48&amp;AC48&amp;AD48&amp;AE48&amp;AF48&amp;AG48&amp;AH48&amp;AI48&amp;AJ48&amp;AK48&amp;AL48&amp;AM48&amp;AN48&amp;AO48&amp;AP48&amp;AQ48&amp;AR48&amp;AS48&amp;AT48&amp;AU48&amp;AV48&amp;AW48&amp;AX48&amp;AY48&amp;" },"</f>
        <v>{ id: 47, name: 'Curso de css3, Flexbox y css Grid Layout | Básico y rápido', category: 'Front-end', technology: 'css', url: 'https://www.udemy.com/course/curso-de-css3-flexbox-y-css-grid-layout-basico', platform: 'Udemy', costo: 0, money: 'EUR', comprado: true, priority: 0, minutos: 57, culminado: null, certificado: '', url_certificado: '', instructor: 'Víctor Robles', description: 'Aprende css 3, css Flexbox y Grid Layout y da tus primeros pasos en la maquetación web. Dale estilos a tus páginas web.', url_aux: '', calificacion: '*En evaluación*', actualizado: true, en_ruta: true, logo_platform: 'udemy', logo_technologies: [ 'css' ], mostrar: false, repositorio: '', nota: '' },</v>
      </c>
    </row>
    <row r="49" spans="1:52">
      <c r="A49" s="6">
        <v>48</v>
      </c>
      <c r="B49" t="s">
        <v>313</v>
      </c>
      <c r="C49" t="s">
        <v>11</v>
      </c>
      <c r="D49" s="22" t="s">
        <v>292</v>
      </c>
      <c r="E49" s="7" t="s">
        <v>314</v>
      </c>
      <c r="F49" t="s">
        <v>53</v>
      </c>
      <c r="G49" s="3">
        <v>0</v>
      </c>
      <c r="H49" t="s">
        <v>54</v>
      </c>
      <c r="I49" t="s">
        <v>55</v>
      </c>
      <c r="J49" s="4">
        <v>0</v>
      </c>
      <c r="K49">
        <v>57</v>
      </c>
      <c r="O49" t="s">
        <v>315</v>
      </c>
      <c r="P49" t="s">
        <v>316</v>
      </c>
      <c r="R49" t="s">
        <v>58</v>
      </c>
      <c r="S49" t="s">
        <v>55</v>
      </c>
      <c r="T49" t="s">
        <v>55</v>
      </c>
      <c r="U49" t="s">
        <v>59</v>
      </c>
      <c r="V49" s="22" t="s">
        <v>300</v>
      </c>
      <c r="W49" s="22" t="s">
        <v>61</v>
      </c>
      <c r="AA49" t="str">
        <f>AA$1&amp;": "&amp;Tabla5[[#This Row],[id]]&amp;", "</f>
        <v>id: 48, </v>
      </c>
      <c r="AB49" t="str">
        <f>AB$1&amp;": '"&amp;Tabla5[[#This Row],[name]]&amp;"', "</f>
        <v>name: 'FLEXBOX (css3) | Aprende FLEXBOX DESDE CERO', </v>
      </c>
      <c r="AC49" t="str">
        <f>AC$1&amp;": '"&amp;Tabla5[[#This Row],[category]]&amp;"', "</f>
        <v>category: 'Front-end', </v>
      </c>
      <c r="AD49" t="str">
        <f>AD$1&amp;": '"&amp;Tabla5[[#This Row],[technology]]&amp;"', "</f>
        <v>technology: 'css', </v>
      </c>
      <c r="AE49" t="str">
        <f>AE$1&amp;": '"&amp;Tabla5[[#This Row],[url]]&amp;"', "</f>
        <v>url: 'https://www.udemy.com/course/cursoflexbox', </v>
      </c>
      <c r="AF49" t="str">
        <f>AF$1&amp;": '"&amp;Tabla5[[#This Row],[platform]]&amp;"', "</f>
        <v>platform: 'Udemy', </v>
      </c>
      <c r="AG49" t="str">
        <f>AG$1&amp;": "&amp;SUBSTITUTE(Tabla5[[#This Row],[costo]],",",".")&amp;", "</f>
        <v>costo: 0, </v>
      </c>
      <c r="AH49" t="str">
        <f>AH$1&amp;": '"&amp;Tabla5[[#This Row],[money]]&amp;"', "</f>
        <v>money: 'EUR', </v>
      </c>
      <c r="AI49" t="str">
        <f>AI$1&amp;": "&amp;Tabla5[[#This Row],[comprado]]&amp;", "</f>
        <v>comprado: true, </v>
      </c>
      <c r="AJ49" t="str">
        <f>AJ$1&amp;": "&amp;Tabla5[[#This Row],[priority]]&amp;", "</f>
        <v>priority: 0, </v>
      </c>
      <c r="AK49" t="str">
        <f>AK$1&amp;": "&amp;Tabla5[[#This Row],[minutos]]&amp;", "</f>
        <v>minutos: 57, </v>
      </c>
      <c r="AL49" t="str">
        <f>AL$1&amp;": "&amp;IF(Tabla5[[#This Row],[culminado]]=0,"null","'"&amp;TEXT(Tabla5[[#This Row],[culminado]],"aaaa-mm-dd")&amp;"'")&amp;", "</f>
        <v>culminado: null, </v>
      </c>
      <c r="AM49" t="str">
        <f>AM$1&amp;": '"&amp;Tabla5[[#This Row],[certificado]]&amp;"', "</f>
        <v>certificado: '', </v>
      </c>
      <c r="AN49" t="str">
        <f>AN$1&amp;": '"&amp;Tabla5[[#This Row],[url_certificado]]&amp;"', "</f>
        <v>url_certificado: '', </v>
      </c>
      <c r="AO49" t="str">
        <f>AO$1&amp;": '"&amp;Tabla5[[#This Row],[instructor]]&amp;"', "</f>
        <v>instructor: 'Jordan Alexander', </v>
      </c>
      <c r="AP49" t="str">
        <f>AP$1&amp;": '"&amp;Tabla5[[#This Row],[description]]&amp;"', "</f>
        <v>description: 'Aprende y Entiende Flexbox, El módulo flexible más popular de css.', </v>
      </c>
      <c r="AQ49" t="str">
        <f>AQ$1&amp;": '"&amp;Tabla5[[#This Row],[url_aux]]&amp;"', "</f>
        <v>url_aux: '', </v>
      </c>
      <c r="AR49" t="str">
        <f>AR$1&amp;": '"&amp;Tabla5[[#This Row],[calificacion]]&amp;"', "</f>
        <v>calificacion: '*En evaluación*', </v>
      </c>
      <c r="AS49" t="str">
        <f>AS$1&amp;": "&amp;Tabla5[[#This Row],[actualizado]]&amp;", "</f>
        <v>actualizado: true, </v>
      </c>
      <c r="AT49" t="str">
        <f>AT$1&amp;": "&amp;Tabla5[[#This Row],[en_ruta]]&amp;", "</f>
        <v>en_ruta: true, </v>
      </c>
      <c r="AU49" t="str">
        <f>AU$1&amp;": '"&amp;Tabla5[[#This Row],[logo_platform]]&amp;"', "</f>
        <v>logo_platform: 'udemy', </v>
      </c>
      <c r="AV49" t="str">
        <f>AV$1&amp;": [ "&amp;Tabla5[[#This Row],[logo_technologies]]&amp;" ], "</f>
        <v>logo_technologies: [ 'css' ], </v>
      </c>
      <c r="AW49" t="str">
        <f>AW$1&amp;": "&amp;Tabla5[[#This Row],[mostrar]]&amp;", "</f>
        <v>mostrar: false, </v>
      </c>
      <c r="AX49" t="str">
        <f>AX$1&amp;": '"&amp;Tabla5[[#This Row],[repositorio]]&amp;"', "</f>
        <v>repositorio: '', </v>
      </c>
      <c r="AY49" t="str">
        <f>AY$1&amp;": '"&amp;Tabla5[[#This Row],[nota]]&amp;"'"</f>
        <v>nota: ''</v>
      </c>
      <c r="AZ49" t="str">
        <f>"{ "&amp;AA49&amp;AB49&amp;AC49&amp;AD49&amp;AE49&amp;AF49&amp;AG49&amp;AH49&amp;AI49&amp;AJ49&amp;AK49&amp;AL49&amp;AM49&amp;AN49&amp;AO49&amp;AP49&amp;AQ49&amp;AR49&amp;AS49&amp;AT49&amp;AU49&amp;AV49&amp;AW49&amp;AX49&amp;AY49&amp;" },"</f>
        <v>{ id: 48, name: 'FLEXBOX (css3) | Aprende FLEXBOX DESDE CERO', category: 'Front-end', technology: 'css', url: 'https://www.udemy.com/course/cursoflexbox', platform: 'Udemy', costo: 0, money: 'EUR', comprado: true, priority: 0, minutos: 57, culminado: null, certificado: '', url_certificado: '', instructor: 'Jordan Alexander', description: 'Aprende y Entiende Flexbox, El módulo flexible más popular de css.', url_aux: '', calificacion: '*En evaluación*', actualizado: true, en_ruta: true, logo_platform: 'udemy', logo_technologies: [ 'css' ], mostrar: false, repositorio: '', nota: '' },</v>
      </c>
    </row>
    <row r="50" spans="1:52">
      <c r="A50" s="6">
        <v>49</v>
      </c>
      <c r="B50" t="s">
        <v>317</v>
      </c>
      <c r="C50" t="s">
        <v>11</v>
      </c>
      <c r="D50" t="s">
        <v>318</v>
      </c>
      <c r="E50" s="7" t="s">
        <v>319</v>
      </c>
      <c r="F50" t="s">
        <v>53</v>
      </c>
      <c r="G50" s="3">
        <v>0</v>
      </c>
      <c r="H50" t="s">
        <v>54</v>
      </c>
      <c r="I50" t="s">
        <v>55</v>
      </c>
      <c r="J50" s="4">
        <v>0</v>
      </c>
      <c r="K50">
        <f>60+19</f>
        <v>79</v>
      </c>
      <c r="O50" t="s">
        <v>315</v>
      </c>
      <c r="P50" t="s">
        <v>320</v>
      </c>
      <c r="R50" t="s">
        <v>58</v>
      </c>
      <c r="S50" t="s">
        <v>55</v>
      </c>
      <c r="T50" t="s">
        <v>55</v>
      </c>
      <c r="U50" t="s">
        <v>59</v>
      </c>
      <c r="V50" s="22" t="s">
        <v>321</v>
      </c>
      <c r="W50" s="22" t="s">
        <v>61</v>
      </c>
      <c r="AA50" t="str">
        <f>AA$1&amp;": "&amp;Tabla5[[#This Row],[id]]&amp;", "</f>
        <v>id: 49, </v>
      </c>
      <c r="AB50" t="str">
        <f>AB$1&amp;": '"&amp;Tabla5[[#This Row],[name]]&amp;"', "</f>
        <v>name: 'Crea una página web moderna con HTML css Y javascript', </v>
      </c>
      <c r="AC50" t="str">
        <f>AC$1&amp;": '"&amp;Tabla5[[#This Row],[category]]&amp;"', "</f>
        <v>category: 'Front-end', </v>
      </c>
      <c r="AD50" t="str">
        <f>AD$1&amp;": '"&amp;Tabla5[[#This Row],[technology]]&amp;"', "</f>
        <v>technology: 'Estándares Front-end', </v>
      </c>
      <c r="AE50" t="str">
        <f>AE$1&amp;": '"&amp;Tabla5[[#This Row],[url]]&amp;"', "</f>
        <v>url: 'https://www.udemy.com/course/crea-una-pagina-web-moderna-con-html-css-y-javascript', </v>
      </c>
      <c r="AF50" t="str">
        <f>AF$1&amp;": '"&amp;Tabla5[[#This Row],[platform]]&amp;"', "</f>
        <v>platform: 'Udemy', </v>
      </c>
      <c r="AG50" t="str">
        <f>AG$1&amp;": "&amp;SUBSTITUTE(Tabla5[[#This Row],[costo]],",",".")&amp;", "</f>
        <v>costo: 0, </v>
      </c>
      <c r="AH50" t="str">
        <f>AH$1&amp;": '"&amp;Tabla5[[#This Row],[money]]&amp;"', "</f>
        <v>money: 'EUR', </v>
      </c>
      <c r="AI50" t="str">
        <f>AI$1&amp;": "&amp;Tabla5[[#This Row],[comprado]]&amp;", "</f>
        <v>comprado: true, </v>
      </c>
      <c r="AJ50" t="str">
        <f>AJ$1&amp;": "&amp;Tabla5[[#This Row],[priority]]&amp;", "</f>
        <v>priority: 0, </v>
      </c>
      <c r="AK50" t="str">
        <f>AK$1&amp;": "&amp;Tabla5[[#This Row],[minutos]]&amp;", "</f>
        <v>minutos: 79, </v>
      </c>
      <c r="AL50" t="str">
        <f>AL$1&amp;": "&amp;IF(Tabla5[[#This Row],[culminado]]=0,"null","'"&amp;TEXT(Tabla5[[#This Row],[culminado]],"aaaa-mm-dd")&amp;"'")&amp;", "</f>
        <v>culminado: null, </v>
      </c>
      <c r="AM50" t="str">
        <f>AM$1&amp;": '"&amp;Tabla5[[#This Row],[certificado]]&amp;"', "</f>
        <v>certificado: '', </v>
      </c>
      <c r="AN50" t="str">
        <f>AN$1&amp;": '"&amp;Tabla5[[#This Row],[url_certificado]]&amp;"', "</f>
        <v>url_certificado: '', </v>
      </c>
      <c r="AO50" t="str">
        <f>AO$1&amp;": '"&amp;Tabla5[[#This Row],[instructor]]&amp;"', "</f>
        <v>instructor: 'Jordan Alexander', </v>
      </c>
      <c r="AP50" t="str">
        <f>AP$1&amp;": '"&amp;Tabla5[[#This Row],[description]]&amp;"', "</f>
        <v>description: 'Aprende a crear una página web con html5 css3 y Javacript, [Adaptable a dispositivos móviles]', </v>
      </c>
      <c r="AQ50" t="str">
        <f>AQ$1&amp;": '"&amp;Tabla5[[#This Row],[url_aux]]&amp;"', "</f>
        <v>url_aux: '', </v>
      </c>
      <c r="AR50" t="str">
        <f>AR$1&amp;": '"&amp;Tabla5[[#This Row],[calificacion]]&amp;"', "</f>
        <v>calificacion: '*En evaluación*', </v>
      </c>
      <c r="AS50" t="str">
        <f>AS$1&amp;": "&amp;Tabla5[[#This Row],[actualizado]]&amp;", "</f>
        <v>actualizado: true, </v>
      </c>
      <c r="AT50" t="str">
        <f>AT$1&amp;": "&amp;Tabla5[[#This Row],[en_ruta]]&amp;", "</f>
        <v>en_ruta: true, </v>
      </c>
      <c r="AU50" t="str">
        <f>AU$1&amp;": '"&amp;Tabla5[[#This Row],[logo_platform]]&amp;"', "</f>
        <v>logo_platform: 'udemy', </v>
      </c>
      <c r="AV50" t="str">
        <f>AV$1&amp;": [ "&amp;Tabla5[[#This Row],[logo_technologies]]&amp;" ], "</f>
        <v>logo_technologies: [ 'html5','css','javascript' ], </v>
      </c>
      <c r="AW50" t="str">
        <f>AW$1&amp;": "&amp;Tabla5[[#This Row],[mostrar]]&amp;", "</f>
        <v>mostrar: false, </v>
      </c>
      <c r="AX50" t="str">
        <f>AX$1&amp;": '"&amp;Tabla5[[#This Row],[repositorio]]&amp;"', "</f>
        <v>repositorio: '', </v>
      </c>
      <c r="AY50" t="str">
        <f>AY$1&amp;": '"&amp;Tabla5[[#This Row],[nota]]&amp;"'"</f>
        <v>nota: ''</v>
      </c>
      <c r="AZ50" t="str">
        <f>"{ "&amp;AA50&amp;AB50&amp;AC50&amp;AD50&amp;AE50&amp;AF50&amp;AG50&amp;AH50&amp;AI50&amp;AJ50&amp;AK50&amp;AL50&amp;AM50&amp;AN50&amp;AO50&amp;AP50&amp;AQ50&amp;AR50&amp;AS50&amp;AT50&amp;AU50&amp;AV50&amp;AW50&amp;AX50&amp;AY50&amp;" },"</f>
        <v>{ id: 49, name: 'Crea una página web moderna con HTML css Y javascript', category: 'Front-end', technology: 'Estándares Front-end', url: 'https://www.udemy.com/course/crea-una-pagina-web-moderna-con-html-css-y-javascript', platform: 'Udemy', costo: 0, money: 'EUR', comprado: true, priority: 0, minutos: 79, culminado: null, certificado: '', url_certificado: '', instructor: 'Jordan Alexander', description: 'Aprende a crear una página web con html5 css3 y Javacript, [Adaptable a dispositivos móviles]', url_aux: '', calificacion: '*En evaluación*', actualizado: true, en_ruta: true, logo_platform: 'udemy', logo_technologies: [ 'html5','css','javascript' ], mostrar: false, repositorio: '', nota: '' },</v>
      </c>
    </row>
    <row r="51" spans="1:52">
      <c r="A51" s="6">
        <v>50</v>
      </c>
      <c r="B51" t="s">
        <v>322</v>
      </c>
      <c r="C51" t="s">
        <v>11</v>
      </c>
      <c r="D51" t="s">
        <v>318</v>
      </c>
      <c r="E51" s="7" t="s">
        <v>323</v>
      </c>
      <c r="F51" t="s">
        <v>53</v>
      </c>
      <c r="G51" s="3">
        <v>0</v>
      </c>
      <c r="H51" t="s">
        <v>54</v>
      </c>
      <c r="I51" t="s">
        <v>55</v>
      </c>
      <c r="J51" s="4">
        <v>0</v>
      </c>
      <c r="K51">
        <v>51</v>
      </c>
      <c r="O51" t="s">
        <v>315</v>
      </c>
      <c r="P51" t="s">
        <v>324</v>
      </c>
      <c r="R51" t="s">
        <v>58</v>
      </c>
      <c r="S51" t="s">
        <v>55</v>
      </c>
      <c r="T51" t="s">
        <v>55</v>
      </c>
      <c r="U51" t="s">
        <v>59</v>
      </c>
      <c r="V51" s="22" t="s">
        <v>321</v>
      </c>
      <c r="W51" s="22" t="s">
        <v>61</v>
      </c>
      <c r="AA51" t="str">
        <f>AA$1&amp;": "&amp;Tabla5[[#This Row],[id]]&amp;", "</f>
        <v>id: 50, </v>
      </c>
      <c r="AB51" t="str">
        <f>AB$1&amp;": '"&amp;Tabla5[[#This Row],[name]]&amp;"', "</f>
        <v>name: 'Crea una LANDING PAGE moderna con HTML css Y javascript', </v>
      </c>
      <c r="AC51" t="str">
        <f>AC$1&amp;": '"&amp;Tabla5[[#This Row],[category]]&amp;"', "</f>
        <v>category: 'Front-end', </v>
      </c>
      <c r="AD51" t="str">
        <f>AD$1&amp;": '"&amp;Tabla5[[#This Row],[technology]]&amp;"', "</f>
        <v>technology: 'Estándares Front-end', </v>
      </c>
      <c r="AE51" t="str">
        <f>AE$1&amp;": '"&amp;Tabla5[[#This Row],[url]]&amp;"', "</f>
        <v>url: 'https://www.udemy.com/course/crea-una-landing-page-moderna-con-html-css-y-javascript', </v>
      </c>
      <c r="AF51" t="str">
        <f>AF$1&amp;": '"&amp;Tabla5[[#This Row],[platform]]&amp;"', "</f>
        <v>platform: 'Udemy', </v>
      </c>
      <c r="AG51" t="str">
        <f>AG$1&amp;": "&amp;SUBSTITUTE(Tabla5[[#This Row],[costo]],",",".")&amp;", "</f>
        <v>costo: 0, </v>
      </c>
      <c r="AH51" t="str">
        <f>AH$1&amp;": '"&amp;Tabla5[[#This Row],[money]]&amp;"', "</f>
        <v>money: 'EUR', </v>
      </c>
      <c r="AI51" t="str">
        <f>AI$1&amp;": "&amp;Tabla5[[#This Row],[comprado]]&amp;", "</f>
        <v>comprado: true, </v>
      </c>
      <c r="AJ51" t="str">
        <f>AJ$1&amp;": "&amp;Tabla5[[#This Row],[priority]]&amp;", "</f>
        <v>priority: 0, </v>
      </c>
      <c r="AK51" t="str">
        <f>AK$1&amp;": "&amp;Tabla5[[#This Row],[minutos]]&amp;", "</f>
        <v>minutos: 51, </v>
      </c>
      <c r="AL51" t="str">
        <f>AL$1&amp;": "&amp;IF(Tabla5[[#This Row],[culminado]]=0,"null","'"&amp;TEXT(Tabla5[[#This Row],[culminado]],"aaaa-mm-dd")&amp;"'")&amp;", "</f>
        <v>culminado: null, </v>
      </c>
      <c r="AM51" t="str">
        <f>AM$1&amp;": '"&amp;Tabla5[[#This Row],[certificado]]&amp;"', "</f>
        <v>certificado: '', </v>
      </c>
      <c r="AN51" t="str">
        <f>AN$1&amp;": '"&amp;Tabla5[[#This Row],[url_certificado]]&amp;"', "</f>
        <v>url_certificado: '', </v>
      </c>
      <c r="AO51" t="str">
        <f>AO$1&amp;": '"&amp;Tabla5[[#This Row],[instructor]]&amp;"', "</f>
        <v>instructor: 'Jordan Alexander', </v>
      </c>
      <c r="AP51" t="str">
        <f>AP$1&amp;": '"&amp;Tabla5[[#This Row],[description]]&amp;"', "</f>
        <v>description: 'Aprende a crear una landing page moderna desde 0 con html5 css3 y JS (javascript) con animaciones hechas en css3.', </v>
      </c>
      <c r="AQ51" t="str">
        <f>AQ$1&amp;": '"&amp;Tabla5[[#This Row],[url_aux]]&amp;"', "</f>
        <v>url_aux: '', </v>
      </c>
      <c r="AR51" t="str">
        <f>AR$1&amp;": '"&amp;Tabla5[[#This Row],[calificacion]]&amp;"', "</f>
        <v>calificacion: '*En evaluación*', </v>
      </c>
      <c r="AS51" t="str">
        <f>AS$1&amp;": "&amp;Tabla5[[#This Row],[actualizado]]&amp;", "</f>
        <v>actualizado: true, </v>
      </c>
      <c r="AT51" t="str">
        <f>AT$1&amp;": "&amp;Tabla5[[#This Row],[en_ruta]]&amp;", "</f>
        <v>en_ruta: true, </v>
      </c>
      <c r="AU51" t="str">
        <f>AU$1&amp;": '"&amp;Tabla5[[#This Row],[logo_platform]]&amp;"', "</f>
        <v>logo_platform: 'udemy', </v>
      </c>
      <c r="AV51" t="str">
        <f>AV$1&amp;": [ "&amp;Tabla5[[#This Row],[logo_technologies]]&amp;" ], "</f>
        <v>logo_technologies: [ 'html5','css','javascript' ], </v>
      </c>
      <c r="AW51" t="str">
        <f>AW$1&amp;": "&amp;Tabla5[[#This Row],[mostrar]]&amp;", "</f>
        <v>mostrar: false, </v>
      </c>
      <c r="AX51" t="str">
        <f>AX$1&amp;": '"&amp;Tabla5[[#This Row],[repositorio]]&amp;"', "</f>
        <v>repositorio: '', </v>
      </c>
      <c r="AY51" t="str">
        <f>AY$1&amp;": '"&amp;Tabla5[[#This Row],[nota]]&amp;"'"</f>
        <v>nota: ''</v>
      </c>
      <c r="AZ51" t="str">
        <f>"{ "&amp;AA51&amp;AB51&amp;AC51&amp;AD51&amp;AE51&amp;AF51&amp;AG51&amp;AH51&amp;AI51&amp;AJ51&amp;AK51&amp;AL51&amp;AM51&amp;AN51&amp;AO51&amp;AP51&amp;AQ51&amp;AR51&amp;AS51&amp;AT51&amp;AU51&amp;AV51&amp;AW51&amp;AX51&amp;AY51&amp;" },"</f>
        <v>{ id: 50, name: 'Crea una LANDING PAGE moderna con HTML css Y javascript', category: 'Front-end', technology: 'Estándares Front-end', url: 'https://www.udemy.com/course/crea-una-landing-page-moderna-con-html-css-y-javascript', platform: 'Udemy', costo: 0, money: 'EUR', comprado: true, priority: 0, minutos: 51, culminado: null, certificado: '', url_certificado: '', instructor: 'Jordan Alexander', description: 'Aprende a crear una landing page moderna desde 0 con html5 css3 y JS (javascript) con animaciones hechas en css3.', url_aux: '', calificacion: '*En evaluación*', actualizado: true, en_ruta: true, logo_platform: 'udemy', logo_technologies: [ 'html5','css','javascript' ], mostrar: false, repositorio: '', nota: '' },</v>
      </c>
    </row>
    <row r="52" spans="1:52">
      <c r="A52" s="6">
        <v>51</v>
      </c>
      <c r="B52" t="s">
        <v>325</v>
      </c>
      <c r="C52" t="s">
        <v>11</v>
      </c>
      <c r="D52" t="s">
        <v>318</v>
      </c>
      <c r="E52" s="7" t="s">
        <v>326</v>
      </c>
      <c r="F52" t="s">
        <v>53</v>
      </c>
      <c r="G52" s="3">
        <v>0</v>
      </c>
      <c r="H52" t="s">
        <v>54</v>
      </c>
      <c r="I52" t="s">
        <v>55</v>
      </c>
      <c r="J52" s="4">
        <v>0</v>
      </c>
      <c r="K52">
        <f>2*60+43</f>
        <v>163</v>
      </c>
      <c r="O52" t="s">
        <v>315</v>
      </c>
      <c r="P52" t="s">
        <v>327</v>
      </c>
      <c r="R52" t="s">
        <v>58</v>
      </c>
      <c r="S52" t="s">
        <v>55</v>
      </c>
      <c r="T52" t="s">
        <v>55</v>
      </c>
      <c r="U52" t="s">
        <v>59</v>
      </c>
      <c r="V52" s="22" t="s">
        <v>321</v>
      </c>
      <c r="W52" s="22" t="s">
        <v>61</v>
      </c>
      <c r="AA52" t="str">
        <f>AA$1&amp;": "&amp;Tabla5[[#This Row],[id]]&amp;", "</f>
        <v>id: 51, </v>
      </c>
      <c r="AB52" t="str">
        <f>AB$1&amp;": '"&amp;Tabla5[[#This Row],[name]]&amp;"', "</f>
        <v>name: 'Crea una página web profesional con HTML css y javascript', </v>
      </c>
      <c r="AC52" t="str">
        <f>AC$1&amp;": '"&amp;Tabla5[[#This Row],[category]]&amp;"', "</f>
        <v>category: 'Front-end', </v>
      </c>
      <c r="AD52" t="str">
        <f>AD$1&amp;": '"&amp;Tabla5[[#This Row],[technology]]&amp;"', "</f>
        <v>technology: 'Estándares Front-end', </v>
      </c>
      <c r="AE52" t="str">
        <f>AE$1&amp;": '"&amp;Tabla5[[#This Row],[url]]&amp;"', "</f>
        <v>url: 'https://www.udemy.com/course/crea-una-pagina-web-profesional-con-html-css-y-javascript', </v>
      </c>
      <c r="AF52" t="str">
        <f>AF$1&amp;": '"&amp;Tabla5[[#This Row],[platform]]&amp;"', "</f>
        <v>platform: 'Udemy', </v>
      </c>
      <c r="AG52" t="str">
        <f>AG$1&amp;": "&amp;SUBSTITUTE(Tabla5[[#This Row],[costo]],",",".")&amp;", "</f>
        <v>costo: 0, </v>
      </c>
      <c r="AH52" t="str">
        <f>AH$1&amp;": '"&amp;Tabla5[[#This Row],[money]]&amp;"', "</f>
        <v>money: 'EUR', </v>
      </c>
      <c r="AI52" t="str">
        <f>AI$1&amp;": "&amp;Tabla5[[#This Row],[comprado]]&amp;", "</f>
        <v>comprado: true, </v>
      </c>
      <c r="AJ52" t="str">
        <f>AJ$1&amp;": "&amp;Tabla5[[#This Row],[priority]]&amp;", "</f>
        <v>priority: 0, </v>
      </c>
      <c r="AK52" t="str">
        <f>AK$1&amp;": "&amp;Tabla5[[#This Row],[minutos]]&amp;", "</f>
        <v>minutos: 163, </v>
      </c>
      <c r="AL52" t="str">
        <f>AL$1&amp;": "&amp;IF(Tabla5[[#This Row],[culminado]]=0,"null","'"&amp;TEXT(Tabla5[[#This Row],[culminado]],"aaaa-mm-dd")&amp;"'")&amp;", "</f>
        <v>culminado: null, </v>
      </c>
      <c r="AM52" t="str">
        <f>AM$1&amp;": '"&amp;Tabla5[[#This Row],[certificado]]&amp;"', "</f>
        <v>certificado: '', </v>
      </c>
      <c r="AN52" t="str">
        <f>AN$1&amp;": '"&amp;Tabla5[[#This Row],[url_certificado]]&amp;"', "</f>
        <v>url_certificado: '', </v>
      </c>
      <c r="AO52" t="str">
        <f>AO$1&amp;": '"&amp;Tabla5[[#This Row],[instructor]]&amp;"', "</f>
        <v>instructor: 'Jordan Alexander', </v>
      </c>
      <c r="AP52" t="str">
        <f>AP$1&amp;": '"&amp;Tabla5[[#This Row],[description]]&amp;"', "</f>
        <v>description: 'En este curso aprenderás a crear una página web desde 0 con HTML css y javascript además aprenderás a subirla a internet.', </v>
      </c>
      <c r="AQ52" t="str">
        <f>AQ$1&amp;": '"&amp;Tabla5[[#This Row],[url_aux]]&amp;"', "</f>
        <v>url_aux: '', </v>
      </c>
      <c r="AR52" t="str">
        <f>AR$1&amp;": '"&amp;Tabla5[[#This Row],[calificacion]]&amp;"', "</f>
        <v>calificacion: '*En evaluación*', </v>
      </c>
      <c r="AS52" t="str">
        <f>AS$1&amp;": "&amp;Tabla5[[#This Row],[actualizado]]&amp;", "</f>
        <v>actualizado: true, </v>
      </c>
      <c r="AT52" t="str">
        <f>AT$1&amp;": "&amp;Tabla5[[#This Row],[en_ruta]]&amp;", "</f>
        <v>en_ruta: true, </v>
      </c>
      <c r="AU52" t="str">
        <f>AU$1&amp;": '"&amp;Tabla5[[#This Row],[logo_platform]]&amp;"', "</f>
        <v>logo_platform: 'udemy', </v>
      </c>
      <c r="AV52" t="str">
        <f>AV$1&amp;": [ "&amp;Tabla5[[#This Row],[logo_technologies]]&amp;" ], "</f>
        <v>logo_technologies: [ 'html5','css','javascript' ], </v>
      </c>
      <c r="AW52" t="str">
        <f>AW$1&amp;": "&amp;Tabla5[[#This Row],[mostrar]]&amp;", "</f>
        <v>mostrar: false, </v>
      </c>
      <c r="AX52" t="str">
        <f>AX$1&amp;": '"&amp;Tabla5[[#This Row],[repositorio]]&amp;"', "</f>
        <v>repositorio: '', </v>
      </c>
      <c r="AY52" t="str">
        <f>AY$1&amp;": '"&amp;Tabla5[[#This Row],[nota]]&amp;"'"</f>
        <v>nota: ''</v>
      </c>
      <c r="AZ52" t="str">
        <f>"{ "&amp;AA52&amp;AB52&amp;AC52&amp;AD52&amp;AE52&amp;AF52&amp;AG52&amp;AH52&amp;AI52&amp;AJ52&amp;AK52&amp;AL52&amp;AM52&amp;AN52&amp;AO52&amp;AP52&amp;AQ52&amp;AR52&amp;AS52&amp;AT52&amp;AU52&amp;AV52&amp;AW52&amp;AX52&amp;AY52&amp;" },"</f>
        <v>{ id: 51, name: 'Crea una página web profesional con HTML css y javascript', category: 'Front-end', technology: 'Estándares Front-end', url: 'https://www.udemy.com/course/crea-una-pagina-web-profesional-con-html-css-y-javascript', platform: 'Udemy', costo: 0, money: 'EUR', comprado: true, priority: 0, minutos: 163, culminado: null, certificado: '', url_certificado: '', instructor: 'Jordan Alexander', description: 'En este curso aprenderás a crear una página web desde 0 con HTML css y javascript además aprenderás a subirla a internet.', url_aux: '', calificacion: '*En evaluación*', actualizado: true, en_ruta: true, logo_platform: 'udemy', logo_technologies: [ 'html5','css','javascript' ], mostrar: false, repositorio: '', nota: '' },</v>
      </c>
    </row>
    <row r="53" spans="1:52">
      <c r="A53" s="6">
        <v>52</v>
      </c>
      <c r="B53" t="s">
        <v>328</v>
      </c>
      <c r="C53" t="s">
        <v>11</v>
      </c>
      <c r="D53" t="s">
        <v>318</v>
      </c>
      <c r="E53" s="7" t="s">
        <v>329</v>
      </c>
      <c r="F53" t="s">
        <v>53</v>
      </c>
      <c r="G53" s="3">
        <v>0</v>
      </c>
      <c r="H53" t="s">
        <v>54</v>
      </c>
      <c r="I53" t="s">
        <v>55</v>
      </c>
      <c r="J53" s="4">
        <v>0</v>
      </c>
      <c r="K53">
        <v>55</v>
      </c>
      <c r="O53" t="s">
        <v>311</v>
      </c>
      <c r="P53" t="s">
        <v>330</v>
      </c>
      <c r="R53" t="s">
        <v>58</v>
      </c>
      <c r="S53" t="s">
        <v>55</v>
      </c>
      <c r="T53" t="s">
        <v>55</v>
      </c>
      <c r="U53" t="s">
        <v>59</v>
      </c>
      <c r="V53" s="22" t="s">
        <v>321</v>
      </c>
      <c r="W53" s="22" t="s">
        <v>61</v>
      </c>
      <c r="AA53" t="str">
        <f>AA$1&amp;": "&amp;Tabla5[[#This Row],[id]]&amp;", "</f>
        <v>id: 52, </v>
      </c>
      <c r="AB53" t="str">
        <f>AB$1&amp;": '"&amp;Tabla5[[#This Row],[name]]&amp;"', "</f>
        <v>name: 'Curso de Desarrollo Web con HTML, css y javascript | Básico', </v>
      </c>
      <c r="AC53" t="str">
        <f>AC$1&amp;": '"&amp;Tabla5[[#This Row],[category]]&amp;"', "</f>
        <v>category: 'Front-end', </v>
      </c>
      <c r="AD53" t="str">
        <f>AD$1&amp;": '"&amp;Tabla5[[#This Row],[technology]]&amp;"', "</f>
        <v>technology: 'Estándares Front-end', </v>
      </c>
      <c r="AE53" t="str">
        <f>AE$1&amp;": '"&amp;Tabla5[[#This Row],[url]]&amp;"', "</f>
        <v>url: 'https://www.udemy.com/course/curso-de-desarrollo-web-con-html-css-y-javascript', </v>
      </c>
      <c r="AF53" t="str">
        <f>AF$1&amp;": '"&amp;Tabla5[[#This Row],[platform]]&amp;"', "</f>
        <v>platform: 'Udemy', </v>
      </c>
      <c r="AG53" t="str">
        <f>AG$1&amp;": "&amp;SUBSTITUTE(Tabla5[[#This Row],[costo]],",",".")&amp;", "</f>
        <v>costo: 0, </v>
      </c>
      <c r="AH53" t="str">
        <f>AH$1&amp;": '"&amp;Tabla5[[#This Row],[money]]&amp;"', "</f>
        <v>money: 'EUR', </v>
      </c>
      <c r="AI53" t="str">
        <f>AI$1&amp;": "&amp;Tabla5[[#This Row],[comprado]]&amp;", "</f>
        <v>comprado: true, </v>
      </c>
      <c r="AJ53" t="str">
        <f>AJ$1&amp;": "&amp;Tabla5[[#This Row],[priority]]&amp;", "</f>
        <v>priority: 0, </v>
      </c>
      <c r="AK53" t="str">
        <f>AK$1&amp;": "&amp;Tabla5[[#This Row],[minutos]]&amp;", "</f>
        <v>minutos: 55, </v>
      </c>
      <c r="AL53" t="str">
        <f>AL$1&amp;": "&amp;IF(Tabla5[[#This Row],[culminado]]=0,"null","'"&amp;TEXT(Tabla5[[#This Row],[culminado]],"aaaa-mm-dd")&amp;"'")&amp;", "</f>
        <v>culminado: null, </v>
      </c>
      <c r="AM53" t="str">
        <f>AM$1&amp;": '"&amp;Tabla5[[#This Row],[certificado]]&amp;"', "</f>
        <v>certificado: '', </v>
      </c>
      <c r="AN53" t="str">
        <f>AN$1&amp;": '"&amp;Tabla5[[#This Row],[url_certificado]]&amp;"', "</f>
        <v>url_certificado: '', </v>
      </c>
      <c r="AO53" t="str">
        <f>AO$1&amp;": '"&amp;Tabla5[[#This Row],[instructor]]&amp;"', "</f>
        <v>instructor: 'Víctor Robles', </v>
      </c>
      <c r="AP53" t="str">
        <f>AP$1&amp;": '"&amp;Tabla5[[#This Row],[description]]&amp;"', "</f>
        <v>description: 'Aprende HTML, css y javascript desde cero y da tus primeros pasos en el desarrollo web. Crea tu primera web paso a paso.', </v>
      </c>
      <c r="AQ53" t="str">
        <f>AQ$1&amp;": '"&amp;Tabla5[[#This Row],[url_aux]]&amp;"', "</f>
        <v>url_aux: '', </v>
      </c>
      <c r="AR53" t="str">
        <f>AR$1&amp;": '"&amp;Tabla5[[#This Row],[calificacion]]&amp;"', "</f>
        <v>calificacion: '*En evaluación*', </v>
      </c>
      <c r="AS53" t="str">
        <f>AS$1&amp;": "&amp;Tabla5[[#This Row],[actualizado]]&amp;", "</f>
        <v>actualizado: true, </v>
      </c>
      <c r="AT53" t="str">
        <f>AT$1&amp;": "&amp;Tabla5[[#This Row],[en_ruta]]&amp;", "</f>
        <v>en_ruta: true, </v>
      </c>
      <c r="AU53" t="str">
        <f>AU$1&amp;": '"&amp;Tabla5[[#This Row],[logo_platform]]&amp;"', "</f>
        <v>logo_platform: 'udemy', </v>
      </c>
      <c r="AV53" t="str">
        <f>AV$1&amp;": [ "&amp;Tabla5[[#This Row],[logo_technologies]]&amp;" ], "</f>
        <v>logo_technologies: [ 'html5','css','javascript' ], </v>
      </c>
      <c r="AW53" t="str">
        <f>AW$1&amp;": "&amp;Tabla5[[#This Row],[mostrar]]&amp;", "</f>
        <v>mostrar: false, </v>
      </c>
      <c r="AX53" t="str">
        <f>AX$1&amp;": '"&amp;Tabla5[[#This Row],[repositorio]]&amp;"', "</f>
        <v>repositorio: '', </v>
      </c>
      <c r="AY53" t="str">
        <f>AY$1&amp;": '"&amp;Tabla5[[#This Row],[nota]]&amp;"'"</f>
        <v>nota: ''</v>
      </c>
      <c r="AZ53" t="str">
        <f>"{ "&amp;AA53&amp;AB53&amp;AC53&amp;AD53&amp;AE53&amp;AF53&amp;AG53&amp;AH53&amp;AI53&amp;AJ53&amp;AK53&amp;AL53&amp;AM53&amp;AN53&amp;AO53&amp;AP53&amp;AQ53&amp;AR53&amp;AS53&amp;AT53&amp;AU53&amp;AV53&amp;AW53&amp;AX53&amp;AY53&amp;" },"</f>
        <v>{ id: 52, name: 'Curso de Desarrollo Web con HTML, css y javascript | Básico', category: 'Front-end', technology: 'Estándares Front-end', url: 'https://www.udemy.com/course/curso-de-desarrollo-web-con-html-css-y-javascript', platform: 'Udemy', costo: 0, money: 'EUR', comprado: true, priority: 0, minutos: 55, culminado: null, certificado: '', url_certificado: '', instructor: 'Víctor Robles', description: 'Aprende HTML, css y javascript desde cero y da tus primeros pasos en el desarrollo web. Crea tu primera web paso a paso.', url_aux: '', calificacion: '*En evaluación*', actualizado: true, en_ruta: true, logo_platform: 'udemy', logo_technologies: [ 'html5','css','javascript' ], mostrar: false, repositorio: '', nota: '' },</v>
      </c>
    </row>
    <row r="54" spans="1:52">
      <c r="A54" s="6">
        <v>53</v>
      </c>
      <c r="B54" t="s">
        <v>331</v>
      </c>
      <c r="C54" t="s">
        <v>11</v>
      </c>
      <c r="D54" t="s">
        <v>318</v>
      </c>
      <c r="E54" s="7" t="s">
        <v>332</v>
      </c>
      <c r="F54" t="s">
        <v>53</v>
      </c>
      <c r="G54" s="3">
        <v>0</v>
      </c>
      <c r="H54" t="s">
        <v>54</v>
      </c>
      <c r="I54" t="s">
        <v>55</v>
      </c>
      <c r="J54" s="4">
        <v>0</v>
      </c>
      <c r="K54">
        <v>55</v>
      </c>
      <c r="O54" t="s">
        <v>267</v>
      </c>
      <c r="P54" t="s">
        <v>333</v>
      </c>
      <c r="R54" t="s">
        <v>58</v>
      </c>
      <c r="S54" t="s">
        <v>55</v>
      </c>
      <c r="T54" t="s">
        <v>55</v>
      </c>
      <c r="U54" t="s">
        <v>59</v>
      </c>
      <c r="V54" s="22" t="s">
        <v>321</v>
      </c>
      <c r="W54" s="22" t="s">
        <v>61</v>
      </c>
      <c r="AA54" t="str">
        <f>AA$1&amp;": "&amp;Tabla5[[#This Row],[id]]&amp;", "</f>
        <v>id: 53, </v>
      </c>
      <c r="AB54" t="str">
        <f>AB$1&amp;": '"&amp;Tabla5[[#This Row],[name]]&amp;"', "</f>
        <v>name: 'Diseño Web - Aprende creando un sitio web paso a paso', </v>
      </c>
      <c r="AC54" t="str">
        <f>AC$1&amp;": '"&amp;Tabla5[[#This Row],[category]]&amp;"', "</f>
        <v>category: 'Front-end', </v>
      </c>
      <c r="AD54" t="str">
        <f>AD$1&amp;": '"&amp;Tabla5[[#This Row],[technology]]&amp;"', "</f>
        <v>technology: 'Estándares Front-end', </v>
      </c>
      <c r="AE54" t="str">
        <f>AE$1&amp;": '"&amp;Tabla5[[#This Row],[url]]&amp;"', "</f>
        <v>url: 'https://www.udemy.com/course/diseno-web-aprende-creando-un-sitio-web', </v>
      </c>
      <c r="AF54" t="str">
        <f>AF$1&amp;": '"&amp;Tabla5[[#This Row],[platform]]&amp;"', "</f>
        <v>platform: 'Udemy', </v>
      </c>
      <c r="AG54" t="str">
        <f>AG$1&amp;": "&amp;SUBSTITUTE(Tabla5[[#This Row],[costo]],",",".")&amp;", "</f>
        <v>costo: 0, </v>
      </c>
      <c r="AH54" t="str">
        <f>AH$1&amp;": '"&amp;Tabla5[[#This Row],[money]]&amp;"', "</f>
        <v>money: 'EUR', </v>
      </c>
      <c r="AI54" t="str">
        <f>AI$1&amp;": "&amp;Tabla5[[#This Row],[comprado]]&amp;", "</f>
        <v>comprado: true, </v>
      </c>
      <c r="AJ54" t="str">
        <f>AJ$1&amp;": "&amp;Tabla5[[#This Row],[priority]]&amp;", "</f>
        <v>priority: 0, </v>
      </c>
      <c r="AK54" t="str">
        <f>AK$1&amp;": "&amp;Tabla5[[#This Row],[minutos]]&amp;", "</f>
        <v>minutos: 55, </v>
      </c>
      <c r="AL54" t="str">
        <f>AL$1&amp;": "&amp;IF(Tabla5[[#This Row],[culminado]]=0,"null","'"&amp;TEXT(Tabla5[[#This Row],[culminado]],"aaaa-mm-dd")&amp;"'")&amp;", "</f>
        <v>culminado: null, </v>
      </c>
      <c r="AM54" t="str">
        <f>AM$1&amp;": '"&amp;Tabla5[[#This Row],[certificado]]&amp;"', "</f>
        <v>certificado: '', </v>
      </c>
      <c r="AN54" t="str">
        <f>AN$1&amp;": '"&amp;Tabla5[[#This Row],[url_certificado]]&amp;"', "</f>
        <v>url_certificado: '', </v>
      </c>
      <c r="AO54" t="str">
        <f>AO$1&amp;": '"&amp;Tabla5[[#This Row],[instructor]]&amp;"', "</f>
        <v>instructor: 'Grover Vásquez', </v>
      </c>
      <c r="AP54" t="str">
        <f>AP$1&amp;": '"&amp;Tabla5[[#This Row],[description]]&amp;"', "</f>
        <v>description: 'Aprende a crear un sitio web desde cero con html5, css3 y jQuery, y que pueda ser visto en cualquier dispositivo.', </v>
      </c>
      <c r="AQ54" t="str">
        <f>AQ$1&amp;": '"&amp;Tabla5[[#This Row],[url_aux]]&amp;"', "</f>
        <v>url_aux: '', </v>
      </c>
      <c r="AR54" t="str">
        <f>AR$1&amp;": '"&amp;Tabla5[[#This Row],[calificacion]]&amp;"', "</f>
        <v>calificacion: '*En evaluación*', </v>
      </c>
      <c r="AS54" t="str">
        <f>AS$1&amp;": "&amp;Tabla5[[#This Row],[actualizado]]&amp;", "</f>
        <v>actualizado: true, </v>
      </c>
      <c r="AT54" t="str">
        <f>AT$1&amp;": "&amp;Tabla5[[#This Row],[en_ruta]]&amp;", "</f>
        <v>en_ruta: true, </v>
      </c>
      <c r="AU54" t="str">
        <f>AU$1&amp;": '"&amp;Tabla5[[#This Row],[logo_platform]]&amp;"', "</f>
        <v>logo_platform: 'udemy', </v>
      </c>
      <c r="AV54" t="str">
        <f>AV$1&amp;": [ "&amp;Tabla5[[#This Row],[logo_technologies]]&amp;" ], "</f>
        <v>logo_technologies: [ 'html5','css','javascript' ], </v>
      </c>
      <c r="AW54" t="str">
        <f>AW$1&amp;": "&amp;Tabla5[[#This Row],[mostrar]]&amp;", "</f>
        <v>mostrar: false, </v>
      </c>
      <c r="AX54" t="str">
        <f>AX$1&amp;": '"&amp;Tabla5[[#This Row],[repositorio]]&amp;"', "</f>
        <v>repositorio: '', </v>
      </c>
      <c r="AY54" t="str">
        <f>AY$1&amp;": '"&amp;Tabla5[[#This Row],[nota]]&amp;"'"</f>
        <v>nota: ''</v>
      </c>
      <c r="AZ54" t="str">
        <f>"{ "&amp;AA54&amp;AB54&amp;AC54&amp;AD54&amp;AE54&amp;AF54&amp;AG54&amp;AH54&amp;AI54&amp;AJ54&amp;AK54&amp;AL54&amp;AM54&amp;AN54&amp;AO54&amp;AP54&amp;AQ54&amp;AR54&amp;AS54&amp;AT54&amp;AU54&amp;AV54&amp;AW54&amp;AX54&amp;AY54&amp;" },"</f>
        <v>{ id: 53, name: 'Diseño Web - Aprende creando un sitio web paso a paso', category: 'Front-end', technology: 'Estándares Front-end', url: 'https://www.udemy.com/course/diseno-web-aprende-creando-un-sitio-web', platform: 'Udemy', costo: 0, money: 'EUR', comprado: true, priority: 0, minutos: 55, culminado: null, certificado: '', url_certificado: '', instructor: 'Grover Vásquez', description: 'Aprende a crear un sitio web desde cero con html5, css3 y jQuery, y que pueda ser visto en cualquier dispositivo.', url_aux: '', calificacion: '*En evaluación*', actualizado: true, en_ruta: true, logo_platform: 'udemy', logo_technologies: [ 'html5','css','javascript' ], mostrar: false, repositorio: '', nota: '' },</v>
      </c>
    </row>
    <row r="55" spans="1:52">
      <c r="A55" s="6">
        <v>54</v>
      </c>
      <c r="B55" t="s">
        <v>334</v>
      </c>
      <c r="C55" t="s">
        <v>11</v>
      </c>
      <c r="D55" t="s">
        <v>318</v>
      </c>
      <c r="E55" s="7" t="s">
        <v>335</v>
      </c>
      <c r="F55" t="s">
        <v>53</v>
      </c>
      <c r="G55" s="3">
        <v>0</v>
      </c>
      <c r="H55" t="s">
        <v>54</v>
      </c>
      <c r="I55" t="s">
        <v>55</v>
      </c>
      <c r="J55" s="4">
        <v>0</v>
      </c>
      <c r="K55">
        <f>30.5*60</f>
        <v>1830</v>
      </c>
      <c r="O55" t="s">
        <v>307</v>
      </c>
      <c r="P55" t="s">
        <v>336</v>
      </c>
      <c r="R55" t="s">
        <v>58</v>
      </c>
      <c r="S55" t="s">
        <v>55</v>
      </c>
      <c r="T55" t="s">
        <v>55</v>
      </c>
      <c r="U55" t="s">
        <v>59</v>
      </c>
      <c r="V55" s="22" t="s">
        <v>321</v>
      </c>
      <c r="W55" s="22" t="s">
        <v>61</v>
      </c>
      <c r="AA55" t="str">
        <f>AA$1&amp;": "&amp;Tabla5[[#This Row],[id]]&amp;", "</f>
        <v>id: 54, </v>
      </c>
      <c r="AB55" t="str">
        <f>AB$1&amp;": '"&amp;Tabla5[[#This Row],[name]]&amp;"', "</f>
        <v>name: 'Universidad Desarrollo Web - FrontEnd Web Developer!', </v>
      </c>
      <c r="AC55" t="str">
        <f>AC$1&amp;": '"&amp;Tabla5[[#This Row],[category]]&amp;"', "</f>
        <v>category: 'Front-end', </v>
      </c>
      <c r="AD55" t="str">
        <f>AD$1&amp;": '"&amp;Tabla5[[#This Row],[technology]]&amp;"', "</f>
        <v>technology: 'Estándares Front-end', </v>
      </c>
      <c r="AE55" t="str">
        <f>AE$1&amp;": '"&amp;Tabla5[[#This Row],[url]]&amp;"', "</f>
        <v>url: 'https://www.udemy.com/course/universidad-desarrollo-web-moderno-html-css-javascript-html5-css3', </v>
      </c>
      <c r="AF55" t="str">
        <f>AF$1&amp;": '"&amp;Tabla5[[#This Row],[platform]]&amp;"', "</f>
        <v>platform: 'Udemy', </v>
      </c>
      <c r="AG55" t="str">
        <f>AG$1&amp;": "&amp;SUBSTITUTE(Tabla5[[#This Row],[costo]],",",".")&amp;", "</f>
        <v>costo: 0, </v>
      </c>
      <c r="AH55" t="str">
        <f>AH$1&amp;": '"&amp;Tabla5[[#This Row],[money]]&amp;"', "</f>
        <v>money: 'EUR', </v>
      </c>
      <c r="AI55" t="str">
        <f>AI$1&amp;": "&amp;Tabla5[[#This Row],[comprado]]&amp;", "</f>
        <v>comprado: true, </v>
      </c>
      <c r="AJ55" t="str">
        <f>AJ$1&amp;": "&amp;Tabla5[[#This Row],[priority]]&amp;", "</f>
        <v>priority: 0, </v>
      </c>
      <c r="AK55" t="str">
        <f>AK$1&amp;": "&amp;Tabla5[[#This Row],[minutos]]&amp;", "</f>
        <v>minutos: 1830, </v>
      </c>
      <c r="AL55" t="str">
        <f>AL$1&amp;": "&amp;IF(Tabla5[[#This Row],[culminado]]=0,"null","'"&amp;TEXT(Tabla5[[#This Row],[culminado]],"aaaa-mm-dd")&amp;"'")&amp;", "</f>
        <v>culminado: null, </v>
      </c>
      <c r="AM55" t="str">
        <f>AM$1&amp;": '"&amp;Tabla5[[#This Row],[certificado]]&amp;"', "</f>
        <v>certificado: '', </v>
      </c>
      <c r="AN55" t="str">
        <f>AN$1&amp;": '"&amp;Tabla5[[#This Row],[url_certificado]]&amp;"', "</f>
        <v>url_certificado: '', </v>
      </c>
      <c r="AO55" t="str">
        <f>AO$1&amp;": '"&amp;Tabla5[[#This Row],[instructor]]&amp;"', "</f>
        <v>instructor: 'Ubaldo Acosta', </v>
      </c>
      <c r="AP55" t="str">
        <f>AP$1&amp;": '"&amp;Tabla5[[#This Row],[description]]&amp;"', "</f>
        <v>description: 'El mejor curso para aprender a crear aplicaciones Web Modernas con HTML, css y javascript. Serás un FrontEnd Developer!', </v>
      </c>
      <c r="AQ55" t="str">
        <f>AQ$1&amp;": '"&amp;Tabla5[[#This Row],[url_aux]]&amp;"', "</f>
        <v>url_aux: '', </v>
      </c>
      <c r="AR55" t="str">
        <f>AR$1&amp;": '"&amp;Tabla5[[#This Row],[calificacion]]&amp;"', "</f>
        <v>calificacion: '*En evaluación*', </v>
      </c>
      <c r="AS55" t="str">
        <f>AS$1&amp;": "&amp;Tabla5[[#This Row],[actualizado]]&amp;", "</f>
        <v>actualizado: true, </v>
      </c>
      <c r="AT55" t="str">
        <f>AT$1&amp;": "&amp;Tabla5[[#This Row],[en_ruta]]&amp;", "</f>
        <v>en_ruta: true, </v>
      </c>
      <c r="AU55" t="str">
        <f>AU$1&amp;": '"&amp;Tabla5[[#This Row],[logo_platform]]&amp;"', "</f>
        <v>logo_platform: 'udemy', </v>
      </c>
      <c r="AV55" t="str">
        <f>AV$1&amp;": [ "&amp;Tabla5[[#This Row],[logo_technologies]]&amp;" ], "</f>
        <v>logo_technologies: [ 'html5','css','javascript' ], </v>
      </c>
      <c r="AW55" t="str">
        <f>AW$1&amp;": "&amp;Tabla5[[#This Row],[mostrar]]&amp;", "</f>
        <v>mostrar: false, </v>
      </c>
      <c r="AX55" t="str">
        <f>AX$1&amp;": '"&amp;Tabla5[[#This Row],[repositorio]]&amp;"', "</f>
        <v>repositorio: '', </v>
      </c>
      <c r="AY55" t="str">
        <f>AY$1&amp;": '"&amp;Tabla5[[#This Row],[nota]]&amp;"'"</f>
        <v>nota: ''</v>
      </c>
      <c r="AZ55" t="str">
        <f>"{ "&amp;AA55&amp;AB55&amp;AC55&amp;AD55&amp;AE55&amp;AF55&amp;AG55&amp;AH55&amp;AI55&amp;AJ55&amp;AK55&amp;AL55&amp;AM55&amp;AN55&amp;AO55&amp;AP55&amp;AQ55&amp;AR55&amp;AS55&amp;AT55&amp;AU55&amp;AV55&amp;AW55&amp;AX55&amp;AY55&amp;" },"</f>
        <v>{ id: 54, name: 'Universidad Desarrollo Web - FrontEnd Web Developer!', category: 'Front-end', technology: 'Estándares Front-end', url: 'https://www.udemy.com/course/universidad-desarrollo-web-moderno-html-css-javascript-html5-css3', platform: 'Udemy', costo: 0, money: 'EUR', comprado: true, priority: 0, minutos: 1830, culminado: null, certificado: '', url_certificado: '', instructor: 'Ubaldo Acosta', description: 'El mejor curso para aprender a crear aplicaciones Web Modernas con HTML, css y javascript. Serás un FrontEnd Developer!', url_aux: '', calificacion: '*En evaluación*', actualizado: true, en_ruta: true, logo_platform: 'udemy', logo_technologies: [ 'html5','css','javascript' ], mostrar: false, repositorio: '', nota: '' },</v>
      </c>
    </row>
    <row r="56" spans="1:52">
      <c r="A56" s="6">
        <v>55</v>
      </c>
      <c r="B56" t="s">
        <v>337</v>
      </c>
      <c r="C56" t="s">
        <v>11</v>
      </c>
      <c r="D56" t="s">
        <v>338</v>
      </c>
      <c r="E56" s="7" t="s">
        <v>339</v>
      </c>
      <c r="F56" t="s">
        <v>53</v>
      </c>
      <c r="G56" s="3">
        <v>0</v>
      </c>
      <c r="H56" t="s">
        <v>54</v>
      </c>
      <c r="I56" t="s">
        <v>55</v>
      </c>
      <c r="J56" s="4">
        <v>0</v>
      </c>
      <c r="K56">
        <f>7*60</f>
        <v>420</v>
      </c>
      <c r="O56" t="s">
        <v>340</v>
      </c>
      <c r="P56" t="s">
        <v>341</v>
      </c>
      <c r="R56" t="s">
        <v>58</v>
      </c>
      <c r="S56" t="s">
        <v>55</v>
      </c>
      <c r="T56" t="s">
        <v>55</v>
      </c>
      <c r="U56" t="s">
        <v>59</v>
      </c>
      <c r="V56" s="22" t="s">
        <v>342</v>
      </c>
      <c r="W56" s="22" t="s">
        <v>61</v>
      </c>
      <c r="AA56" t="str">
        <f>AA$1&amp;": "&amp;Tabla5[[#This Row],[id]]&amp;", "</f>
        <v>id: 55, </v>
      </c>
      <c r="AB56" t="str">
        <f>AB$1&amp;": '"&amp;Tabla5[[#This Row],[name]]&amp;"', "</f>
        <v>name: 'Aprende TypeScript desde cero', </v>
      </c>
      <c r="AC56" t="str">
        <f>AC$1&amp;": '"&amp;Tabla5[[#This Row],[category]]&amp;"', "</f>
        <v>category: 'Front-end', </v>
      </c>
      <c r="AD56" t="str">
        <f>AD$1&amp;": '"&amp;Tabla5[[#This Row],[technology]]&amp;"', "</f>
        <v>technology: 'TypeScript', </v>
      </c>
      <c r="AE56" t="str">
        <f>AE$1&amp;": '"&amp;Tabla5[[#This Row],[url]]&amp;"', "</f>
        <v>url: 'https://www.udemy.com/course/aprende-typescript-desde-cero', </v>
      </c>
      <c r="AF56" t="str">
        <f>AF$1&amp;": '"&amp;Tabla5[[#This Row],[platform]]&amp;"', "</f>
        <v>platform: 'Udemy', </v>
      </c>
      <c r="AG56" t="str">
        <f>AG$1&amp;": "&amp;SUBSTITUTE(Tabla5[[#This Row],[costo]],",",".")&amp;", "</f>
        <v>costo: 0, </v>
      </c>
      <c r="AH56" t="str">
        <f>AH$1&amp;": '"&amp;Tabla5[[#This Row],[money]]&amp;"', "</f>
        <v>money: 'EUR', </v>
      </c>
      <c r="AI56" t="str">
        <f>AI$1&amp;": "&amp;Tabla5[[#This Row],[comprado]]&amp;", "</f>
        <v>comprado: true, </v>
      </c>
      <c r="AJ56" t="str">
        <f>AJ$1&amp;": "&amp;Tabla5[[#This Row],[priority]]&amp;", "</f>
        <v>priority: 0, </v>
      </c>
      <c r="AK56" t="str">
        <f>AK$1&amp;": "&amp;Tabla5[[#This Row],[minutos]]&amp;", "</f>
        <v>minutos: 420, </v>
      </c>
      <c r="AL56" t="str">
        <f>AL$1&amp;": "&amp;IF(Tabla5[[#This Row],[culminado]]=0,"null","'"&amp;TEXT(Tabla5[[#This Row],[culminado]],"aaaa-mm-dd")&amp;"'")&amp;", "</f>
        <v>culminado: null, </v>
      </c>
      <c r="AM56" t="str">
        <f>AM$1&amp;": '"&amp;Tabla5[[#This Row],[certificado]]&amp;"', "</f>
        <v>certificado: '', </v>
      </c>
      <c r="AN56" t="str">
        <f>AN$1&amp;": '"&amp;Tabla5[[#This Row],[url_certificado]]&amp;"', "</f>
        <v>url_certificado: '', </v>
      </c>
      <c r="AO56" t="str">
        <f>AO$1&amp;": '"&amp;Tabla5[[#This Row],[instructor]]&amp;"', "</f>
        <v>instructor: 'JAP Software', </v>
      </c>
      <c r="AP56" t="str">
        <f>AP$1&amp;": '"&amp;Tabla5[[#This Row],[description]]&amp;"', "</f>
        <v>description: 'Curso de iniciación a TypeScript.', </v>
      </c>
      <c r="AQ56" t="str">
        <f>AQ$1&amp;": '"&amp;Tabla5[[#This Row],[url_aux]]&amp;"', "</f>
        <v>url_aux: '', </v>
      </c>
      <c r="AR56" t="str">
        <f>AR$1&amp;": '"&amp;Tabla5[[#This Row],[calificacion]]&amp;"', "</f>
        <v>calificacion: '*En evaluación*', </v>
      </c>
      <c r="AS56" t="str">
        <f>AS$1&amp;": "&amp;Tabla5[[#This Row],[actualizado]]&amp;", "</f>
        <v>actualizado: true, </v>
      </c>
      <c r="AT56" t="str">
        <f>AT$1&amp;": "&amp;Tabla5[[#This Row],[en_ruta]]&amp;", "</f>
        <v>en_ruta: true, </v>
      </c>
      <c r="AU56" t="str">
        <f>AU$1&amp;": '"&amp;Tabla5[[#This Row],[logo_platform]]&amp;"', "</f>
        <v>logo_platform: 'udemy', </v>
      </c>
      <c r="AV56" t="str">
        <f>AV$1&amp;": [ "&amp;Tabla5[[#This Row],[logo_technologies]]&amp;" ], "</f>
        <v>logo_technologies: [ 'typescript' ], </v>
      </c>
      <c r="AW56" t="str">
        <f>AW$1&amp;": "&amp;Tabla5[[#This Row],[mostrar]]&amp;", "</f>
        <v>mostrar: false, </v>
      </c>
      <c r="AX56" t="str">
        <f>AX$1&amp;": '"&amp;Tabla5[[#This Row],[repositorio]]&amp;"', "</f>
        <v>repositorio: '', </v>
      </c>
      <c r="AY56" t="str">
        <f>AY$1&amp;": '"&amp;Tabla5[[#This Row],[nota]]&amp;"'"</f>
        <v>nota: ''</v>
      </c>
      <c r="AZ56" t="str">
        <f>"{ "&amp;AA56&amp;AB56&amp;AC56&amp;AD56&amp;AE56&amp;AF56&amp;AG56&amp;AH56&amp;AI56&amp;AJ56&amp;AK56&amp;AL56&amp;AM56&amp;AN56&amp;AO56&amp;AP56&amp;AQ56&amp;AR56&amp;AS56&amp;AT56&amp;AU56&amp;AV56&amp;AW56&amp;AX56&amp;AY56&amp;" },"</f>
        <v>{ id: 55, name: 'Aprende TypeScript desde cero', category: 'Front-end', technology: 'TypeScript', url: 'https://www.udemy.com/course/aprende-typescript-desde-cero', platform: 'Udemy', costo: 0, money: 'EUR', comprado: true, priority: 0, minutos: 420, culminado: null, certificado: '', url_certificado: '', instructor: 'JAP Software', description: 'Curso de iniciación a TypeScript.', url_aux: '', calificacion: '*En evaluación*', actualizado: true, en_ruta: true, logo_platform: 'udemy', logo_technologies: [ 'typescript' ], mostrar: false, repositorio: '', nota: '' },</v>
      </c>
    </row>
    <row r="57" spans="1:52">
      <c r="A57" s="6">
        <v>56</v>
      </c>
      <c r="B57" t="s">
        <v>343</v>
      </c>
      <c r="C57" t="s">
        <v>11</v>
      </c>
      <c r="D57" t="s">
        <v>338</v>
      </c>
      <c r="E57" s="7" t="s">
        <v>344</v>
      </c>
      <c r="F57" t="s">
        <v>53</v>
      </c>
      <c r="G57" s="3">
        <v>0</v>
      </c>
      <c r="H57" t="s">
        <v>54</v>
      </c>
      <c r="I57" t="s">
        <v>55</v>
      </c>
      <c r="J57" s="4">
        <v>0</v>
      </c>
      <c r="K57">
        <f>3.5*60</f>
        <v>210</v>
      </c>
      <c r="O57" t="s">
        <v>345</v>
      </c>
      <c r="P57" t="s">
        <v>346</v>
      </c>
      <c r="R57" t="s">
        <v>58</v>
      </c>
      <c r="S57" t="s">
        <v>55</v>
      </c>
      <c r="T57" t="s">
        <v>55</v>
      </c>
      <c r="U57" t="s">
        <v>59</v>
      </c>
      <c r="V57" s="22" t="s">
        <v>342</v>
      </c>
      <c r="W57" s="22" t="s">
        <v>61</v>
      </c>
      <c r="AA57" t="str">
        <f>AA$1&amp;": "&amp;Tabla5[[#This Row],[id]]&amp;", "</f>
        <v>id: 56, </v>
      </c>
      <c r="AB57" t="str">
        <f>AB$1&amp;": '"&amp;Tabla5[[#This Row],[name]]&amp;"', "</f>
        <v>name: 'Aprende Typescript de 0 a 100', </v>
      </c>
      <c r="AC57" t="str">
        <f>AC$1&amp;": '"&amp;Tabla5[[#This Row],[category]]&amp;"', "</f>
        <v>category: 'Front-end', </v>
      </c>
      <c r="AD57" t="str">
        <f>AD$1&amp;": '"&amp;Tabla5[[#This Row],[technology]]&amp;"', "</f>
        <v>technology: 'TypeScript', </v>
      </c>
      <c r="AE57" t="str">
        <f>AE$1&amp;": '"&amp;Tabla5[[#This Row],[url]]&amp;"', "</f>
        <v>url: 'https://www.udemy.com/course/typescript-2020', </v>
      </c>
      <c r="AF57" t="str">
        <f>AF$1&amp;": '"&amp;Tabla5[[#This Row],[platform]]&amp;"', "</f>
        <v>platform: 'Udemy', </v>
      </c>
      <c r="AG57" t="str">
        <f>AG$1&amp;": "&amp;SUBSTITUTE(Tabla5[[#This Row],[costo]],",",".")&amp;", "</f>
        <v>costo: 0, </v>
      </c>
      <c r="AH57" t="str">
        <f>AH$1&amp;": '"&amp;Tabla5[[#This Row],[money]]&amp;"', "</f>
        <v>money: 'EUR', </v>
      </c>
      <c r="AI57" t="str">
        <f>AI$1&amp;": "&amp;Tabla5[[#This Row],[comprado]]&amp;", "</f>
        <v>comprado: true, </v>
      </c>
      <c r="AJ57" t="str">
        <f>AJ$1&amp;": "&amp;Tabla5[[#This Row],[priority]]&amp;", "</f>
        <v>priority: 0, </v>
      </c>
      <c r="AK57" t="str">
        <f>AK$1&amp;": "&amp;Tabla5[[#This Row],[minutos]]&amp;", "</f>
        <v>minutos: 210, </v>
      </c>
      <c r="AL57" t="str">
        <f>AL$1&amp;": "&amp;IF(Tabla5[[#This Row],[culminado]]=0,"null","'"&amp;TEXT(Tabla5[[#This Row],[culminado]],"aaaa-mm-dd")&amp;"'")&amp;", "</f>
        <v>culminado: null, </v>
      </c>
      <c r="AM57" t="str">
        <f>AM$1&amp;": '"&amp;Tabla5[[#This Row],[certificado]]&amp;"', "</f>
        <v>certificado: '', </v>
      </c>
      <c r="AN57" t="str">
        <f>AN$1&amp;": '"&amp;Tabla5[[#This Row],[url_certificado]]&amp;"', "</f>
        <v>url_certificado: '', </v>
      </c>
      <c r="AO57" t="str">
        <f>AO$1&amp;": '"&amp;Tabla5[[#This Row],[instructor]]&amp;"', "</f>
        <v>instructor: 'Manuel Muñoz', </v>
      </c>
      <c r="AP57" t="str">
        <f>AP$1&amp;": '"&amp;Tabla5[[#This Row],[description]]&amp;"', "</f>
        <v>description: 'Aprende Typescript en poco tiempo y de forma sencilla.', </v>
      </c>
      <c r="AQ57" t="str">
        <f>AQ$1&amp;": '"&amp;Tabla5[[#This Row],[url_aux]]&amp;"', "</f>
        <v>url_aux: '', </v>
      </c>
      <c r="AR57" t="str">
        <f>AR$1&amp;": '"&amp;Tabla5[[#This Row],[calificacion]]&amp;"', "</f>
        <v>calificacion: '*En evaluación*', </v>
      </c>
      <c r="AS57" t="str">
        <f>AS$1&amp;": "&amp;Tabla5[[#This Row],[actualizado]]&amp;", "</f>
        <v>actualizado: true, </v>
      </c>
      <c r="AT57" t="str">
        <f>AT$1&amp;": "&amp;Tabla5[[#This Row],[en_ruta]]&amp;", "</f>
        <v>en_ruta: true, </v>
      </c>
      <c r="AU57" t="str">
        <f>AU$1&amp;": '"&amp;Tabla5[[#This Row],[logo_platform]]&amp;"', "</f>
        <v>logo_platform: 'udemy', </v>
      </c>
      <c r="AV57" t="str">
        <f>AV$1&amp;": [ "&amp;Tabla5[[#This Row],[logo_technologies]]&amp;" ], "</f>
        <v>logo_technologies: [ 'typescript' ], </v>
      </c>
      <c r="AW57" t="str">
        <f>AW$1&amp;": "&amp;Tabla5[[#This Row],[mostrar]]&amp;", "</f>
        <v>mostrar: false, </v>
      </c>
      <c r="AX57" t="str">
        <f>AX$1&amp;": '"&amp;Tabla5[[#This Row],[repositorio]]&amp;"', "</f>
        <v>repositorio: '', </v>
      </c>
      <c r="AY57" t="str">
        <f>AY$1&amp;": '"&amp;Tabla5[[#This Row],[nota]]&amp;"'"</f>
        <v>nota: ''</v>
      </c>
      <c r="AZ57" t="str">
        <f>"{ "&amp;AA57&amp;AB57&amp;AC57&amp;AD57&amp;AE57&amp;AF57&amp;AG57&amp;AH57&amp;AI57&amp;AJ57&amp;AK57&amp;AL57&amp;AM57&amp;AN57&amp;AO57&amp;AP57&amp;AQ57&amp;AR57&amp;AS57&amp;AT57&amp;AU57&amp;AV57&amp;AW57&amp;AX57&amp;AY57&amp;" },"</f>
        <v>{ id: 56, name: 'Aprende Typescript de 0 a 100', category: 'Front-end', technology: 'TypeScript', url: 'https://www.udemy.com/course/typescript-2020', platform: 'Udemy', costo: 0, money: 'EUR', comprado: true, priority: 0, minutos: 210, culminado: null, certificado: '', url_certificado: '', instructor: 'Manuel Muñoz', description: 'Aprende Typescript en poco tiempo y de forma sencilla.', url_aux: '', calificacion: '*En evaluación*', actualizado: true, en_ruta: true, logo_platform: 'udemy', logo_technologies: [ 'typescript' ], mostrar: false, repositorio: '', nota: '' },</v>
      </c>
    </row>
    <row r="58" spans="1:52">
      <c r="A58" s="6">
        <v>57</v>
      </c>
      <c r="B58" t="s">
        <v>347</v>
      </c>
      <c r="C58" t="s">
        <v>348</v>
      </c>
      <c r="D58" s="22" t="s">
        <v>349</v>
      </c>
      <c r="E58" s="7" t="s">
        <v>350</v>
      </c>
      <c r="F58" t="s">
        <v>53</v>
      </c>
      <c r="G58" s="3">
        <v>0</v>
      </c>
      <c r="H58" t="s">
        <v>54</v>
      </c>
      <c r="I58" t="s">
        <v>55</v>
      </c>
      <c r="J58" s="4">
        <v>0</v>
      </c>
      <c r="K58">
        <f>9*60+28</f>
        <v>568</v>
      </c>
      <c r="O58" t="s">
        <v>351</v>
      </c>
      <c r="P58" t="s">
        <v>352</v>
      </c>
      <c r="R58" t="s">
        <v>58</v>
      </c>
      <c r="S58" t="s">
        <v>55</v>
      </c>
      <c r="T58" t="s">
        <v>55</v>
      </c>
      <c r="U58" t="s">
        <v>59</v>
      </c>
      <c r="V58" s="22" t="s">
        <v>353</v>
      </c>
      <c r="W58" s="22" t="s">
        <v>61</v>
      </c>
      <c r="AA58" t="str">
        <f>AA$1&amp;": "&amp;Tabla5[[#This Row],[id]]&amp;", "</f>
        <v>id: 57, </v>
      </c>
      <c r="AB58" t="str">
        <f>AB$1&amp;": '"&amp;Tabla5[[#This Row],[name]]&amp;"', "</f>
        <v>name: 'La biblia perdida de bootstrap 4', </v>
      </c>
      <c r="AC58" t="str">
        <f>AC$1&amp;": '"&amp;Tabla5[[#This Row],[category]]&amp;"', "</f>
        <v>category: 'Frameworks de css', </v>
      </c>
      <c r="AD58" t="str">
        <f>AD$1&amp;": '"&amp;Tabla5[[#This Row],[technology]]&amp;"', "</f>
        <v>technology: 'bootstrap', </v>
      </c>
      <c r="AE58" t="str">
        <f>AE$1&amp;": '"&amp;Tabla5[[#This Row],[url]]&amp;"', "</f>
        <v>url: 'https://www.udemy.com/course/curso-la-biblia-perdida-de-bootstrap-4', </v>
      </c>
      <c r="AF58" t="str">
        <f>AF$1&amp;": '"&amp;Tabla5[[#This Row],[platform]]&amp;"', "</f>
        <v>platform: 'Udemy', </v>
      </c>
      <c r="AG58" t="str">
        <f>AG$1&amp;": "&amp;SUBSTITUTE(Tabla5[[#This Row],[costo]],",",".")&amp;", "</f>
        <v>costo: 0, </v>
      </c>
      <c r="AH58" t="str">
        <f>AH$1&amp;": '"&amp;Tabla5[[#This Row],[money]]&amp;"', "</f>
        <v>money: 'EUR', </v>
      </c>
      <c r="AI58" t="str">
        <f>AI$1&amp;": "&amp;Tabla5[[#This Row],[comprado]]&amp;", "</f>
        <v>comprado: true, </v>
      </c>
      <c r="AJ58" t="str">
        <f>AJ$1&amp;": "&amp;Tabla5[[#This Row],[priority]]&amp;", "</f>
        <v>priority: 0, </v>
      </c>
      <c r="AK58" t="str">
        <f>AK$1&amp;": "&amp;Tabla5[[#This Row],[minutos]]&amp;", "</f>
        <v>minutos: 568, </v>
      </c>
      <c r="AL58" t="str">
        <f>AL$1&amp;": "&amp;IF(Tabla5[[#This Row],[culminado]]=0,"null","'"&amp;TEXT(Tabla5[[#This Row],[culminado]],"aaaa-mm-dd")&amp;"'")&amp;", "</f>
        <v>culminado: null, </v>
      </c>
      <c r="AM58" t="str">
        <f>AM$1&amp;": '"&amp;Tabla5[[#This Row],[certificado]]&amp;"', "</f>
        <v>certificado: '', </v>
      </c>
      <c r="AN58" t="str">
        <f>AN$1&amp;": '"&amp;Tabla5[[#This Row],[url_certificado]]&amp;"', "</f>
        <v>url_certificado: '', </v>
      </c>
      <c r="AO58" t="str">
        <f>AO$1&amp;": '"&amp;Tabla5[[#This Row],[instructor]]&amp;"', "</f>
        <v>instructor: 'Erick Mines', </v>
      </c>
      <c r="AP58" t="str">
        <f>AP$1&amp;": '"&amp;Tabla5[[#This Row],[description]]&amp;"', "</f>
        <v>description: 'Los secretos de bootstrap por fin te serán revelados. Acompáñame a descubrir el verdadero poder que esconde bootstrap 4.', </v>
      </c>
      <c r="AQ58" t="str">
        <f>AQ$1&amp;": '"&amp;Tabla5[[#This Row],[url_aux]]&amp;"', "</f>
        <v>url_aux: '', </v>
      </c>
      <c r="AR58" t="str">
        <f>AR$1&amp;": '"&amp;Tabla5[[#This Row],[calificacion]]&amp;"', "</f>
        <v>calificacion: '*En evaluación*', </v>
      </c>
      <c r="AS58" t="str">
        <f>AS$1&amp;": "&amp;Tabla5[[#This Row],[actualizado]]&amp;", "</f>
        <v>actualizado: true, </v>
      </c>
      <c r="AT58" t="str">
        <f>AT$1&amp;": "&amp;Tabla5[[#This Row],[en_ruta]]&amp;", "</f>
        <v>en_ruta: true, </v>
      </c>
      <c r="AU58" t="str">
        <f>AU$1&amp;": '"&amp;Tabla5[[#This Row],[logo_platform]]&amp;"', "</f>
        <v>logo_platform: 'udemy', </v>
      </c>
      <c r="AV58" t="str">
        <f>AV$1&amp;": [ "&amp;Tabla5[[#This Row],[logo_technologies]]&amp;" ], "</f>
        <v>logo_technologies: [ 'bootstrap' ], </v>
      </c>
      <c r="AW58" t="str">
        <f>AW$1&amp;": "&amp;Tabla5[[#This Row],[mostrar]]&amp;", "</f>
        <v>mostrar: false, </v>
      </c>
      <c r="AX58" t="str">
        <f>AX$1&amp;": '"&amp;Tabla5[[#This Row],[repositorio]]&amp;"', "</f>
        <v>repositorio: '', </v>
      </c>
      <c r="AY58" t="str">
        <f>AY$1&amp;": '"&amp;Tabla5[[#This Row],[nota]]&amp;"'"</f>
        <v>nota: ''</v>
      </c>
      <c r="AZ58" t="str">
        <f>"{ "&amp;AA58&amp;AB58&amp;AC58&amp;AD58&amp;AE58&amp;AF58&amp;AG58&amp;AH58&amp;AI58&amp;AJ58&amp;AK58&amp;AL58&amp;AM58&amp;AN58&amp;AO58&amp;AP58&amp;AQ58&amp;AR58&amp;AS58&amp;AT58&amp;AU58&amp;AV58&amp;AW58&amp;AX58&amp;AY58&amp;" },"</f>
        <v>{ id: 57, name: 'La biblia perdida de bootstrap 4', category: 'Frameworks de css', technology: 'bootstrap', url: 'https://www.udemy.com/course/curso-la-biblia-perdida-de-bootstrap-4', platform: 'Udemy', costo: 0, money: 'EUR', comprado: true, priority: 0, minutos: 568, culminado: null, certificado: '', url_certificado: '', instructor: 'Erick Mines', description: 'Los secretos de bootstrap por fin te serán revelados. Acompáñame a descubrir el verdadero poder que esconde bootstrap 4.', url_aux: '', calificacion: '*En evaluación*', actualizado: true, en_ruta: true, logo_platform: 'udemy', logo_technologies: [ 'bootstrap' ], mostrar: false, repositorio: '', nota: '' },</v>
      </c>
    </row>
    <row r="59" spans="1:52">
      <c r="A59" s="6">
        <v>58</v>
      </c>
      <c r="B59" t="s">
        <v>354</v>
      </c>
      <c r="C59" t="s">
        <v>348</v>
      </c>
      <c r="D59" s="22" t="s">
        <v>349</v>
      </c>
      <c r="E59" s="7" t="s">
        <v>355</v>
      </c>
      <c r="F59" t="s">
        <v>53</v>
      </c>
      <c r="G59" s="3">
        <v>0</v>
      </c>
      <c r="H59" t="s">
        <v>54</v>
      </c>
      <c r="I59" t="s">
        <v>55</v>
      </c>
      <c r="J59" s="4">
        <v>0</v>
      </c>
      <c r="K59">
        <f>2*60+43</f>
        <v>163</v>
      </c>
      <c r="O59" t="s">
        <v>356</v>
      </c>
      <c r="P59" t="s">
        <v>357</v>
      </c>
      <c r="R59" t="s">
        <v>58</v>
      </c>
      <c r="S59" t="s">
        <v>55</v>
      </c>
      <c r="T59" t="s">
        <v>55</v>
      </c>
      <c r="U59" t="s">
        <v>59</v>
      </c>
      <c r="V59" s="22" t="s">
        <v>358</v>
      </c>
      <c r="W59" s="22" t="s">
        <v>61</v>
      </c>
      <c r="AA59" t="str">
        <f>AA$1&amp;": "&amp;Tabla5[[#This Row],[id]]&amp;", "</f>
        <v>id: 58, </v>
      </c>
      <c r="AB59" t="str">
        <f>AB$1&amp;": '"&amp;Tabla5[[#This Row],[name]]&amp;"', "</f>
        <v>name: 'Desarrollo Web con HMTL, css y bootstrap 4! Curso desde cero', </v>
      </c>
      <c r="AC59" t="str">
        <f>AC$1&amp;": '"&amp;Tabla5[[#This Row],[category]]&amp;"', "</f>
        <v>category: 'Frameworks de css', </v>
      </c>
      <c r="AD59" t="str">
        <f>AD$1&amp;": '"&amp;Tabla5[[#This Row],[technology]]&amp;"', "</f>
        <v>technology: 'bootstrap', </v>
      </c>
      <c r="AE59" t="str">
        <f>AE$1&amp;": '"&amp;Tabla5[[#This Row],[url]]&amp;"', "</f>
        <v>url: 'https://www.udemy.com/course/curso-html5-css3', </v>
      </c>
      <c r="AF59" t="str">
        <f>AF$1&amp;": '"&amp;Tabla5[[#This Row],[platform]]&amp;"', "</f>
        <v>platform: 'Udemy', </v>
      </c>
      <c r="AG59" t="str">
        <f>AG$1&amp;": "&amp;SUBSTITUTE(Tabla5[[#This Row],[costo]],",",".")&amp;", "</f>
        <v>costo: 0, </v>
      </c>
      <c r="AH59" t="str">
        <f>AH$1&amp;": '"&amp;Tabla5[[#This Row],[money]]&amp;"', "</f>
        <v>money: 'EUR', </v>
      </c>
      <c r="AI59" t="str">
        <f>AI$1&amp;": "&amp;Tabla5[[#This Row],[comprado]]&amp;", "</f>
        <v>comprado: true, </v>
      </c>
      <c r="AJ59" t="str">
        <f>AJ$1&amp;": "&amp;Tabla5[[#This Row],[priority]]&amp;", "</f>
        <v>priority: 0, </v>
      </c>
      <c r="AK59" t="str">
        <f>AK$1&amp;": "&amp;Tabla5[[#This Row],[minutos]]&amp;", "</f>
        <v>minutos: 163, </v>
      </c>
      <c r="AL59" t="str">
        <f>AL$1&amp;": "&amp;IF(Tabla5[[#This Row],[culminado]]=0,"null","'"&amp;TEXT(Tabla5[[#This Row],[culminado]],"aaaa-mm-dd")&amp;"'")&amp;", "</f>
        <v>culminado: null, </v>
      </c>
      <c r="AM59" t="str">
        <f>AM$1&amp;": '"&amp;Tabla5[[#This Row],[certificado]]&amp;"', "</f>
        <v>certificado: '', </v>
      </c>
      <c r="AN59" t="str">
        <f>AN$1&amp;": '"&amp;Tabla5[[#This Row],[url_certificado]]&amp;"', "</f>
        <v>url_certificado: '', </v>
      </c>
      <c r="AO59" t="str">
        <f>AO$1&amp;": '"&amp;Tabla5[[#This Row],[instructor]]&amp;"', "</f>
        <v>instructor: 'Ignacio Gutiérrez ', </v>
      </c>
      <c r="AP59" t="str">
        <f>AP$1&amp;": '"&amp;Tabla5[[#This Row],[description]]&amp;"', "</f>
        <v>description: 'Curso de HTML, css y bootstrap 4 para principiantes, comienza a crear tus propios diseños web sin conocimientos previos!', </v>
      </c>
      <c r="AQ59" t="str">
        <f>AQ$1&amp;": '"&amp;Tabla5[[#This Row],[url_aux]]&amp;"', "</f>
        <v>url_aux: '', </v>
      </c>
      <c r="AR59" t="str">
        <f>AR$1&amp;": '"&amp;Tabla5[[#This Row],[calificacion]]&amp;"', "</f>
        <v>calificacion: '*En evaluación*', </v>
      </c>
      <c r="AS59" t="str">
        <f>AS$1&amp;": "&amp;Tabla5[[#This Row],[actualizado]]&amp;", "</f>
        <v>actualizado: true, </v>
      </c>
      <c r="AT59" t="str">
        <f>AT$1&amp;": "&amp;Tabla5[[#This Row],[en_ruta]]&amp;", "</f>
        <v>en_ruta: true, </v>
      </c>
      <c r="AU59" t="str">
        <f>AU$1&amp;": '"&amp;Tabla5[[#This Row],[logo_platform]]&amp;"', "</f>
        <v>logo_platform: 'udemy', </v>
      </c>
      <c r="AV59" t="str">
        <f>AV$1&amp;": [ "&amp;Tabla5[[#This Row],[logo_technologies]]&amp;" ], "</f>
        <v>logo_technologies: [ 'bootstrap','html5','css' ], </v>
      </c>
      <c r="AW59" t="str">
        <f>AW$1&amp;": "&amp;Tabla5[[#This Row],[mostrar]]&amp;", "</f>
        <v>mostrar: false, </v>
      </c>
      <c r="AX59" t="str">
        <f>AX$1&amp;": '"&amp;Tabla5[[#This Row],[repositorio]]&amp;"', "</f>
        <v>repositorio: '', </v>
      </c>
      <c r="AY59" t="str">
        <f>AY$1&amp;": '"&amp;Tabla5[[#This Row],[nota]]&amp;"'"</f>
        <v>nota: ''</v>
      </c>
      <c r="AZ59" t="str">
        <f>"{ "&amp;AA59&amp;AB59&amp;AC59&amp;AD59&amp;AE59&amp;AF59&amp;AG59&amp;AH59&amp;AI59&amp;AJ59&amp;AK59&amp;AL59&amp;AM59&amp;AN59&amp;AO59&amp;AP59&amp;AQ59&amp;AR59&amp;AS59&amp;AT59&amp;AU59&amp;AV59&amp;AW59&amp;AX59&amp;AY59&amp;" },"</f>
        <v>{ id: 58, name: 'Desarrollo Web con HMTL, css y bootstrap 4! Curso desde cero', category: 'Frameworks de css', technology: 'bootstrap', url: 'https://www.udemy.com/course/curso-html5-css3', platform: 'Udemy', costo: 0, money: 'EUR', comprado: true, priority: 0, minutos: 163, culminado: null, certificado: '', url_certificado: '', instructor: 'Ignacio Gutiérrez ', description: 'Curso de HTML, css y bootstrap 4 para principiantes, comienza a crear tus propios diseños web sin conocimientos previos!', url_aux: '', calificacion: '*En evaluación*', actualizado: true, en_ruta: true, logo_platform: 'udemy', logo_technologies: [ 'bootstrap','html5','css' ], mostrar: false, repositorio: '', nota: '' },</v>
      </c>
    </row>
    <row r="60" spans="1:52">
      <c r="A60" s="6">
        <v>59</v>
      </c>
      <c r="B60" s="22" t="s">
        <v>359</v>
      </c>
      <c r="C60" t="s">
        <v>348</v>
      </c>
      <c r="D60" s="22" t="s">
        <v>360</v>
      </c>
      <c r="E60" s="7" t="s">
        <v>361</v>
      </c>
      <c r="F60" t="s">
        <v>132</v>
      </c>
      <c r="G60" s="3">
        <v>0</v>
      </c>
      <c r="H60" t="s">
        <v>104</v>
      </c>
      <c r="I60" t="s">
        <v>55</v>
      </c>
      <c r="J60" s="4">
        <v>0</v>
      </c>
      <c r="K60">
        <v>300</v>
      </c>
      <c r="O60" t="s">
        <v>356</v>
      </c>
      <c r="P60" t="s">
        <v>362</v>
      </c>
      <c r="R60" t="s">
        <v>58</v>
      </c>
      <c r="S60" t="s">
        <v>55</v>
      </c>
      <c r="T60" t="s">
        <v>55</v>
      </c>
      <c r="U60" t="s">
        <v>135</v>
      </c>
      <c r="V60" s="22" t="s">
        <v>363</v>
      </c>
      <c r="W60" s="22" t="s">
        <v>61</v>
      </c>
      <c r="AA60" t="str">
        <f>AA$1&amp;": "&amp;Tabla5[[#This Row],[id]]&amp;", "</f>
        <v>id: 59, </v>
      </c>
      <c r="AB60" t="str">
        <f>AB$1&amp;": '"&amp;Tabla5[[#This Row],[name]]&amp;"', "</f>
        <v>name: 'materialize css - Tutorial Español', </v>
      </c>
      <c r="AC60" t="str">
        <f>AC$1&amp;": '"&amp;Tabla5[[#This Row],[category]]&amp;"', "</f>
        <v>category: 'Frameworks de css', </v>
      </c>
      <c r="AD60" t="str">
        <f>AD$1&amp;": '"&amp;Tabla5[[#This Row],[technology]]&amp;"', "</f>
        <v>technology: 'materialize', </v>
      </c>
      <c r="AE60" t="str">
        <f>AE$1&amp;": '"&amp;Tabla5[[#This Row],[url]]&amp;"', "</f>
        <v>url: 'https://www.youtube.com/playlist?list=PLPl81lqbj-4J2Lbx1_qp7Yzo7wvjYiQ4E', </v>
      </c>
      <c r="AF60" t="str">
        <f>AF$1&amp;": '"&amp;Tabla5[[#This Row],[platform]]&amp;"', "</f>
        <v>platform: 'YouTube', </v>
      </c>
      <c r="AG60" t="str">
        <f>AG$1&amp;": "&amp;SUBSTITUTE(Tabla5[[#This Row],[costo]],",",".")&amp;", "</f>
        <v>costo: 0, </v>
      </c>
      <c r="AH60" t="str">
        <f>AH$1&amp;": '"&amp;Tabla5[[#This Row],[money]]&amp;"', "</f>
        <v>money: 'USD', </v>
      </c>
      <c r="AI60" t="str">
        <f>AI$1&amp;": "&amp;Tabla5[[#This Row],[comprado]]&amp;", "</f>
        <v>comprado: true, </v>
      </c>
      <c r="AJ60" t="str">
        <f>AJ$1&amp;": "&amp;Tabla5[[#This Row],[priority]]&amp;", "</f>
        <v>priority: 0, </v>
      </c>
      <c r="AK60" t="str">
        <f>AK$1&amp;": "&amp;Tabla5[[#This Row],[minutos]]&amp;", "</f>
        <v>minutos: 300, </v>
      </c>
      <c r="AL60" t="str">
        <f>AL$1&amp;": "&amp;IF(Tabla5[[#This Row],[culminado]]=0,"null","'"&amp;TEXT(Tabla5[[#This Row],[culminado]],"aaaa-mm-dd")&amp;"'")&amp;", "</f>
        <v>culminado: null, </v>
      </c>
      <c r="AM60" t="str">
        <f>AM$1&amp;": '"&amp;Tabla5[[#This Row],[certificado]]&amp;"', "</f>
        <v>certificado: '', </v>
      </c>
      <c r="AN60" t="str">
        <f>AN$1&amp;": '"&amp;Tabla5[[#This Row],[url_certificado]]&amp;"', "</f>
        <v>url_certificado: '', </v>
      </c>
      <c r="AO60" t="str">
        <f>AO$1&amp;": '"&amp;Tabla5[[#This Row],[instructor]]&amp;"', "</f>
        <v>instructor: 'Ignacio Gutiérrez ', </v>
      </c>
      <c r="AP60" t="str">
        <f>AP$1&amp;": '"&amp;Tabla5[[#This Row],[description]]&amp;"', "</f>
        <v>description: 'Curso completo del materialize.', </v>
      </c>
      <c r="AQ60" t="str">
        <f>AQ$1&amp;": '"&amp;Tabla5[[#This Row],[url_aux]]&amp;"', "</f>
        <v>url_aux: '', </v>
      </c>
      <c r="AR60" t="str">
        <f>AR$1&amp;": '"&amp;Tabla5[[#This Row],[calificacion]]&amp;"', "</f>
        <v>calificacion: '*En evaluación*', </v>
      </c>
      <c r="AS60" t="str">
        <f>AS$1&amp;": "&amp;Tabla5[[#This Row],[actualizado]]&amp;", "</f>
        <v>actualizado: true, </v>
      </c>
      <c r="AT60" t="str">
        <f>AT$1&amp;": "&amp;Tabla5[[#This Row],[en_ruta]]&amp;", "</f>
        <v>en_ruta: true, </v>
      </c>
      <c r="AU60" t="str">
        <f>AU$1&amp;": '"&amp;Tabla5[[#This Row],[logo_platform]]&amp;"', "</f>
        <v>logo_platform: 'youtube', </v>
      </c>
      <c r="AV60" t="str">
        <f>AV$1&amp;": [ "&amp;Tabla5[[#This Row],[logo_technologies]]&amp;" ], "</f>
        <v>logo_technologies: [ 'materialize' ], </v>
      </c>
      <c r="AW60" t="str">
        <f>AW$1&amp;": "&amp;Tabla5[[#This Row],[mostrar]]&amp;", "</f>
        <v>mostrar: false, </v>
      </c>
      <c r="AX60" t="str">
        <f>AX$1&amp;": '"&amp;Tabla5[[#This Row],[repositorio]]&amp;"', "</f>
        <v>repositorio: '', </v>
      </c>
      <c r="AY60" t="str">
        <f>AY$1&amp;": '"&amp;Tabla5[[#This Row],[nota]]&amp;"'"</f>
        <v>nota: ''</v>
      </c>
      <c r="AZ60" t="str">
        <f>"{ "&amp;AA60&amp;AB60&amp;AC60&amp;AD60&amp;AE60&amp;AF60&amp;AG60&amp;AH60&amp;AI60&amp;AJ60&amp;AK60&amp;AL60&amp;AM60&amp;AN60&amp;AO60&amp;AP60&amp;AQ60&amp;AR60&amp;AS60&amp;AT60&amp;AU60&amp;AV60&amp;AW60&amp;AX60&amp;AY60&amp;" },"</f>
        <v>{ id: 59, name: 'materialize css - Tutorial Español', category: 'Frameworks de css', technology: 'materialize', url: 'https://www.youtube.com/playlist?list=PLPl81lqbj-4J2Lbx1_qp7Yzo7wvjYiQ4E', platform: 'YouTube', costo: 0, money: 'USD', comprado: true, priority: 0, minutos: 300, culminado: null, certificado: '', url_certificado: '', instructor: 'Ignacio Gutiérrez ', description: 'Curso completo del materialize.', url_aux: '', calificacion: '*En evaluación*', actualizado: true, en_ruta: true, logo_platform: 'youtube', logo_technologies: [ 'materialize' ], mostrar: false, repositorio: '', nota: '' },</v>
      </c>
    </row>
    <row r="61" spans="1:52">
      <c r="A61" s="1">
        <v>60</v>
      </c>
      <c r="B61" t="s">
        <v>364</v>
      </c>
      <c r="C61" t="s">
        <v>348</v>
      </c>
      <c r="D61" t="s">
        <v>365</v>
      </c>
      <c r="E61" s="7" t="s">
        <v>366</v>
      </c>
      <c r="F61" t="s">
        <v>239</v>
      </c>
      <c r="G61" s="3">
        <v>0</v>
      </c>
      <c r="H61" t="s">
        <v>104</v>
      </c>
      <c r="I61" t="s">
        <v>55</v>
      </c>
      <c r="J61" s="4">
        <v>1</v>
      </c>
      <c r="K61">
        <f>3*60</f>
        <v>180</v>
      </c>
      <c r="O61" t="s">
        <v>242</v>
      </c>
      <c r="P61" t="s">
        <v>367</v>
      </c>
      <c r="R61" t="s">
        <v>93</v>
      </c>
      <c r="S61" t="s">
        <v>55</v>
      </c>
      <c r="T61" t="s">
        <v>55</v>
      </c>
      <c r="U61" t="s">
        <v>244</v>
      </c>
      <c r="V61" s="22" t="s">
        <v>368</v>
      </c>
      <c r="W61" s="22" t="s">
        <v>61</v>
      </c>
      <c r="AA61" t="str">
        <f>AA$1&amp;": "&amp;Tabla5[[#This Row],[id]]&amp;", "</f>
        <v>id: 60, </v>
      </c>
      <c r="AB61" t="str">
        <f>AB$1&amp;": '"&amp;Tabla5[[#This Row],[name]]&amp;"', "</f>
        <v>name: 'Curso Tailwind desde cero', </v>
      </c>
      <c r="AC61" t="str">
        <f>AC$1&amp;": '"&amp;Tabla5[[#This Row],[category]]&amp;"', "</f>
        <v>category: 'Frameworks de css', </v>
      </c>
      <c r="AD61" t="str">
        <f>AD$1&amp;": '"&amp;Tabla5[[#This Row],[technology]]&amp;"', "</f>
        <v>technology: 'Tailwind', </v>
      </c>
      <c r="AE61" t="str">
        <f>AE$1&amp;": '"&amp;Tabla5[[#This Row],[url]]&amp;"', "</f>
        <v>url: 'https://codersfree.com/cursos/curso-tailwind-desde-cero', </v>
      </c>
      <c r="AF61" t="str">
        <f>AF$1&amp;": '"&amp;Tabla5[[#This Row],[platform]]&amp;"', "</f>
        <v>platform: 'Coders Free', </v>
      </c>
      <c r="AG61" t="str">
        <f>AG$1&amp;": "&amp;SUBSTITUTE(Tabla5[[#This Row],[costo]],",",".")&amp;", "</f>
        <v>costo: 0, </v>
      </c>
      <c r="AH61" t="str">
        <f>AH$1&amp;": '"&amp;Tabla5[[#This Row],[money]]&amp;"', "</f>
        <v>money: 'USD', </v>
      </c>
      <c r="AI61" t="str">
        <f>AI$1&amp;": "&amp;Tabla5[[#This Row],[comprado]]&amp;", "</f>
        <v>comprado: true, </v>
      </c>
      <c r="AJ61" t="str">
        <f>AJ$1&amp;": "&amp;Tabla5[[#This Row],[priority]]&amp;", "</f>
        <v>priority: 1, </v>
      </c>
      <c r="AK61" t="str">
        <f>AK$1&amp;": "&amp;Tabla5[[#This Row],[minutos]]&amp;", "</f>
        <v>minutos: 180, </v>
      </c>
      <c r="AL61" t="str">
        <f>AL$1&amp;": "&amp;IF(Tabla5[[#This Row],[culminado]]=0,"null","'"&amp;TEXT(Tabla5[[#This Row],[culminado]],"aaaa-mm-dd")&amp;"'")&amp;", "</f>
        <v>culminado: null, </v>
      </c>
      <c r="AM61" t="str">
        <f>AM$1&amp;": '"&amp;Tabla5[[#This Row],[certificado]]&amp;"', "</f>
        <v>certificado: '', </v>
      </c>
      <c r="AN61" t="str">
        <f>AN$1&amp;": '"&amp;Tabla5[[#This Row],[url_certificado]]&amp;"', "</f>
        <v>url_certificado: '', </v>
      </c>
      <c r="AO61" t="str">
        <f>AO$1&amp;": '"&amp;Tabla5[[#This Row],[instructor]]&amp;"', "</f>
        <v>instructor: 'Victor Arana Flores', </v>
      </c>
      <c r="AP61" t="str">
        <f>AP$1&amp;": '"&amp;Tabla5[[#This Row],[description]]&amp;"', "</f>
        <v>description: 'En este nuevo curso aprenderemos a como trabajar con el framework Tailwind css dentro de un framework más grande como lo es laravel.', </v>
      </c>
      <c r="AQ61" t="str">
        <f>AQ$1&amp;": '"&amp;Tabla5[[#This Row],[url_aux]]&amp;"', "</f>
        <v>url_aux: '', </v>
      </c>
      <c r="AR61" t="str">
        <f>AR$1&amp;": '"&amp;Tabla5[[#This Row],[calificacion]]&amp;"', "</f>
        <v>calificacion: 'Excelente', </v>
      </c>
      <c r="AS61" t="str">
        <f>AS$1&amp;": "&amp;Tabla5[[#This Row],[actualizado]]&amp;", "</f>
        <v>actualizado: true, </v>
      </c>
      <c r="AT61" t="str">
        <f>AT$1&amp;": "&amp;Tabla5[[#This Row],[en_ruta]]&amp;", "</f>
        <v>en_ruta: true, </v>
      </c>
      <c r="AU61" t="str">
        <f>AU$1&amp;": '"&amp;Tabla5[[#This Row],[logo_platform]]&amp;"', "</f>
        <v>logo_platform: 'coders_free', </v>
      </c>
      <c r="AV61" t="str">
        <f>AV$1&amp;": [ "&amp;Tabla5[[#This Row],[logo_technologies]]&amp;" ], "</f>
        <v>logo_technologies: [ 'tailwindcss' ], </v>
      </c>
      <c r="AW61" t="str">
        <f>AW$1&amp;": "&amp;Tabla5[[#This Row],[mostrar]]&amp;", "</f>
        <v>mostrar: false, </v>
      </c>
      <c r="AX61" t="str">
        <f>AX$1&amp;": '"&amp;Tabla5[[#This Row],[repositorio]]&amp;"', "</f>
        <v>repositorio: '', </v>
      </c>
      <c r="AY61" t="str">
        <f>AY$1&amp;": '"&amp;Tabla5[[#This Row],[nota]]&amp;"'"</f>
        <v>nota: ''</v>
      </c>
      <c r="AZ61" t="str">
        <f>"{ "&amp;AA61&amp;AB61&amp;AC61&amp;AD61&amp;AE61&amp;AF61&amp;AG61&amp;AH61&amp;AI61&amp;AJ61&amp;AK61&amp;AL61&amp;AM61&amp;AN61&amp;AO61&amp;AP61&amp;AQ61&amp;AR61&amp;AS61&amp;AT61&amp;AU61&amp;AV61&amp;AW61&amp;AX61&amp;AY61&amp;" },"</f>
        <v>{ id: 60, name: 'Curso Tailwind desde cero', category: 'Frameworks de css', technology: 'Tailwind', url: 'https://codersfree.com/cursos/curso-tailwind-desde-cero', platform: 'Coders Free', costo: 0, money: 'USD', comprado: true, priority: 1, minutos: 180, culminado: null, certificado: '', url_certificado: '', instructor: 'Victor Arana Flores', description: 'En este nuevo curso aprenderemos a como trabajar con el framework Tailwind css dentro de un framework más grande como lo es laravel.', url_aux: '', calificacion: 'Excelente', actualizado: true, en_ruta: true, logo_platform: 'coders_free', logo_technologies: [ 'tailwindcss' ], mostrar: false, repositorio: '', nota: '' },</v>
      </c>
    </row>
    <row r="62" spans="1:52">
      <c r="A62" s="6">
        <v>61</v>
      </c>
      <c r="B62" t="s">
        <v>369</v>
      </c>
      <c r="C62" t="s">
        <v>348</v>
      </c>
      <c r="D62" t="s">
        <v>365</v>
      </c>
      <c r="E62" s="7" t="s">
        <v>370</v>
      </c>
      <c r="F62" t="s">
        <v>53</v>
      </c>
      <c r="G62" s="3">
        <v>0</v>
      </c>
      <c r="H62" t="s">
        <v>54</v>
      </c>
      <c r="I62" t="s">
        <v>55</v>
      </c>
      <c r="J62" s="4">
        <v>0</v>
      </c>
      <c r="K62">
        <f>60+50</f>
        <v>110</v>
      </c>
      <c r="O62" t="s">
        <v>356</v>
      </c>
      <c r="P62" t="s">
        <v>371</v>
      </c>
      <c r="R62" t="s">
        <v>58</v>
      </c>
      <c r="S62" t="s">
        <v>55</v>
      </c>
      <c r="T62" t="s">
        <v>55</v>
      </c>
      <c r="U62" t="s">
        <v>59</v>
      </c>
      <c r="V62" s="22" t="s">
        <v>368</v>
      </c>
      <c r="W62" s="22" t="s">
        <v>61</v>
      </c>
      <c r="AA62" t="str">
        <f>AA$1&amp;": "&amp;Tabla5[[#This Row],[id]]&amp;", "</f>
        <v>id: 61, </v>
      </c>
      <c r="AB62" t="str">
        <f>AB$1&amp;": '"&amp;Tabla5[[#This Row],[name]]&amp;"', "</f>
        <v>name: 'Tailwind css - Fundamentos desde 0! ¿Mejor que bootstrap 4?', </v>
      </c>
      <c r="AC62" t="str">
        <f>AC$1&amp;": '"&amp;Tabla5[[#This Row],[category]]&amp;"', "</f>
        <v>category: 'Frameworks de css', </v>
      </c>
      <c r="AD62" t="str">
        <f>AD$1&amp;": '"&amp;Tabla5[[#This Row],[technology]]&amp;"', "</f>
        <v>technology: 'Tailwind', </v>
      </c>
      <c r="AE62" t="str">
        <f>AE$1&amp;": '"&amp;Tabla5[[#This Row],[url]]&amp;"', "</f>
        <v>url: 'https://www.udemy.com/course/tailwindcss', </v>
      </c>
      <c r="AF62" t="str">
        <f>AF$1&amp;": '"&amp;Tabla5[[#This Row],[platform]]&amp;"', "</f>
        <v>platform: 'Udemy', </v>
      </c>
      <c r="AG62" t="str">
        <f>AG$1&amp;": "&amp;SUBSTITUTE(Tabla5[[#This Row],[costo]],",",".")&amp;", "</f>
        <v>costo: 0, </v>
      </c>
      <c r="AH62" t="str">
        <f>AH$1&amp;": '"&amp;Tabla5[[#This Row],[money]]&amp;"', "</f>
        <v>money: 'EUR', </v>
      </c>
      <c r="AI62" t="str">
        <f>AI$1&amp;": "&amp;Tabla5[[#This Row],[comprado]]&amp;", "</f>
        <v>comprado: true, </v>
      </c>
      <c r="AJ62" t="str">
        <f>AJ$1&amp;": "&amp;Tabla5[[#This Row],[priority]]&amp;", "</f>
        <v>priority: 0, </v>
      </c>
      <c r="AK62" t="str">
        <f>AK$1&amp;": "&amp;Tabla5[[#This Row],[minutos]]&amp;", "</f>
        <v>minutos: 110, </v>
      </c>
      <c r="AL62" t="str">
        <f>AL$1&amp;": "&amp;IF(Tabla5[[#This Row],[culminado]]=0,"null","'"&amp;TEXT(Tabla5[[#This Row],[culminado]],"aaaa-mm-dd")&amp;"'")&amp;", "</f>
        <v>culminado: null, </v>
      </c>
      <c r="AM62" t="str">
        <f>AM$1&amp;": '"&amp;Tabla5[[#This Row],[certificado]]&amp;"', "</f>
        <v>certificado: '', </v>
      </c>
      <c r="AN62" t="str">
        <f>AN$1&amp;": '"&amp;Tabla5[[#This Row],[url_certificado]]&amp;"', "</f>
        <v>url_certificado: '', </v>
      </c>
      <c r="AO62" t="str">
        <f>AO$1&amp;": '"&amp;Tabla5[[#This Row],[instructor]]&amp;"', "</f>
        <v>instructor: 'Ignacio Gutiérrez ', </v>
      </c>
      <c r="AP62" t="str">
        <f>AP$1&amp;": '"&amp;Tabla5[[#This Row],[description]]&amp;"', "</f>
        <v>description: 'Trabaja con Tailwind css de una manera sencilla, desde 0 y paso a paso, curso introductorio para aplicar sus clases css!', </v>
      </c>
      <c r="AQ62" t="str">
        <f>AQ$1&amp;": '"&amp;Tabla5[[#This Row],[url_aux]]&amp;"', "</f>
        <v>url_aux: '', </v>
      </c>
      <c r="AR62" t="str">
        <f>AR$1&amp;": '"&amp;Tabla5[[#This Row],[calificacion]]&amp;"', "</f>
        <v>calificacion: '*En evaluación*', </v>
      </c>
      <c r="AS62" t="str">
        <f>AS$1&amp;": "&amp;Tabla5[[#This Row],[actualizado]]&amp;", "</f>
        <v>actualizado: true, </v>
      </c>
      <c r="AT62" t="str">
        <f>AT$1&amp;": "&amp;Tabla5[[#This Row],[en_ruta]]&amp;", "</f>
        <v>en_ruta: true, </v>
      </c>
      <c r="AU62" t="str">
        <f>AU$1&amp;": '"&amp;Tabla5[[#This Row],[logo_platform]]&amp;"', "</f>
        <v>logo_platform: 'udemy', </v>
      </c>
      <c r="AV62" t="str">
        <f>AV$1&amp;": [ "&amp;Tabla5[[#This Row],[logo_technologies]]&amp;" ], "</f>
        <v>logo_technologies: [ 'tailwindcss' ], </v>
      </c>
      <c r="AW62" t="str">
        <f>AW$1&amp;": "&amp;Tabla5[[#This Row],[mostrar]]&amp;", "</f>
        <v>mostrar: false, </v>
      </c>
      <c r="AX62" t="str">
        <f>AX$1&amp;": '"&amp;Tabla5[[#This Row],[repositorio]]&amp;"', "</f>
        <v>repositorio: '', </v>
      </c>
      <c r="AY62" t="str">
        <f>AY$1&amp;": '"&amp;Tabla5[[#This Row],[nota]]&amp;"'"</f>
        <v>nota: ''</v>
      </c>
      <c r="AZ62" t="str">
        <f>"{ "&amp;AA62&amp;AB62&amp;AC62&amp;AD62&amp;AE62&amp;AF62&amp;AG62&amp;AH62&amp;AI62&amp;AJ62&amp;AK62&amp;AL62&amp;AM62&amp;AN62&amp;AO62&amp;AP62&amp;AQ62&amp;AR62&amp;AS62&amp;AT62&amp;AU62&amp;AV62&amp;AW62&amp;AX62&amp;AY62&amp;" },"</f>
        <v>{ id: 61, name: 'Tailwind css - Fundamentos desde 0! ¿Mejor que bootstrap 4?', category: 'Frameworks de css', technology: 'Tailwind', url: 'https://www.udemy.com/course/tailwindcss', platform: 'Udemy', costo: 0, money: 'EUR', comprado: true, priority: 0, minutos: 110, culminado: null, certificado: '', url_certificado: '', instructor: 'Ignacio Gutiérrez ', description: 'Trabaja con Tailwind css de una manera sencilla, desde 0 y paso a paso, curso introductorio para aplicar sus clases css!', url_aux: '', calificacion: '*En evaluación*', actualizado: true, en_ruta: true, logo_platform: 'udemy', logo_technologies: [ 'tailwindcss' ], mostrar: false, repositorio: '', nota: '' },</v>
      </c>
    </row>
    <row r="63" spans="1:52">
      <c r="A63" s="6">
        <v>62</v>
      </c>
      <c r="B63" t="s">
        <v>372</v>
      </c>
      <c r="C63" t="s">
        <v>348</v>
      </c>
      <c r="D63" t="s">
        <v>365</v>
      </c>
      <c r="E63" s="7" t="s">
        <v>373</v>
      </c>
      <c r="F63" t="s">
        <v>53</v>
      </c>
      <c r="G63" s="3">
        <v>0</v>
      </c>
      <c r="H63" t="s">
        <v>54</v>
      </c>
      <c r="I63" t="s">
        <v>55</v>
      </c>
      <c r="J63" s="4">
        <v>0</v>
      </c>
      <c r="K63">
        <f>60+32</f>
        <v>92</v>
      </c>
      <c r="O63" t="s">
        <v>374</v>
      </c>
      <c r="P63" t="s">
        <v>375</v>
      </c>
      <c r="R63" t="s">
        <v>58</v>
      </c>
      <c r="S63" t="s">
        <v>55</v>
      </c>
      <c r="T63" t="s">
        <v>55</v>
      </c>
      <c r="U63" t="s">
        <v>59</v>
      </c>
      <c r="V63" s="22" t="s">
        <v>368</v>
      </c>
      <c r="W63" s="22" t="s">
        <v>61</v>
      </c>
      <c r="AA63" t="str">
        <f>AA$1&amp;": "&amp;Tabla5[[#This Row],[id]]&amp;", "</f>
        <v>id: 62, </v>
      </c>
      <c r="AB63" t="str">
        <f>AB$1&amp;": '"&amp;Tabla5[[#This Row],[name]]&amp;"', "</f>
        <v>name: 'Curso express de TAILWIND css de cero a EXPERTO', </v>
      </c>
      <c r="AC63" t="str">
        <f>AC$1&amp;": '"&amp;Tabla5[[#This Row],[category]]&amp;"', "</f>
        <v>category: 'Frameworks de css', </v>
      </c>
      <c r="AD63" t="str">
        <f>AD$1&amp;": '"&amp;Tabla5[[#This Row],[technology]]&amp;"', "</f>
        <v>technology: 'Tailwind', </v>
      </c>
      <c r="AE63" t="str">
        <f>AE$1&amp;": '"&amp;Tabla5[[#This Row],[url]]&amp;"', "</f>
        <v>url: 'https://www.udemy.com/course/curso-express-de-tailwindcss-de-cero-a-experto', </v>
      </c>
      <c r="AF63" t="str">
        <f>AF$1&amp;": '"&amp;Tabla5[[#This Row],[platform]]&amp;"', "</f>
        <v>platform: 'Udemy', </v>
      </c>
      <c r="AG63" t="str">
        <f>AG$1&amp;": "&amp;SUBSTITUTE(Tabla5[[#This Row],[costo]],",",".")&amp;", "</f>
        <v>costo: 0, </v>
      </c>
      <c r="AH63" t="str">
        <f>AH$1&amp;": '"&amp;Tabla5[[#This Row],[money]]&amp;"', "</f>
        <v>money: 'EUR', </v>
      </c>
      <c r="AI63" t="str">
        <f>AI$1&amp;": "&amp;Tabla5[[#This Row],[comprado]]&amp;", "</f>
        <v>comprado: true, </v>
      </c>
      <c r="AJ63" t="str">
        <f>AJ$1&amp;": "&amp;Tabla5[[#This Row],[priority]]&amp;", "</f>
        <v>priority: 0, </v>
      </c>
      <c r="AK63" t="str">
        <f>AK$1&amp;": "&amp;Tabla5[[#This Row],[minutos]]&amp;", "</f>
        <v>minutos: 92, </v>
      </c>
      <c r="AL63" t="str">
        <f>AL$1&amp;": "&amp;IF(Tabla5[[#This Row],[culminado]]=0,"null","'"&amp;TEXT(Tabla5[[#This Row],[culminado]],"aaaa-mm-dd")&amp;"'")&amp;", "</f>
        <v>culminado: null, </v>
      </c>
      <c r="AM63" t="str">
        <f>AM$1&amp;": '"&amp;Tabla5[[#This Row],[certificado]]&amp;"', "</f>
        <v>certificado: '', </v>
      </c>
      <c r="AN63" t="str">
        <f>AN$1&amp;": '"&amp;Tabla5[[#This Row],[url_certificado]]&amp;"', "</f>
        <v>url_certificado: '', </v>
      </c>
      <c r="AO63" t="str">
        <f>AO$1&amp;": '"&amp;Tabla5[[#This Row],[instructor]]&amp;"', "</f>
        <v>instructor: 'Marcos Rivas', </v>
      </c>
      <c r="AP63" t="str">
        <f>AP$1&amp;": '"&amp;Tabla5[[#This Row],[description]]&amp;"', "</f>
        <v>description: 'Aprende los conceptos de Tailwindcss creando un sitio web responsivo.', </v>
      </c>
      <c r="AQ63" t="str">
        <f>AQ$1&amp;": '"&amp;Tabla5[[#This Row],[url_aux]]&amp;"', "</f>
        <v>url_aux: '', </v>
      </c>
      <c r="AR63" t="str">
        <f>AR$1&amp;": '"&amp;Tabla5[[#This Row],[calificacion]]&amp;"', "</f>
        <v>calificacion: '*En evaluación*', </v>
      </c>
      <c r="AS63" t="str">
        <f>AS$1&amp;": "&amp;Tabla5[[#This Row],[actualizado]]&amp;", "</f>
        <v>actualizado: true, </v>
      </c>
      <c r="AT63" t="str">
        <f>AT$1&amp;": "&amp;Tabla5[[#This Row],[en_ruta]]&amp;", "</f>
        <v>en_ruta: true, </v>
      </c>
      <c r="AU63" t="str">
        <f>AU$1&amp;": '"&amp;Tabla5[[#This Row],[logo_platform]]&amp;"', "</f>
        <v>logo_platform: 'udemy', </v>
      </c>
      <c r="AV63" t="str">
        <f>AV$1&amp;": [ "&amp;Tabla5[[#This Row],[logo_technologies]]&amp;" ], "</f>
        <v>logo_technologies: [ 'tailwindcss' ], </v>
      </c>
      <c r="AW63" t="str">
        <f>AW$1&amp;": "&amp;Tabla5[[#This Row],[mostrar]]&amp;", "</f>
        <v>mostrar: false, </v>
      </c>
      <c r="AX63" t="str">
        <f>AX$1&amp;": '"&amp;Tabla5[[#This Row],[repositorio]]&amp;"', "</f>
        <v>repositorio: '', </v>
      </c>
      <c r="AY63" t="str">
        <f>AY$1&amp;": '"&amp;Tabla5[[#This Row],[nota]]&amp;"'"</f>
        <v>nota: ''</v>
      </c>
      <c r="AZ63" t="str">
        <f>"{ "&amp;AA63&amp;AB63&amp;AC63&amp;AD63&amp;AE63&amp;AF63&amp;AG63&amp;AH63&amp;AI63&amp;AJ63&amp;AK63&amp;AL63&amp;AM63&amp;AN63&amp;AO63&amp;AP63&amp;AQ63&amp;AR63&amp;AS63&amp;AT63&amp;AU63&amp;AV63&amp;AW63&amp;AX63&amp;AY63&amp;" },"</f>
        <v>{ id: 62, name: 'Curso express de TAILWIND css de cero a EXPERTO', category: 'Frameworks de css', technology: 'Tailwind', url: 'https://www.udemy.com/course/curso-express-de-tailwindcss-de-cero-a-experto', platform: 'Udemy', costo: 0, money: 'EUR', comprado: true, priority: 0, minutos: 92, culminado: null, certificado: '', url_certificado: '', instructor: 'Marcos Rivas', description: 'Aprende los conceptos de Tailwindcss creando un sitio web responsivo.', url_aux: '', calificacion: '*En evaluación*', actualizado: true, en_ruta: true, logo_platform: 'udemy', logo_technologies: [ 'tailwindcss' ], mostrar: false, repositorio: '', nota: '' },</v>
      </c>
    </row>
    <row r="64" spans="1:52">
      <c r="A64" s="6">
        <v>63</v>
      </c>
      <c r="B64" t="s">
        <v>376</v>
      </c>
      <c r="C64" t="s">
        <v>12</v>
      </c>
      <c r="D64" t="s">
        <v>377</v>
      </c>
      <c r="E64" s="7" t="s">
        <v>378</v>
      </c>
      <c r="F64" t="s">
        <v>53</v>
      </c>
      <c r="G64" s="3">
        <v>0</v>
      </c>
      <c r="H64" t="s">
        <v>54</v>
      </c>
      <c r="I64" t="s">
        <v>55</v>
      </c>
      <c r="J64" s="4">
        <v>0</v>
      </c>
      <c r="K64">
        <f>60+58</f>
        <v>118</v>
      </c>
      <c r="O64" t="s">
        <v>379</v>
      </c>
      <c r="P64" t="s">
        <v>380</v>
      </c>
      <c r="R64" t="s">
        <v>58</v>
      </c>
      <c r="S64" t="s">
        <v>55</v>
      </c>
      <c r="T64" t="s">
        <v>55</v>
      </c>
      <c r="U64" t="s">
        <v>59</v>
      </c>
      <c r="V64" s="22" t="s">
        <v>381</v>
      </c>
      <c r="W64" s="22" t="s">
        <v>61</v>
      </c>
      <c r="AA64" t="str">
        <f>AA$1&amp;": "&amp;Tabla5[[#This Row],[id]]&amp;", "</f>
        <v>id: 63, </v>
      </c>
      <c r="AB64" t="str">
        <f>AB$1&amp;": '"&amp;Tabla5[[#This Row],[name]]&amp;"', "</f>
        <v>name: 'Introducción a Figma', </v>
      </c>
      <c r="AC64" t="str">
        <f>AC$1&amp;": '"&amp;Tabla5[[#This Row],[category]]&amp;"', "</f>
        <v>category: 'Herramientas', </v>
      </c>
      <c r="AD64" t="str">
        <f>AD$1&amp;": '"&amp;Tabla5[[#This Row],[technology]]&amp;"', "</f>
        <v>technology: 'Figma', </v>
      </c>
      <c r="AE64" t="str">
        <f>AE$1&amp;": '"&amp;Tabla5[[#This Row],[url]]&amp;"', "</f>
        <v>url: 'https://www.udemy.com/course/figma-diseno-de-prototipos-desde-cero', </v>
      </c>
      <c r="AF64" t="str">
        <f>AF$1&amp;": '"&amp;Tabla5[[#This Row],[platform]]&amp;"', "</f>
        <v>platform: 'Udemy', </v>
      </c>
      <c r="AG64" t="str">
        <f>AG$1&amp;": "&amp;SUBSTITUTE(Tabla5[[#This Row],[costo]],",",".")&amp;", "</f>
        <v>costo: 0, </v>
      </c>
      <c r="AH64" t="str">
        <f>AH$1&amp;": '"&amp;Tabla5[[#This Row],[money]]&amp;"', "</f>
        <v>money: 'EUR', </v>
      </c>
      <c r="AI64" t="str">
        <f>AI$1&amp;": "&amp;Tabla5[[#This Row],[comprado]]&amp;", "</f>
        <v>comprado: true, </v>
      </c>
      <c r="AJ64" t="str">
        <f>AJ$1&amp;": "&amp;Tabla5[[#This Row],[priority]]&amp;", "</f>
        <v>priority: 0, </v>
      </c>
      <c r="AK64" t="str">
        <f>AK$1&amp;": "&amp;Tabla5[[#This Row],[minutos]]&amp;", "</f>
        <v>minutos: 118, </v>
      </c>
      <c r="AL64" t="str">
        <f>AL$1&amp;": "&amp;IF(Tabla5[[#This Row],[culminado]]=0,"null","'"&amp;TEXT(Tabla5[[#This Row],[culminado]],"aaaa-mm-dd")&amp;"'")&amp;", "</f>
        <v>culminado: null, </v>
      </c>
      <c r="AM64" t="str">
        <f>AM$1&amp;": '"&amp;Tabla5[[#This Row],[certificado]]&amp;"', "</f>
        <v>certificado: '', </v>
      </c>
      <c r="AN64" t="str">
        <f>AN$1&amp;": '"&amp;Tabla5[[#This Row],[url_certificado]]&amp;"', "</f>
        <v>url_certificado: '', </v>
      </c>
      <c r="AO64" t="str">
        <f>AO$1&amp;": '"&amp;Tabla5[[#This Row],[instructor]]&amp;"', "</f>
        <v>instructor: 'Javier Cañas', </v>
      </c>
      <c r="AP64" t="str">
        <f>AP$1&amp;": '"&amp;Tabla5[[#This Row],[description]]&amp;"', "</f>
        <v>description: 'Conoce y aprende desde cero cómo utilizar Figma y las herramientas para diseñar interfaces con Figma.', </v>
      </c>
      <c r="AQ64" t="str">
        <f>AQ$1&amp;": '"&amp;Tabla5[[#This Row],[url_aux]]&amp;"', "</f>
        <v>url_aux: '', </v>
      </c>
      <c r="AR64" t="str">
        <f>AR$1&amp;": '"&amp;Tabla5[[#This Row],[calificacion]]&amp;"', "</f>
        <v>calificacion: '*En evaluación*', </v>
      </c>
      <c r="AS64" t="str">
        <f>AS$1&amp;": "&amp;Tabla5[[#This Row],[actualizado]]&amp;", "</f>
        <v>actualizado: true, </v>
      </c>
      <c r="AT64" t="str">
        <f>AT$1&amp;": "&amp;Tabla5[[#This Row],[en_ruta]]&amp;", "</f>
        <v>en_ruta: true, </v>
      </c>
      <c r="AU64" t="str">
        <f>AU$1&amp;": '"&amp;Tabla5[[#This Row],[logo_platform]]&amp;"', "</f>
        <v>logo_platform: 'udemy', </v>
      </c>
      <c r="AV64" t="str">
        <f>AV$1&amp;": [ "&amp;Tabla5[[#This Row],[logo_technologies]]&amp;" ], "</f>
        <v>logo_technologies: [ 'figma' ], </v>
      </c>
      <c r="AW64" t="str">
        <f>AW$1&amp;": "&amp;Tabla5[[#This Row],[mostrar]]&amp;", "</f>
        <v>mostrar: false, </v>
      </c>
      <c r="AX64" t="str">
        <f>AX$1&amp;": '"&amp;Tabla5[[#This Row],[repositorio]]&amp;"', "</f>
        <v>repositorio: '', </v>
      </c>
      <c r="AY64" t="str">
        <f>AY$1&amp;": '"&amp;Tabla5[[#This Row],[nota]]&amp;"'"</f>
        <v>nota: ''</v>
      </c>
      <c r="AZ64" t="str">
        <f>"{ "&amp;AA64&amp;AB64&amp;AC64&amp;AD64&amp;AE64&amp;AF64&amp;AG64&amp;AH64&amp;AI64&amp;AJ64&amp;AK64&amp;AL64&amp;AM64&amp;AN64&amp;AO64&amp;AP64&amp;AQ64&amp;AR64&amp;AS64&amp;AT64&amp;AU64&amp;AV64&amp;AW64&amp;AX64&amp;AY64&amp;" },"</f>
        <v>{ id: 63, name: 'Introducción a Figma', category: 'Herramientas', technology: 'Figma', url: 'https://www.udemy.com/course/figma-diseno-de-prototipos-desde-cero', platform: 'Udemy', costo: 0, money: 'EUR', comprado: true, priority: 0, minutos: 118, culminado: null, certificado: '', url_certificado: '', instructor: 'Javier Cañas', description: 'Conoce y aprende desde cero cómo utilizar Figma y las herramientas para diseñar interfaces con Figma.', url_aux: '', calificacion: '*En evaluación*', actualizado: true, en_ruta: true, logo_platform: 'udemy', logo_technologies: [ 'figma' ], mostrar: false, repositorio: '', nota: '' },</v>
      </c>
    </row>
    <row r="65" spans="1:52">
      <c r="A65" s="6">
        <v>64</v>
      </c>
      <c r="B65" t="s">
        <v>382</v>
      </c>
      <c r="C65" t="s">
        <v>348</v>
      </c>
      <c r="D65" t="s">
        <v>383</v>
      </c>
      <c r="E65" s="7" t="s">
        <v>384</v>
      </c>
      <c r="F65" t="s">
        <v>132</v>
      </c>
      <c r="G65" s="3">
        <v>0</v>
      </c>
      <c r="H65" t="s">
        <v>104</v>
      </c>
      <c r="I65" t="s">
        <v>55</v>
      </c>
      <c r="J65" s="4">
        <v>0</v>
      </c>
      <c r="K65">
        <v>500</v>
      </c>
      <c r="O65" t="s">
        <v>385</v>
      </c>
      <c r="P65" t="s">
        <v>386</v>
      </c>
      <c r="R65" t="s">
        <v>58</v>
      </c>
      <c r="S65" t="s">
        <v>55</v>
      </c>
      <c r="T65" t="s">
        <v>55</v>
      </c>
      <c r="U65" t="s">
        <v>135</v>
      </c>
      <c r="V65" s="22" t="s">
        <v>387</v>
      </c>
      <c r="W65" s="22" t="s">
        <v>61</v>
      </c>
      <c r="AA65" t="str">
        <f>AA$1&amp;": "&amp;Tabla5[[#This Row],[id]]&amp;", "</f>
        <v>id: 64, </v>
      </c>
      <c r="AB65" t="str">
        <f>AB$1&amp;": '"&amp;Tabla5[[#This Row],[name]]&amp;"', "</f>
        <v>name: 'Curso Bulma css', </v>
      </c>
      <c r="AC65" t="str">
        <f>AC$1&amp;": '"&amp;Tabla5[[#This Row],[category]]&amp;"', "</f>
        <v>category: 'Frameworks de css', </v>
      </c>
      <c r="AD65" t="str">
        <f>AD$1&amp;": '"&amp;Tabla5[[#This Row],[technology]]&amp;"', "</f>
        <v>technology: 'Bulma', </v>
      </c>
      <c r="AE65" t="str">
        <f>AE$1&amp;": '"&amp;Tabla5[[#This Row],[url]]&amp;"', "</f>
        <v>url: 'https://www.youtube.com/playlist?list=PLvKwKSrP7HoAbR5bXjwb4h5f2xjVxqdEe', </v>
      </c>
      <c r="AF65" t="str">
        <f>AF$1&amp;": '"&amp;Tabla5[[#This Row],[platform]]&amp;"', "</f>
        <v>platform: 'YouTube', </v>
      </c>
      <c r="AG65" t="str">
        <f>AG$1&amp;": "&amp;SUBSTITUTE(Tabla5[[#This Row],[costo]],",",".")&amp;", "</f>
        <v>costo: 0, </v>
      </c>
      <c r="AH65" t="str">
        <f>AH$1&amp;": '"&amp;Tabla5[[#This Row],[money]]&amp;"', "</f>
        <v>money: 'USD', </v>
      </c>
      <c r="AI65" t="str">
        <f>AI$1&amp;": "&amp;Tabla5[[#This Row],[comprado]]&amp;", "</f>
        <v>comprado: true, </v>
      </c>
      <c r="AJ65" t="str">
        <f>AJ$1&amp;": "&amp;Tabla5[[#This Row],[priority]]&amp;", "</f>
        <v>priority: 0, </v>
      </c>
      <c r="AK65" t="str">
        <f>AK$1&amp;": "&amp;Tabla5[[#This Row],[minutos]]&amp;", "</f>
        <v>minutos: 500, </v>
      </c>
      <c r="AL65" t="str">
        <f>AL$1&amp;": "&amp;IF(Tabla5[[#This Row],[culminado]]=0,"null","'"&amp;TEXT(Tabla5[[#This Row],[culminado]],"aaaa-mm-dd")&amp;"'")&amp;", "</f>
        <v>culminado: null, </v>
      </c>
      <c r="AM65" t="str">
        <f>AM$1&amp;": '"&amp;Tabla5[[#This Row],[certificado]]&amp;"', "</f>
        <v>certificado: '', </v>
      </c>
      <c r="AN65" t="str">
        <f>AN$1&amp;": '"&amp;Tabla5[[#This Row],[url_certificado]]&amp;"', "</f>
        <v>url_certificado: '', </v>
      </c>
      <c r="AO65" t="str">
        <f>AO$1&amp;": '"&amp;Tabla5[[#This Row],[instructor]]&amp;"', "</f>
        <v>instructor: 'Designlopers', </v>
      </c>
      <c r="AP65" t="str">
        <f>AP$1&amp;": '"&amp;Tabla5[[#This Row],[description]]&amp;"', "</f>
        <v>description: 'Curso completo de Bulma css.', </v>
      </c>
      <c r="AQ65" t="str">
        <f>AQ$1&amp;": '"&amp;Tabla5[[#This Row],[url_aux]]&amp;"', "</f>
        <v>url_aux: '', </v>
      </c>
      <c r="AR65" t="str">
        <f>AR$1&amp;": '"&amp;Tabla5[[#This Row],[calificacion]]&amp;"', "</f>
        <v>calificacion: '*En evaluación*', </v>
      </c>
      <c r="AS65" t="str">
        <f>AS$1&amp;": "&amp;Tabla5[[#This Row],[actualizado]]&amp;", "</f>
        <v>actualizado: true, </v>
      </c>
      <c r="AT65" t="str">
        <f>AT$1&amp;": "&amp;Tabla5[[#This Row],[en_ruta]]&amp;", "</f>
        <v>en_ruta: true, </v>
      </c>
      <c r="AU65" t="str">
        <f>AU$1&amp;": '"&amp;Tabla5[[#This Row],[logo_platform]]&amp;"', "</f>
        <v>logo_platform: 'youtube', </v>
      </c>
      <c r="AV65" t="str">
        <f>AV$1&amp;": [ "&amp;Tabla5[[#This Row],[logo_technologies]]&amp;" ], "</f>
        <v>logo_technologies: [ 'bulma' ], </v>
      </c>
      <c r="AW65" t="str">
        <f>AW$1&amp;": "&amp;Tabla5[[#This Row],[mostrar]]&amp;", "</f>
        <v>mostrar: false, </v>
      </c>
      <c r="AX65" t="str">
        <f>AX$1&amp;": '"&amp;Tabla5[[#This Row],[repositorio]]&amp;"', "</f>
        <v>repositorio: '', </v>
      </c>
      <c r="AY65" t="str">
        <f>AY$1&amp;": '"&amp;Tabla5[[#This Row],[nota]]&amp;"'"</f>
        <v>nota: ''</v>
      </c>
      <c r="AZ65" t="str">
        <f>"{ "&amp;AA65&amp;AB65&amp;AC65&amp;AD65&amp;AE65&amp;AF65&amp;AG65&amp;AH65&amp;AI65&amp;AJ65&amp;AK65&amp;AL65&amp;AM65&amp;AN65&amp;AO65&amp;AP65&amp;AQ65&amp;AR65&amp;AS65&amp;AT65&amp;AU65&amp;AV65&amp;AW65&amp;AX65&amp;AY65&amp;" },"</f>
        <v>{ id: 64, name: 'Curso Bulma css', category: 'Frameworks de css', technology: 'Bulma', url: 'https://www.youtube.com/playlist?list=PLvKwKSrP7HoAbR5bXjwb4h5f2xjVxqdEe', platform: 'YouTube', costo: 0, money: 'USD', comprado: true, priority: 0, minutos: 500, culminado: null, certificado: '', url_certificado: '', instructor: 'Designlopers', description: 'Curso completo de Bulma css.', url_aux: '', calificacion: '*En evaluación*', actualizado: true, en_ruta: true, logo_platform: 'youtube', logo_technologies: [ 'bulma' ], mostrar: false, repositorio: '', nota: '' },</v>
      </c>
    </row>
    <row r="66" spans="1:52">
      <c r="A66" s="6">
        <v>65</v>
      </c>
      <c r="B66" t="s">
        <v>388</v>
      </c>
      <c r="C66" t="s">
        <v>10</v>
      </c>
      <c r="D66" t="s">
        <v>389</v>
      </c>
      <c r="E66" s="7" t="s">
        <v>390</v>
      </c>
      <c r="F66" t="s">
        <v>53</v>
      </c>
      <c r="G66" s="3">
        <v>0</v>
      </c>
      <c r="H66" t="s">
        <v>54</v>
      </c>
      <c r="I66" t="s">
        <v>55</v>
      </c>
      <c r="J66" s="4">
        <v>0</v>
      </c>
      <c r="K66">
        <v>294</v>
      </c>
      <c r="O66" t="s">
        <v>391</v>
      </c>
      <c r="P66" t="s">
        <v>392</v>
      </c>
      <c r="R66" t="s">
        <v>58</v>
      </c>
      <c r="S66" t="s">
        <v>55</v>
      </c>
      <c r="T66" t="s">
        <v>55</v>
      </c>
      <c r="U66" t="s">
        <v>59</v>
      </c>
      <c r="V66" s="22" t="s">
        <v>393</v>
      </c>
      <c r="W66" s="22" t="s">
        <v>61</v>
      </c>
      <c r="AA66" t="str">
        <f>AA$1&amp;": "&amp;Tabla5[[#This Row],[id]]&amp;", "</f>
        <v>id: 65, </v>
      </c>
      <c r="AB66" t="str">
        <f>AB$1&amp;": '"&amp;Tabla5[[#This Row],[name]]&amp;"', "</f>
        <v>name: 'Primeros pasos con Vue.js | Vue en ejercicios', </v>
      </c>
      <c r="AC66" t="str">
        <f>AC$1&amp;": '"&amp;Tabla5[[#This Row],[category]]&amp;"', "</f>
        <v>category: 'Frameworks de JavaScript', </v>
      </c>
      <c r="AD66" t="str">
        <f>AD$1&amp;": '"&amp;Tabla5[[#This Row],[technology]]&amp;"', "</f>
        <v>technology: 'Vue JS', </v>
      </c>
      <c r="AE66" t="str">
        <f>AE$1&amp;": '"&amp;Tabla5[[#This Row],[url]]&amp;"', "</f>
        <v>url: 'https://www.udemy.com/course/draft/2219980/learn/lecture/13667902?start=0#overview', </v>
      </c>
      <c r="AF66" t="str">
        <f>AF$1&amp;": '"&amp;Tabla5[[#This Row],[platform]]&amp;"', "</f>
        <v>platform: 'Udemy', </v>
      </c>
      <c r="AG66" t="str">
        <f>AG$1&amp;": "&amp;SUBSTITUTE(Tabla5[[#This Row],[costo]],",",".")&amp;", "</f>
        <v>costo: 0, </v>
      </c>
      <c r="AH66" t="str">
        <f>AH$1&amp;": '"&amp;Tabla5[[#This Row],[money]]&amp;"', "</f>
        <v>money: 'EUR', </v>
      </c>
      <c r="AI66" t="str">
        <f>AI$1&amp;": "&amp;Tabla5[[#This Row],[comprado]]&amp;", "</f>
        <v>comprado: true, </v>
      </c>
      <c r="AJ66" t="str">
        <f>AJ$1&amp;": "&amp;Tabla5[[#This Row],[priority]]&amp;", "</f>
        <v>priority: 0, </v>
      </c>
      <c r="AK66" t="str">
        <f>AK$1&amp;": "&amp;Tabla5[[#This Row],[minutos]]&amp;", "</f>
        <v>minutos: 294, </v>
      </c>
      <c r="AL66" t="str">
        <f>AL$1&amp;": "&amp;IF(Tabla5[[#This Row],[culminado]]=0,"null","'"&amp;TEXT(Tabla5[[#This Row],[culminado]],"aaaa-mm-dd")&amp;"'")&amp;", "</f>
        <v>culminado: null, </v>
      </c>
      <c r="AM66" t="str">
        <f>AM$1&amp;": '"&amp;Tabla5[[#This Row],[certificado]]&amp;"', "</f>
        <v>certificado: '', </v>
      </c>
      <c r="AN66" t="str">
        <f>AN$1&amp;": '"&amp;Tabla5[[#This Row],[url_certificado]]&amp;"', "</f>
        <v>url_certificado: '', </v>
      </c>
      <c r="AO66" t="str">
        <f>AO$1&amp;": '"&amp;Tabla5[[#This Row],[instructor]]&amp;"', "</f>
        <v>instructor: 'Andrés Cruz Yoris', </v>
      </c>
      <c r="AP66" t="str">
        <f>AP$1&amp;": '"&amp;Tabla5[[#This Row],[description]]&amp;"', "</f>
        <v>description: 'En este mini curso te voy a explicar cómo puedes trabajar con el framework javascript Vue.js de la manera más fácil.', </v>
      </c>
      <c r="AQ66" t="str">
        <f>AQ$1&amp;": '"&amp;Tabla5[[#This Row],[url_aux]]&amp;"', "</f>
        <v>url_aux: '', </v>
      </c>
      <c r="AR66" t="str">
        <f>AR$1&amp;": '"&amp;Tabla5[[#This Row],[calificacion]]&amp;"', "</f>
        <v>calificacion: '*En evaluación*', </v>
      </c>
      <c r="AS66" t="str">
        <f>AS$1&amp;": "&amp;Tabla5[[#This Row],[actualizado]]&amp;", "</f>
        <v>actualizado: true, </v>
      </c>
      <c r="AT66" t="str">
        <f>AT$1&amp;": "&amp;Tabla5[[#This Row],[en_ruta]]&amp;", "</f>
        <v>en_ruta: true, </v>
      </c>
      <c r="AU66" t="str">
        <f>AU$1&amp;": '"&amp;Tabla5[[#This Row],[logo_platform]]&amp;"', "</f>
        <v>logo_platform: 'udemy', </v>
      </c>
      <c r="AV66" t="str">
        <f>AV$1&amp;": [ "&amp;Tabla5[[#This Row],[logo_technologies]]&amp;" ], "</f>
        <v>logo_technologies: [ 'vuejs' ], </v>
      </c>
      <c r="AW66" t="str">
        <f>AW$1&amp;": "&amp;Tabla5[[#This Row],[mostrar]]&amp;", "</f>
        <v>mostrar: false, </v>
      </c>
      <c r="AX66" t="str">
        <f>AX$1&amp;": '"&amp;Tabla5[[#This Row],[repositorio]]&amp;"', "</f>
        <v>repositorio: '', </v>
      </c>
      <c r="AY66" t="str">
        <f>AY$1&amp;": '"&amp;Tabla5[[#This Row],[nota]]&amp;"'"</f>
        <v>nota: ''</v>
      </c>
      <c r="AZ66" t="str">
        <f>"{ "&amp;AA66&amp;AB66&amp;AC66&amp;AD66&amp;AE66&amp;AF66&amp;AG66&amp;AH66&amp;AI66&amp;AJ66&amp;AK66&amp;AL66&amp;AM66&amp;AN66&amp;AO66&amp;AP66&amp;AQ66&amp;AR66&amp;AS66&amp;AT66&amp;AU66&amp;AV66&amp;AW66&amp;AX66&amp;AY66&amp;" },"</f>
        <v>{ id: 65, name: 'Primeros pasos con Vue.js | Vue en ejercicios', category: 'Frameworks de JavaScript', technology: 'Vue JS', url: 'https://www.udemy.com/course/draft/2219980/learn/lecture/13667902?start=0#overview', platform: 'Udemy', costo: 0, money: 'EUR', comprado: true, priority: 0, minutos: 294, culminado: null, certificado: '', url_certificado: '', instructor: 'Andrés Cruz Yoris', description: 'En este mini curso te voy a explicar cómo puedes trabajar con el framework javascript Vue.js de la manera más fácil.', url_aux: '', calificacion: '*En evaluación*', actualizado: true, en_ruta: true, logo_platform: 'udemy', logo_technologies: [ 'vuejs' ], mostrar: false, repositorio: '', nota: '' },</v>
      </c>
    </row>
    <row r="67" spans="1:52">
      <c r="A67" s="6">
        <v>66</v>
      </c>
      <c r="B67" t="s">
        <v>394</v>
      </c>
      <c r="C67" t="s">
        <v>10</v>
      </c>
      <c r="D67" t="s">
        <v>389</v>
      </c>
      <c r="E67" s="7" t="s">
        <v>395</v>
      </c>
      <c r="F67" t="s">
        <v>53</v>
      </c>
      <c r="G67" s="3">
        <v>0</v>
      </c>
      <c r="H67" t="s">
        <v>54</v>
      </c>
      <c r="I67" t="s">
        <v>55</v>
      </c>
      <c r="J67" s="4">
        <v>0</v>
      </c>
      <c r="K67">
        <f>14*60</f>
        <v>840</v>
      </c>
      <c r="O67" t="s">
        <v>267</v>
      </c>
      <c r="P67" t="s">
        <v>396</v>
      </c>
      <c r="R67" t="s">
        <v>58</v>
      </c>
      <c r="S67" t="s">
        <v>55</v>
      </c>
      <c r="T67" t="s">
        <v>55</v>
      </c>
      <c r="U67" t="s">
        <v>59</v>
      </c>
      <c r="V67" s="22" t="s">
        <v>393</v>
      </c>
      <c r="W67" s="22" t="s">
        <v>61</v>
      </c>
      <c r="AA67" t="str">
        <f>AA$1&amp;": "&amp;Tabla5[[#This Row],[id]]&amp;", "</f>
        <v>id: 66, </v>
      </c>
      <c r="AB67" t="str">
        <f>AB$1&amp;": '"&amp;Tabla5[[#This Row],[name]]&amp;"', "</f>
        <v>name: 'Vue JS (2 y 3) - Crea Aplicaciones Web Modernas con Vue', </v>
      </c>
      <c r="AC67" t="str">
        <f>AC$1&amp;": '"&amp;Tabla5[[#This Row],[category]]&amp;"', "</f>
        <v>category: 'Frameworks de JavaScript', </v>
      </c>
      <c r="AD67" t="str">
        <f>AD$1&amp;": '"&amp;Tabla5[[#This Row],[technology]]&amp;"', "</f>
        <v>technology: 'Vue JS', </v>
      </c>
      <c r="AE67" t="str">
        <f>AE$1&amp;": '"&amp;Tabla5[[#This Row],[url]]&amp;"', "</f>
        <v>url: 'https://www.udemy.com/course/vue-js-2-para-principiantes', </v>
      </c>
      <c r="AF67" t="str">
        <f>AF$1&amp;": '"&amp;Tabla5[[#This Row],[platform]]&amp;"', "</f>
        <v>platform: 'Udemy', </v>
      </c>
      <c r="AG67" t="str">
        <f>AG$1&amp;": "&amp;SUBSTITUTE(Tabla5[[#This Row],[costo]],",",".")&amp;", "</f>
        <v>costo: 0, </v>
      </c>
      <c r="AH67" t="str">
        <f>AH$1&amp;": '"&amp;Tabla5[[#This Row],[money]]&amp;"', "</f>
        <v>money: 'EUR', </v>
      </c>
      <c r="AI67" t="str">
        <f>AI$1&amp;": "&amp;Tabla5[[#This Row],[comprado]]&amp;", "</f>
        <v>comprado: true, </v>
      </c>
      <c r="AJ67" t="str">
        <f>AJ$1&amp;": "&amp;Tabla5[[#This Row],[priority]]&amp;", "</f>
        <v>priority: 0, </v>
      </c>
      <c r="AK67" t="str">
        <f>AK$1&amp;": "&amp;Tabla5[[#This Row],[minutos]]&amp;", "</f>
        <v>minutos: 840, </v>
      </c>
      <c r="AL67" t="str">
        <f>AL$1&amp;": "&amp;IF(Tabla5[[#This Row],[culminado]]=0,"null","'"&amp;TEXT(Tabla5[[#This Row],[culminado]],"aaaa-mm-dd")&amp;"'")&amp;", "</f>
        <v>culminado: null, </v>
      </c>
      <c r="AM67" t="str">
        <f>AM$1&amp;": '"&amp;Tabla5[[#This Row],[certificado]]&amp;"', "</f>
        <v>certificado: '', </v>
      </c>
      <c r="AN67" t="str">
        <f>AN$1&amp;": '"&amp;Tabla5[[#This Row],[url_certificado]]&amp;"', "</f>
        <v>url_certificado: '', </v>
      </c>
      <c r="AO67" t="str">
        <f>AO$1&amp;": '"&amp;Tabla5[[#This Row],[instructor]]&amp;"', "</f>
        <v>instructor: 'Grover Vásquez', </v>
      </c>
      <c r="AP67" t="str">
        <f>AP$1&amp;": '"&amp;Tabla5[[#This Row],[description]]&amp;"', "</f>
        <v>description: 'Todo sobre Vue JS 2 y 3, Bindings, Directivas, Vue-CLI, Componentes, Formularios, Vue-Router, Composition API y Vuex.', </v>
      </c>
      <c r="AQ67" t="str">
        <f>AQ$1&amp;": '"&amp;Tabla5[[#This Row],[url_aux]]&amp;"', "</f>
        <v>url_aux: '', </v>
      </c>
      <c r="AR67" t="str">
        <f>AR$1&amp;": '"&amp;Tabla5[[#This Row],[calificacion]]&amp;"', "</f>
        <v>calificacion: '*En evaluación*', </v>
      </c>
      <c r="AS67" t="str">
        <f>AS$1&amp;": "&amp;Tabla5[[#This Row],[actualizado]]&amp;", "</f>
        <v>actualizado: true, </v>
      </c>
      <c r="AT67" t="str">
        <f>AT$1&amp;": "&amp;Tabla5[[#This Row],[en_ruta]]&amp;", "</f>
        <v>en_ruta: true, </v>
      </c>
      <c r="AU67" t="str">
        <f>AU$1&amp;": '"&amp;Tabla5[[#This Row],[logo_platform]]&amp;"', "</f>
        <v>logo_platform: 'udemy', </v>
      </c>
      <c r="AV67" t="str">
        <f>AV$1&amp;": [ "&amp;Tabla5[[#This Row],[logo_technologies]]&amp;" ], "</f>
        <v>logo_technologies: [ 'vuejs' ], </v>
      </c>
      <c r="AW67" t="str">
        <f>AW$1&amp;": "&amp;Tabla5[[#This Row],[mostrar]]&amp;", "</f>
        <v>mostrar: false, </v>
      </c>
      <c r="AX67" t="str">
        <f>AX$1&amp;": '"&amp;Tabla5[[#This Row],[repositorio]]&amp;"', "</f>
        <v>repositorio: '', </v>
      </c>
      <c r="AY67" t="str">
        <f>AY$1&amp;": '"&amp;Tabla5[[#This Row],[nota]]&amp;"'"</f>
        <v>nota: ''</v>
      </c>
      <c r="AZ67" t="str">
        <f>"{ "&amp;AA67&amp;AB67&amp;AC67&amp;AD67&amp;AE67&amp;AF67&amp;AG67&amp;AH67&amp;AI67&amp;AJ67&amp;AK67&amp;AL67&amp;AM67&amp;AN67&amp;AO67&amp;AP67&amp;AQ67&amp;AR67&amp;AS67&amp;AT67&amp;AU67&amp;AV67&amp;AW67&amp;AX67&amp;AY67&amp;" },"</f>
        <v>{ id: 66, name: 'Vue JS (2 y 3) - Crea Aplicaciones Web Modernas con Vue', category: 'Frameworks de JavaScript', technology: 'Vue JS', url: 'https://www.udemy.com/course/vue-js-2-para-principiantes', platform: 'Udemy', costo: 0, money: 'EUR', comprado: true, priority: 0, minutos: 840, culminado: null, certificado: '', url_certificado: '', instructor: 'Grover Vásquez', description: 'Todo sobre Vue JS 2 y 3, Bindings, Directivas, Vue-CLI, Componentes, Formularios, Vue-Router, Composition API y Vuex.', url_aux: '', calificacion: '*En evaluación*', actualizado: true, en_ruta: true, logo_platform: 'udemy', logo_technologies: [ 'vuejs' ], mostrar: false, repositorio: '', nota: '' },</v>
      </c>
    </row>
    <row r="68" spans="1:52">
      <c r="A68" s="1">
        <v>67</v>
      </c>
      <c r="B68" t="s">
        <v>397</v>
      </c>
      <c r="C68" t="s">
        <v>10</v>
      </c>
      <c r="D68" t="s">
        <v>389</v>
      </c>
      <c r="E68" s="7" t="s">
        <v>398</v>
      </c>
      <c r="F68" t="s">
        <v>53</v>
      </c>
      <c r="G68" s="3">
        <v>0</v>
      </c>
      <c r="H68" t="s">
        <v>54</v>
      </c>
      <c r="I68" t="s">
        <v>55</v>
      </c>
      <c r="J68" s="4">
        <v>1</v>
      </c>
      <c r="K68">
        <f>31.5*60</f>
        <v>1890</v>
      </c>
      <c r="O68" t="s">
        <v>399</v>
      </c>
      <c r="P68" t="s">
        <v>400</v>
      </c>
      <c r="R68" t="s">
        <v>58</v>
      </c>
      <c r="S68" t="s">
        <v>55</v>
      </c>
      <c r="T68" t="s">
        <v>55</v>
      </c>
      <c r="U68" t="s">
        <v>59</v>
      </c>
      <c r="V68" s="22" t="s">
        <v>393</v>
      </c>
      <c r="W68" s="22" t="s">
        <v>61</v>
      </c>
      <c r="AA68" t="str">
        <f>AA$1&amp;": "&amp;Tabla5[[#This Row],[id]]&amp;", "</f>
        <v>id: 67, </v>
      </c>
      <c r="AB68" t="str">
        <f>AB$1&amp;": '"&amp;Tabla5[[#This Row],[name]]&amp;"', "</f>
        <v>name: 'Vue 3 Desde Cero', </v>
      </c>
      <c r="AC68" t="str">
        <f>AC$1&amp;": '"&amp;Tabla5[[#This Row],[category]]&amp;"', "</f>
        <v>category: 'Frameworks de JavaScript', </v>
      </c>
      <c r="AD68" t="str">
        <f>AD$1&amp;": '"&amp;Tabla5[[#This Row],[technology]]&amp;"', "</f>
        <v>technology: 'Vue JS', </v>
      </c>
      <c r="AE68" t="str">
        <f>AE$1&amp;": '"&amp;Tabla5[[#This Row],[url]]&amp;"', "</f>
        <v>url: 'https://www.udemy.com/course/vue-3-desde-cero', </v>
      </c>
      <c r="AF68" t="str">
        <f>AF$1&amp;": '"&amp;Tabla5[[#This Row],[platform]]&amp;"', "</f>
        <v>platform: 'Udemy', </v>
      </c>
      <c r="AG68" t="str">
        <f>AG$1&amp;": "&amp;SUBSTITUTE(Tabla5[[#This Row],[costo]],",",".")&amp;", "</f>
        <v>costo: 0, </v>
      </c>
      <c r="AH68" t="str">
        <f>AH$1&amp;": '"&amp;Tabla5[[#This Row],[money]]&amp;"', "</f>
        <v>money: 'EUR', </v>
      </c>
      <c r="AI68" t="str">
        <f>AI$1&amp;": "&amp;Tabla5[[#This Row],[comprado]]&amp;", "</f>
        <v>comprado: true, </v>
      </c>
      <c r="AJ68" t="str">
        <f>AJ$1&amp;": "&amp;Tabla5[[#This Row],[priority]]&amp;", "</f>
        <v>priority: 1, </v>
      </c>
      <c r="AK68" t="str">
        <f>AK$1&amp;": "&amp;Tabla5[[#This Row],[minutos]]&amp;", "</f>
        <v>minutos: 1890, </v>
      </c>
      <c r="AL68" t="str">
        <f>AL$1&amp;": "&amp;IF(Tabla5[[#This Row],[culminado]]=0,"null","'"&amp;TEXT(Tabla5[[#This Row],[culminado]],"aaaa-mm-dd")&amp;"'")&amp;", "</f>
        <v>culminado: null, </v>
      </c>
      <c r="AM68" t="str">
        <f>AM$1&amp;": '"&amp;Tabla5[[#This Row],[certificado]]&amp;"', "</f>
        <v>certificado: '', </v>
      </c>
      <c r="AN68" t="str">
        <f>AN$1&amp;": '"&amp;Tabla5[[#This Row],[url_certificado]]&amp;"', "</f>
        <v>url_certificado: '', </v>
      </c>
      <c r="AO68" t="str">
        <f>AO$1&amp;": '"&amp;Tabla5[[#This Row],[instructor]]&amp;"', "</f>
        <v>instructor: 'Yirsis Serrano', </v>
      </c>
      <c r="AP68" t="str">
        <f>AP$1&amp;": '"&amp;Tabla5[[#This Row],[description]]&amp;"', "</f>
        <v>description: 'Aprenderás Vue con la Options API y la nueva Composition API, Integración con PUG, sass y TypeScript, PWA y mucho mas.', </v>
      </c>
      <c r="AQ68" t="str">
        <f>AQ$1&amp;": '"&amp;Tabla5[[#This Row],[url_aux]]&amp;"', "</f>
        <v>url_aux: '', </v>
      </c>
      <c r="AR68" t="str">
        <f>AR$1&amp;": '"&amp;Tabla5[[#This Row],[calificacion]]&amp;"', "</f>
        <v>calificacion: '*En evaluación*', </v>
      </c>
      <c r="AS68" t="str">
        <f>AS$1&amp;": "&amp;Tabla5[[#This Row],[actualizado]]&amp;", "</f>
        <v>actualizado: true, </v>
      </c>
      <c r="AT68" t="str">
        <f>AT$1&amp;": "&amp;Tabla5[[#This Row],[en_ruta]]&amp;", "</f>
        <v>en_ruta: true, </v>
      </c>
      <c r="AU68" t="str">
        <f>AU$1&amp;": '"&amp;Tabla5[[#This Row],[logo_platform]]&amp;"', "</f>
        <v>logo_platform: 'udemy', </v>
      </c>
      <c r="AV68" t="str">
        <f>AV$1&amp;": [ "&amp;Tabla5[[#This Row],[logo_technologies]]&amp;" ], "</f>
        <v>logo_technologies: [ 'vuejs' ], </v>
      </c>
      <c r="AW68" t="str">
        <f>AW$1&amp;": "&amp;Tabla5[[#This Row],[mostrar]]&amp;", "</f>
        <v>mostrar: false, </v>
      </c>
      <c r="AX68" t="str">
        <f>AX$1&amp;": '"&amp;Tabla5[[#This Row],[repositorio]]&amp;"', "</f>
        <v>repositorio: '', </v>
      </c>
      <c r="AY68" t="str">
        <f>AY$1&amp;": '"&amp;Tabla5[[#This Row],[nota]]&amp;"'"</f>
        <v>nota: ''</v>
      </c>
      <c r="AZ68" t="str">
        <f>"{ "&amp;AA68&amp;AB68&amp;AC68&amp;AD68&amp;AE68&amp;AF68&amp;AG68&amp;AH68&amp;AI68&amp;AJ68&amp;AK68&amp;AL68&amp;AM68&amp;AN68&amp;AO68&amp;AP68&amp;AQ68&amp;AR68&amp;AS68&amp;AT68&amp;AU68&amp;AV68&amp;AW68&amp;AX68&amp;AY68&amp;" },"</f>
        <v>{ id: 67, name: 'Vue 3 Desde Cero', category: 'Frameworks de JavaScript', technology: 'Vue JS', url: 'https://www.udemy.com/course/vue-3-desde-cero', platform: 'Udemy', costo: 0, money: 'EUR', comprado: true, priority: 1, minutos: 1890, culminado: null, certificado: '', url_certificado: '', instructor: 'Yirsis Serrano', description: 'Aprenderás Vue con la Options API y la nueva Composition API, Integración con PUG, sass y TypeScript, PWA y mucho mas.', url_aux: '', calificacion: '*En evaluación*', actualizado: true, en_ruta: true, logo_platform: 'udemy', logo_technologies: [ 'vuejs' ], mostrar: false, repositorio: '', nota: '' },</v>
      </c>
    </row>
    <row r="69" spans="1:52">
      <c r="A69" s="6">
        <v>68</v>
      </c>
      <c r="B69" t="s">
        <v>401</v>
      </c>
      <c r="C69" t="s">
        <v>10</v>
      </c>
      <c r="D69" t="s">
        <v>389</v>
      </c>
      <c r="E69" s="7" t="s">
        <v>402</v>
      </c>
      <c r="F69" t="s">
        <v>53</v>
      </c>
      <c r="G69" s="3">
        <v>0</v>
      </c>
      <c r="H69" t="s">
        <v>54</v>
      </c>
      <c r="I69" t="s">
        <v>55</v>
      </c>
      <c r="J69" s="4">
        <v>0</v>
      </c>
      <c r="K69">
        <f>60+51</f>
        <v>111</v>
      </c>
      <c r="O69" t="s">
        <v>403</v>
      </c>
      <c r="P69" t="s">
        <v>404</v>
      </c>
      <c r="R69" t="s">
        <v>58</v>
      </c>
      <c r="S69" t="s">
        <v>55</v>
      </c>
      <c r="T69" t="s">
        <v>55</v>
      </c>
      <c r="U69" t="s">
        <v>59</v>
      </c>
      <c r="V69" s="22" t="s">
        <v>393</v>
      </c>
      <c r="W69" s="22" t="s">
        <v>61</v>
      </c>
      <c r="AA69" t="str">
        <f>AA$1&amp;": "&amp;Tabla5[[#This Row],[id]]&amp;", "</f>
        <v>id: 68, </v>
      </c>
      <c r="AB69" t="str">
        <f>AB$1&amp;": '"&amp;Tabla5[[#This Row],[name]]&amp;"', "</f>
        <v>name: 'Curso Super Básico de Vue.js', </v>
      </c>
      <c r="AC69" t="str">
        <f>AC$1&amp;": '"&amp;Tabla5[[#This Row],[category]]&amp;"', "</f>
        <v>category: 'Frameworks de JavaScript', </v>
      </c>
      <c r="AD69" t="str">
        <f>AD$1&amp;": '"&amp;Tabla5[[#This Row],[technology]]&amp;"', "</f>
        <v>technology: 'Vue JS', </v>
      </c>
      <c r="AE69" t="str">
        <f>AE$1&amp;": '"&amp;Tabla5[[#This Row],[url]]&amp;"', "</f>
        <v>url: 'https://www.udemy.com/course/curso-basico-de-vue', </v>
      </c>
      <c r="AF69" t="str">
        <f>AF$1&amp;": '"&amp;Tabla5[[#This Row],[platform]]&amp;"', "</f>
        <v>platform: 'Udemy', </v>
      </c>
      <c r="AG69" t="str">
        <f>AG$1&amp;": "&amp;SUBSTITUTE(Tabla5[[#This Row],[costo]],",",".")&amp;", "</f>
        <v>costo: 0, </v>
      </c>
      <c r="AH69" t="str">
        <f>AH$1&amp;": '"&amp;Tabla5[[#This Row],[money]]&amp;"', "</f>
        <v>money: 'EUR', </v>
      </c>
      <c r="AI69" t="str">
        <f>AI$1&amp;": "&amp;Tabla5[[#This Row],[comprado]]&amp;", "</f>
        <v>comprado: true, </v>
      </c>
      <c r="AJ69" t="str">
        <f>AJ$1&amp;": "&amp;Tabla5[[#This Row],[priority]]&amp;", "</f>
        <v>priority: 0, </v>
      </c>
      <c r="AK69" t="str">
        <f>AK$1&amp;": "&amp;Tabla5[[#This Row],[minutos]]&amp;", "</f>
        <v>minutos: 111, </v>
      </c>
      <c r="AL69" t="str">
        <f>AL$1&amp;": "&amp;IF(Tabla5[[#This Row],[culminado]]=0,"null","'"&amp;TEXT(Tabla5[[#This Row],[culminado]],"aaaa-mm-dd")&amp;"'")&amp;", "</f>
        <v>culminado: null, </v>
      </c>
      <c r="AM69" t="str">
        <f>AM$1&amp;": '"&amp;Tabla5[[#This Row],[certificado]]&amp;"', "</f>
        <v>certificado: '', </v>
      </c>
      <c r="AN69" t="str">
        <f>AN$1&amp;": '"&amp;Tabla5[[#This Row],[url_certificado]]&amp;"', "</f>
        <v>url_certificado: '', </v>
      </c>
      <c r="AO69" t="str">
        <f>AO$1&amp;": '"&amp;Tabla5[[#This Row],[instructor]]&amp;"', "</f>
        <v>instructor: 'Cristhian Santa Cruz', </v>
      </c>
      <c r="AP69" t="str">
        <f>AP$1&amp;": '"&amp;Tabla5[[#This Row],[description]]&amp;"', "</f>
        <v>description: 'Curso básico de Vue.js Framework de javascript.', </v>
      </c>
      <c r="AQ69" t="str">
        <f>AQ$1&amp;": '"&amp;Tabla5[[#This Row],[url_aux]]&amp;"', "</f>
        <v>url_aux: '', </v>
      </c>
      <c r="AR69" t="str">
        <f>AR$1&amp;": '"&amp;Tabla5[[#This Row],[calificacion]]&amp;"', "</f>
        <v>calificacion: '*En evaluación*', </v>
      </c>
      <c r="AS69" t="str">
        <f>AS$1&amp;": "&amp;Tabla5[[#This Row],[actualizado]]&amp;", "</f>
        <v>actualizado: true, </v>
      </c>
      <c r="AT69" t="str">
        <f>AT$1&amp;": "&amp;Tabla5[[#This Row],[en_ruta]]&amp;", "</f>
        <v>en_ruta: true, </v>
      </c>
      <c r="AU69" t="str">
        <f>AU$1&amp;": '"&amp;Tabla5[[#This Row],[logo_platform]]&amp;"', "</f>
        <v>logo_platform: 'udemy', </v>
      </c>
      <c r="AV69" t="str">
        <f>AV$1&amp;": [ "&amp;Tabla5[[#This Row],[logo_technologies]]&amp;" ], "</f>
        <v>logo_technologies: [ 'vuejs' ], </v>
      </c>
      <c r="AW69" t="str">
        <f>AW$1&amp;": "&amp;Tabla5[[#This Row],[mostrar]]&amp;", "</f>
        <v>mostrar: false, </v>
      </c>
      <c r="AX69" t="str">
        <f>AX$1&amp;": '"&amp;Tabla5[[#This Row],[repositorio]]&amp;"', "</f>
        <v>repositorio: '', </v>
      </c>
      <c r="AY69" t="str">
        <f>AY$1&amp;": '"&amp;Tabla5[[#This Row],[nota]]&amp;"'"</f>
        <v>nota: ''</v>
      </c>
      <c r="AZ69" t="str">
        <f>"{ "&amp;AA69&amp;AB69&amp;AC69&amp;AD69&amp;AE69&amp;AF69&amp;AG69&amp;AH69&amp;AI69&amp;AJ69&amp;AK69&amp;AL69&amp;AM69&amp;AN69&amp;AO69&amp;AP69&amp;AQ69&amp;AR69&amp;AS69&amp;AT69&amp;AU69&amp;AV69&amp;AW69&amp;AX69&amp;AY69&amp;" },"</f>
        <v>{ id: 68, name: 'Curso Super Básico de Vue.js', category: 'Frameworks de JavaScript', technology: 'Vue JS', url: 'https://www.udemy.com/course/curso-basico-de-vue', platform: 'Udemy', costo: 0, money: 'EUR', comprado: true, priority: 0, minutos: 111, culminado: null, certificado: '', url_certificado: '', instructor: 'Cristhian Santa Cruz', description: 'Curso básico de Vue.js Framework de javascript.', url_aux: '', calificacion: '*En evaluación*', actualizado: true, en_ruta: true, logo_platform: 'udemy', logo_technologies: [ 'vuejs' ], mostrar: false, repositorio: '', nota: '' },</v>
      </c>
    </row>
    <row r="70" spans="1:52">
      <c r="A70" s="6">
        <v>69</v>
      </c>
      <c r="B70" t="s">
        <v>405</v>
      </c>
      <c r="C70" t="s">
        <v>10</v>
      </c>
      <c r="D70" t="s">
        <v>389</v>
      </c>
      <c r="E70" s="7" t="s">
        <v>406</v>
      </c>
      <c r="F70" t="s">
        <v>53</v>
      </c>
      <c r="G70" s="3">
        <v>0</v>
      </c>
      <c r="H70" t="s">
        <v>54</v>
      </c>
      <c r="I70" t="s">
        <v>55</v>
      </c>
      <c r="J70" s="4">
        <v>0</v>
      </c>
      <c r="K70">
        <f>60+22</f>
        <v>82</v>
      </c>
      <c r="O70" t="s">
        <v>407</v>
      </c>
      <c r="P70" t="s">
        <v>408</v>
      </c>
      <c r="R70" t="s">
        <v>58</v>
      </c>
      <c r="S70" t="s">
        <v>55</v>
      </c>
      <c r="T70" t="s">
        <v>55</v>
      </c>
      <c r="U70" t="s">
        <v>59</v>
      </c>
      <c r="V70" s="22" t="s">
        <v>393</v>
      </c>
      <c r="W70" s="22" t="s">
        <v>61</v>
      </c>
      <c r="AA70" t="str">
        <f>AA$1&amp;": "&amp;Tabla5[[#This Row],[id]]&amp;", "</f>
        <v>id: 69, </v>
      </c>
      <c r="AB70" t="str">
        <f>AB$1&amp;": '"&amp;Tabla5[[#This Row],[name]]&amp;"', "</f>
        <v>name: 'Primeros pasos en Vue 3 Composition API', </v>
      </c>
      <c r="AC70" t="str">
        <f>AC$1&amp;": '"&amp;Tabla5[[#This Row],[category]]&amp;"', "</f>
        <v>category: 'Frameworks de JavaScript', </v>
      </c>
      <c r="AD70" t="str">
        <f>AD$1&amp;": '"&amp;Tabla5[[#This Row],[technology]]&amp;"', "</f>
        <v>technology: 'Vue JS', </v>
      </c>
      <c r="AE70" t="str">
        <f>AE$1&amp;": '"&amp;Tabla5[[#This Row],[url]]&amp;"', "</f>
        <v>url: 'https://www.udemy.com/course/primeros-pasos-en-vue-3-composition-api', </v>
      </c>
      <c r="AF70" t="str">
        <f>AF$1&amp;": '"&amp;Tabla5[[#This Row],[platform]]&amp;"', "</f>
        <v>platform: 'Udemy', </v>
      </c>
      <c r="AG70" t="str">
        <f>AG$1&amp;": "&amp;SUBSTITUTE(Tabla5[[#This Row],[costo]],",",".")&amp;", "</f>
        <v>costo: 0, </v>
      </c>
      <c r="AH70" t="str">
        <f>AH$1&amp;": '"&amp;Tabla5[[#This Row],[money]]&amp;"', "</f>
        <v>money: 'EUR', </v>
      </c>
      <c r="AI70" t="str">
        <f>AI$1&amp;": "&amp;Tabla5[[#This Row],[comprado]]&amp;", "</f>
        <v>comprado: true, </v>
      </c>
      <c r="AJ70" t="str">
        <f>AJ$1&amp;": "&amp;Tabla5[[#This Row],[priority]]&amp;", "</f>
        <v>priority: 0, </v>
      </c>
      <c r="AK70" t="str">
        <f>AK$1&amp;": "&amp;Tabla5[[#This Row],[minutos]]&amp;", "</f>
        <v>minutos: 82, </v>
      </c>
      <c r="AL70" t="str">
        <f>AL$1&amp;": "&amp;IF(Tabla5[[#This Row],[culminado]]=0,"null","'"&amp;TEXT(Tabla5[[#This Row],[culminado]],"aaaa-mm-dd")&amp;"'")&amp;", "</f>
        <v>culminado: null, </v>
      </c>
      <c r="AM70" t="str">
        <f>AM$1&amp;": '"&amp;Tabla5[[#This Row],[certificado]]&amp;"', "</f>
        <v>certificado: '', </v>
      </c>
      <c r="AN70" t="str">
        <f>AN$1&amp;": '"&amp;Tabla5[[#This Row],[url_certificado]]&amp;"', "</f>
        <v>url_certificado: '', </v>
      </c>
      <c r="AO70" t="str">
        <f>AO$1&amp;": '"&amp;Tabla5[[#This Row],[instructor]]&amp;"', "</f>
        <v>instructor: 'Cursos de desarrollo web', </v>
      </c>
      <c r="AP70" t="str">
        <f>AP$1&amp;": '"&amp;Tabla5[[#This Row],[description]]&amp;"', "</f>
        <v>description: 'Conoce las bases de la nueva API de Vue 3.', </v>
      </c>
      <c r="AQ70" t="str">
        <f>AQ$1&amp;": '"&amp;Tabla5[[#This Row],[url_aux]]&amp;"', "</f>
        <v>url_aux: '', </v>
      </c>
      <c r="AR70" t="str">
        <f>AR$1&amp;": '"&amp;Tabla5[[#This Row],[calificacion]]&amp;"', "</f>
        <v>calificacion: '*En evaluación*', </v>
      </c>
      <c r="AS70" t="str">
        <f>AS$1&amp;": "&amp;Tabla5[[#This Row],[actualizado]]&amp;", "</f>
        <v>actualizado: true, </v>
      </c>
      <c r="AT70" t="str">
        <f>AT$1&amp;": "&amp;Tabla5[[#This Row],[en_ruta]]&amp;", "</f>
        <v>en_ruta: true, </v>
      </c>
      <c r="AU70" t="str">
        <f>AU$1&amp;": '"&amp;Tabla5[[#This Row],[logo_platform]]&amp;"', "</f>
        <v>logo_platform: 'udemy', </v>
      </c>
      <c r="AV70" t="str">
        <f>AV$1&amp;": [ "&amp;Tabla5[[#This Row],[logo_technologies]]&amp;" ], "</f>
        <v>logo_technologies: [ 'vuejs' ], </v>
      </c>
      <c r="AW70" t="str">
        <f>AW$1&amp;": "&amp;Tabla5[[#This Row],[mostrar]]&amp;", "</f>
        <v>mostrar: false, </v>
      </c>
      <c r="AX70" t="str">
        <f>AX$1&amp;": '"&amp;Tabla5[[#This Row],[repositorio]]&amp;"', "</f>
        <v>repositorio: '', </v>
      </c>
      <c r="AY70" t="str">
        <f>AY$1&amp;": '"&amp;Tabla5[[#This Row],[nota]]&amp;"'"</f>
        <v>nota: ''</v>
      </c>
      <c r="AZ70" t="str">
        <f>"{ "&amp;AA70&amp;AB70&amp;AC70&amp;AD70&amp;AE70&amp;AF70&amp;AG70&amp;AH70&amp;AI70&amp;AJ70&amp;AK70&amp;AL70&amp;AM70&amp;AN70&amp;AO70&amp;AP70&amp;AQ70&amp;AR70&amp;AS70&amp;AT70&amp;AU70&amp;AV70&amp;AW70&amp;AX70&amp;AY70&amp;" },"</f>
        <v>{ id: 69, name: 'Primeros pasos en Vue 3 Composition API', category: 'Frameworks de JavaScript', technology: 'Vue JS', url: 'https://www.udemy.com/course/primeros-pasos-en-vue-3-composition-api', platform: 'Udemy', costo: 0, money: 'EUR', comprado: true, priority: 0, minutos: 82, culminado: null, certificado: '', url_certificado: '', instructor: 'Cursos de desarrollo web', description: 'Conoce las bases de la nueva API de Vue 3.', url_aux: '', calificacion: '*En evaluación*', actualizado: true, en_ruta: true, logo_platform: 'udemy', logo_technologies: [ 'vuejs' ], mostrar: false, repositorio: '', nota: '' },</v>
      </c>
    </row>
    <row r="71" spans="1:52">
      <c r="A71" s="1">
        <v>70</v>
      </c>
      <c r="B71" t="s">
        <v>409</v>
      </c>
      <c r="C71" t="s">
        <v>10</v>
      </c>
      <c r="D71" t="s">
        <v>389</v>
      </c>
      <c r="E71" s="7" t="s">
        <v>410</v>
      </c>
      <c r="F71" t="s">
        <v>53</v>
      </c>
      <c r="G71" s="3">
        <v>9.99</v>
      </c>
      <c r="H71" t="s">
        <v>54</v>
      </c>
      <c r="I71" t="s">
        <v>55</v>
      </c>
      <c r="J71" s="4">
        <v>1</v>
      </c>
      <c r="K71">
        <f>43*60</f>
        <v>2580</v>
      </c>
      <c r="O71" t="s">
        <v>56</v>
      </c>
      <c r="P71" t="s">
        <v>411</v>
      </c>
      <c r="R71" t="s">
        <v>58</v>
      </c>
      <c r="S71" t="s">
        <v>55</v>
      </c>
      <c r="T71" t="s">
        <v>55</v>
      </c>
      <c r="U71" t="s">
        <v>59</v>
      </c>
      <c r="V71" s="22" t="s">
        <v>393</v>
      </c>
      <c r="W71" s="22" t="s">
        <v>61</v>
      </c>
      <c r="AA71" t="str">
        <f>AA$1&amp;": "&amp;Tabla5[[#This Row],[id]]&amp;", "</f>
        <v>id: 70, </v>
      </c>
      <c r="AB71" t="str">
        <f>AB$1&amp;": '"&amp;Tabla5[[#This Row],[name]]&amp;"', "</f>
        <v>name: 'Vue.js: De cero a experto', </v>
      </c>
      <c r="AC71" t="str">
        <f>AC$1&amp;": '"&amp;Tabla5[[#This Row],[category]]&amp;"', "</f>
        <v>category: 'Frameworks de JavaScript', </v>
      </c>
      <c r="AD71" t="str">
        <f>AD$1&amp;": '"&amp;Tabla5[[#This Row],[technology]]&amp;"', "</f>
        <v>technology: 'Vue JS', </v>
      </c>
      <c r="AE71" t="str">
        <f>AE$1&amp;": '"&amp;Tabla5[[#This Row],[url]]&amp;"', "</f>
        <v>url: 'https://www.udemy.com/course/vuejs-fh', </v>
      </c>
      <c r="AF71" t="str">
        <f>AF$1&amp;": '"&amp;Tabla5[[#This Row],[platform]]&amp;"', "</f>
        <v>platform: 'Udemy', </v>
      </c>
      <c r="AG71" t="str">
        <f>AG$1&amp;": "&amp;SUBSTITUTE(Tabla5[[#This Row],[costo]],",",".")&amp;", "</f>
        <v>costo: 9.99, </v>
      </c>
      <c r="AH71" t="str">
        <f>AH$1&amp;": '"&amp;Tabla5[[#This Row],[money]]&amp;"', "</f>
        <v>money: 'EUR', </v>
      </c>
      <c r="AI71" t="str">
        <f>AI$1&amp;": "&amp;Tabla5[[#This Row],[comprado]]&amp;", "</f>
        <v>comprado: true, </v>
      </c>
      <c r="AJ71" t="str">
        <f>AJ$1&amp;": "&amp;Tabla5[[#This Row],[priority]]&amp;", "</f>
        <v>priority: 1, </v>
      </c>
      <c r="AK71" t="str">
        <f>AK$1&amp;": "&amp;Tabla5[[#This Row],[minutos]]&amp;", "</f>
        <v>minutos: 2580, </v>
      </c>
      <c r="AL71" t="str">
        <f>AL$1&amp;": "&amp;IF(Tabla5[[#This Row],[culminado]]=0,"null","'"&amp;TEXT(Tabla5[[#This Row],[culminado]],"aaaa-mm-dd")&amp;"'")&amp;", "</f>
        <v>culminado: null, </v>
      </c>
      <c r="AM71" t="str">
        <f>AM$1&amp;": '"&amp;Tabla5[[#This Row],[certificado]]&amp;"', "</f>
        <v>certificado: '', </v>
      </c>
      <c r="AN71" t="str">
        <f>AN$1&amp;": '"&amp;Tabla5[[#This Row],[url_certificado]]&amp;"', "</f>
        <v>url_certificado: '', </v>
      </c>
      <c r="AO71" t="str">
        <f>AO$1&amp;": '"&amp;Tabla5[[#This Row],[instructor]]&amp;"', "</f>
        <v>instructor: 'Fernando Herrera', </v>
      </c>
      <c r="AP71" t="str">
        <f>AP$1&amp;": '"&amp;Tabla5[[#This Row],[description]]&amp;"', "</f>
        <v>description: 'Vuex, unit test, composition api, options api, autenticación, composables, deployment, file structure, lazy load, y más.', </v>
      </c>
      <c r="AQ71" t="str">
        <f>AQ$1&amp;": '"&amp;Tabla5[[#This Row],[url_aux]]&amp;"', "</f>
        <v>url_aux: '', </v>
      </c>
      <c r="AR71" t="str">
        <f>AR$1&amp;": '"&amp;Tabla5[[#This Row],[calificacion]]&amp;"', "</f>
        <v>calificacion: '*En evaluación*', </v>
      </c>
      <c r="AS71" t="str">
        <f>AS$1&amp;": "&amp;Tabla5[[#This Row],[actualizado]]&amp;", "</f>
        <v>actualizado: true, </v>
      </c>
      <c r="AT71" t="str">
        <f>AT$1&amp;": "&amp;Tabla5[[#This Row],[en_ruta]]&amp;", "</f>
        <v>en_ruta: true, </v>
      </c>
      <c r="AU71" t="str">
        <f>AU$1&amp;": '"&amp;Tabla5[[#This Row],[logo_platform]]&amp;"', "</f>
        <v>logo_platform: 'udemy', </v>
      </c>
      <c r="AV71" t="str">
        <f>AV$1&amp;": [ "&amp;Tabla5[[#This Row],[logo_technologies]]&amp;" ], "</f>
        <v>logo_technologies: [ 'vuejs' ], </v>
      </c>
      <c r="AW71" t="str">
        <f>AW$1&amp;": "&amp;Tabla5[[#This Row],[mostrar]]&amp;", "</f>
        <v>mostrar: false, </v>
      </c>
      <c r="AX71" t="str">
        <f>AX$1&amp;": '"&amp;Tabla5[[#This Row],[repositorio]]&amp;"', "</f>
        <v>repositorio: '', </v>
      </c>
      <c r="AY71" t="str">
        <f>AY$1&amp;": '"&amp;Tabla5[[#This Row],[nota]]&amp;"'"</f>
        <v>nota: ''</v>
      </c>
      <c r="AZ71" t="str">
        <f>"{ "&amp;AA71&amp;AB71&amp;AC71&amp;AD71&amp;AE71&amp;AF71&amp;AG71&amp;AH71&amp;AI71&amp;AJ71&amp;AK71&amp;AL71&amp;AM71&amp;AN71&amp;AO71&amp;AP71&amp;AQ71&amp;AR71&amp;AS71&amp;AT71&amp;AU71&amp;AV71&amp;AW71&amp;AX71&amp;AY71&amp;" },"</f>
        <v>{ id: 70, name: 'Vue.js: De cero a experto', category: 'Frameworks de JavaScript', technology: 'Vue JS', url: 'https://www.udemy.com/course/vuejs-fh', platform: 'Udemy', costo: 9.99, money: 'EUR', comprado: true, priority: 1, minutos: 2580, culminado: null, certificado: '', url_certificado: '', instructor: 'Fernando Herrera', description: 'Vuex, unit test, composition api, options api, autenticación, composables, deployment, file structure, lazy load, y más.', url_aux: '', calificacion: '*En evaluación*', actualizado: true, en_ruta: true, logo_platform: 'udemy', logo_technologies: [ 'vuejs' ], mostrar: false, repositorio: '', nota: '' },</v>
      </c>
    </row>
    <row r="72" spans="1:52">
      <c r="A72" s="8">
        <v>71</v>
      </c>
      <c r="B72" t="s">
        <v>412</v>
      </c>
      <c r="C72" t="s">
        <v>10</v>
      </c>
      <c r="D72" t="s">
        <v>389</v>
      </c>
      <c r="E72" s="7" t="s">
        <v>413</v>
      </c>
      <c r="F72" t="s">
        <v>239</v>
      </c>
      <c r="G72" s="3">
        <v>9.99</v>
      </c>
      <c r="H72" t="s">
        <v>104</v>
      </c>
      <c r="I72" t="s">
        <v>55</v>
      </c>
      <c r="J72" s="4">
        <v>0</v>
      </c>
      <c r="K72">
        <f>15.3*60</f>
        <v>918</v>
      </c>
      <c r="L72" s="5">
        <v>44634</v>
      </c>
      <c r="M72" t="s">
        <v>79</v>
      </c>
      <c r="O72" t="s">
        <v>242</v>
      </c>
      <c r="P72" t="s">
        <v>414</v>
      </c>
      <c r="R72" t="s">
        <v>93</v>
      </c>
      <c r="S72" t="s">
        <v>55</v>
      </c>
      <c r="T72" t="s">
        <v>55</v>
      </c>
      <c r="U72" t="s">
        <v>244</v>
      </c>
      <c r="V72" s="22" t="s">
        <v>415</v>
      </c>
      <c r="W72" s="22" t="s">
        <v>55</v>
      </c>
      <c r="X72" s="7" t="s">
        <v>416</v>
      </c>
      <c r="AA72" t="str">
        <f>AA$1&amp;": "&amp;Tabla5[[#This Row],[id]]&amp;", "</f>
        <v>id: 71, </v>
      </c>
      <c r="AB72" t="str">
        <f>AB$1&amp;": '"&amp;Tabla5[[#This Row],[name]]&amp;"', "</f>
        <v>name: 'Aprende Vue 3 desde cero + inertia', </v>
      </c>
      <c r="AC72" t="str">
        <f>AC$1&amp;": '"&amp;Tabla5[[#This Row],[category]]&amp;"', "</f>
        <v>category: 'Frameworks de JavaScript', </v>
      </c>
      <c r="AD72" t="str">
        <f>AD$1&amp;": '"&amp;Tabla5[[#This Row],[technology]]&amp;"', "</f>
        <v>technology: 'Vue JS', </v>
      </c>
      <c r="AE72" t="str">
        <f>AE$1&amp;": '"&amp;Tabla5[[#This Row],[url]]&amp;"', "</f>
        <v>url: 'https://codersfree.com/cursos/aprende-vue-3-desde-cero-mas-inertia', </v>
      </c>
      <c r="AF72" t="str">
        <f>AF$1&amp;": '"&amp;Tabla5[[#This Row],[platform]]&amp;"', "</f>
        <v>platform: 'Coders Free', </v>
      </c>
      <c r="AG72" t="str">
        <f>AG$1&amp;": "&amp;SUBSTITUTE(Tabla5[[#This Row],[costo]],",",".")&amp;", "</f>
        <v>costo: 9.99, </v>
      </c>
      <c r="AH72" t="str">
        <f>AH$1&amp;": '"&amp;Tabla5[[#This Row],[money]]&amp;"', "</f>
        <v>money: 'USD', </v>
      </c>
      <c r="AI72" t="str">
        <f>AI$1&amp;": "&amp;Tabla5[[#This Row],[comprado]]&amp;", "</f>
        <v>comprado: true, </v>
      </c>
      <c r="AJ72" t="str">
        <f>AJ$1&amp;": "&amp;Tabla5[[#This Row],[priority]]&amp;", "</f>
        <v>priority: 0, </v>
      </c>
      <c r="AK72" t="str">
        <f>AK$1&amp;": "&amp;Tabla5[[#This Row],[minutos]]&amp;", "</f>
        <v>minutos: 918, </v>
      </c>
      <c r="AL72" t="str">
        <f>AL$1&amp;": "&amp;IF(Tabla5[[#This Row],[culminado]]=0,"null","'"&amp;TEXT(Tabla5[[#This Row],[culminado]],"aaaa-mm-dd")&amp;"'")&amp;", "</f>
        <v>culminado: '2022-03-14', </v>
      </c>
      <c r="AM72" t="str">
        <f>AM$1&amp;": '"&amp;Tabla5[[#This Row],[certificado]]&amp;"', "</f>
        <v>certificado: 'S/C', </v>
      </c>
      <c r="AN72" t="str">
        <f>AN$1&amp;": '"&amp;Tabla5[[#This Row],[url_certificado]]&amp;"', "</f>
        <v>url_certificado: '', </v>
      </c>
      <c r="AO72" t="str">
        <f>AO$1&amp;": '"&amp;Tabla5[[#This Row],[instructor]]&amp;"', "</f>
        <v>instructor: 'Victor Arana Flores', </v>
      </c>
      <c r="AP72" t="str">
        <f>AP$1&amp;": '"&amp;Tabla5[[#This Row],[description]]&amp;"', "</f>
        <v>description: 'En este curso aprenderás las bases del desarrollo web con Inertia.', </v>
      </c>
      <c r="AQ72" t="str">
        <f>AQ$1&amp;": '"&amp;Tabla5[[#This Row],[url_aux]]&amp;"', "</f>
        <v>url_aux: '', </v>
      </c>
      <c r="AR72" t="str">
        <f>AR$1&amp;": '"&amp;Tabla5[[#This Row],[calificacion]]&amp;"', "</f>
        <v>calificacion: 'Excelente', </v>
      </c>
      <c r="AS72" t="str">
        <f>AS$1&amp;": "&amp;Tabla5[[#This Row],[actualizado]]&amp;", "</f>
        <v>actualizado: true, </v>
      </c>
      <c r="AT72" t="str">
        <f>AT$1&amp;": "&amp;Tabla5[[#This Row],[en_ruta]]&amp;", "</f>
        <v>en_ruta: true, </v>
      </c>
      <c r="AU72" t="str">
        <f>AU$1&amp;": '"&amp;Tabla5[[#This Row],[logo_platform]]&amp;"', "</f>
        <v>logo_platform: 'coders_free', </v>
      </c>
      <c r="AV72" t="str">
        <f>AV$1&amp;": [ "&amp;Tabla5[[#This Row],[logo_technologies]]&amp;" ], "</f>
        <v>logo_technologies: [ 'vuejs','laravel' ], </v>
      </c>
      <c r="AW72" t="str">
        <f>AW$1&amp;": "&amp;Tabla5[[#This Row],[mostrar]]&amp;", "</f>
        <v>mostrar: true, </v>
      </c>
      <c r="AX72" t="str">
        <f>AX$1&amp;": '"&amp;Tabla5[[#This Row],[repositorio]]&amp;"', "</f>
        <v>repositorio: 'https://github.com/petrix12/inertia2022', </v>
      </c>
      <c r="AY72" t="str">
        <f>AY$1&amp;": '"&amp;Tabla5[[#This Row],[nota]]&amp;"'"</f>
        <v>nota: ''</v>
      </c>
      <c r="AZ72" t="str">
        <f>"{ "&amp;AA72&amp;AB72&amp;AC72&amp;AD72&amp;AE72&amp;AF72&amp;AG72&amp;AH72&amp;AI72&amp;AJ72&amp;AK72&amp;AL72&amp;AM72&amp;AN72&amp;AO72&amp;AP72&amp;AQ72&amp;AR72&amp;AS72&amp;AT72&amp;AU72&amp;AV72&amp;AW72&amp;AX72&amp;AY72&amp;" },"</f>
        <v>{ id: 71, name: 'Aprende Vue 3 desde cero + inertia', category: 'Frameworks de JavaScript', technology: 'Vue JS', url: 'https://codersfree.com/cursos/aprende-vue-3-desde-cero-mas-inertia', platform: 'Coders Free', costo: 9.99, money: 'USD', comprado: true, priority: 0, minutos: 918, culminado: '2022-03-14', certificado: 'S/C', url_certificado: '', instructor: 'Victor Arana Flores', description: 'En este curso aprenderás las bases del desarrollo web con Inertia.', url_aux: '', calificacion: 'Excelente', actualizado: true, en_ruta: true, logo_platform: 'coders_free', logo_technologies: [ 'vuejs','laravel' ], mostrar: true, repositorio: 'https://github.com/petrix12/inertia2022', nota: '' },</v>
      </c>
    </row>
    <row r="73" spans="1:52">
      <c r="A73" s="6">
        <v>72</v>
      </c>
      <c r="B73" t="s">
        <v>417</v>
      </c>
      <c r="C73" t="s">
        <v>12</v>
      </c>
      <c r="D73" t="s">
        <v>418</v>
      </c>
      <c r="E73" s="7" t="s">
        <v>419</v>
      </c>
      <c r="F73" t="s">
        <v>53</v>
      </c>
      <c r="G73" s="3">
        <v>0</v>
      </c>
      <c r="H73" t="s">
        <v>54</v>
      </c>
      <c r="I73" t="s">
        <v>55</v>
      </c>
      <c r="J73" s="4">
        <v>0</v>
      </c>
      <c r="K73">
        <f>8*60+9</f>
        <v>489</v>
      </c>
      <c r="O73" t="s">
        <v>56</v>
      </c>
      <c r="P73" t="s">
        <v>420</v>
      </c>
      <c r="R73" t="s">
        <v>58</v>
      </c>
      <c r="S73" t="s">
        <v>55</v>
      </c>
      <c r="T73" t="s">
        <v>55</v>
      </c>
      <c r="U73" t="s">
        <v>59</v>
      </c>
      <c r="V73" s="22" t="s">
        <v>187</v>
      </c>
      <c r="W73" s="22" t="s">
        <v>61</v>
      </c>
      <c r="AA73" t="str">
        <f>AA$1&amp;": "&amp;Tabla5[[#This Row],[id]]&amp;", "</f>
        <v>id: 72, </v>
      </c>
      <c r="AB73" t="str">
        <f>AB$1&amp;": '"&amp;Tabla5[[#This Row],[name]]&amp;"', "</f>
        <v>name: '60+ Herramientas de desarrollo y diseño web', </v>
      </c>
      <c r="AC73" t="str">
        <f>AC$1&amp;": '"&amp;Tabla5[[#This Row],[category]]&amp;"', "</f>
        <v>category: 'Herramientas', </v>
      </c>
      <c r="AD73" t="str">
        <f>AD$1&amp;": '"&amp;Tabla5[[#This Row],[technology]]&amp;"', "</f>
        <v>technology: 'General', </v>
      </c>
      <c r="AE73" t="str">
        <f>AE$1&amp;": '"&amp;Tabla5[[#This Row],[url]]&amp;"', "</f>
        <v>url: 'https://www.udemy.com/course/recursos-web-plugins-y-utilidades', </v>
      </c>
      <c r="AF73" t="str">
        <f>AF$1&amp;": '"&amp;Tabla5[[#This Row],[platform]]&amp;"', "</f>
        <v>platform: 'Udemy', </v>
      </c>
      <c r="AG73" t="str">
        <f>AG$1&amp;": "&amp;SUBSTITUTE(Tabla5[[#This Row],[costo]],",",".")&amp;", "</f>
        <v>costo: 0, </v>
      </c>
      <c r="AH73" t="str">
        <f>AH$1&amp;": '"&amp;Tabla5[[#This Row],[money]]&amp;"', "</f>
        <v>money: 'EUR', </v>
      </c>
      <c r="AI73" t="str">
        <f>AI$1&amp;": "&amp;Tabla5[[#This Row],[comprado]]&amp;", "</f>
        <v>comprado: true, </v>
      </c>
      <c r="AJ73" t="str">
        <f>AJ$1&amp;": "&amp;Tabla5[[#This Row],[priority]]&amp;", "</f>
        <v>priority: 0, </v>
      </c>
      <c r="AK73" t="str">
        <f>AK$1&amp;": "&amp;Tabla5[[#This Row],[minutos]]&amp;", "</f>
        <v>minutos: 489, </v>
      </c>
      <c r="AL73" t="str">
        <f>AL$1&amp;": "&amp;IF(Tabla5[[#This Row],[culminado]]=0,"null","'"&amp;TEXT(Tabla5[[#This Row],[culminado]],"aaaa-mm-dd")&amp;"'")&amp;", "</f>
        <v>culminado: null, </v>
      </c>
      <c r="AM73" t="str">
        <f>AM$1&amp;": '"&amp;Tabla5[[#This Row],[certificado]]&amp;"', "</f>
        <v>certificado: '', </v>
      </c>
      <c r="AN73" t="str">
        <f>AN$1&amp;": '"&amp;Tabla5[[#This Row],[url_certificado]]&amp;"', "</f>
        <v>url_certificado: '', </v>
      </c>
      <c r="AO73" t="str">
        <f>AO$1&amp;": '"&amp;Tabla5[[#This Row],[instructor]]&amp;"', "</f>
        <v>instructor: 'Fernando Herrera', </v>
      </c>
      <c r="AP73" t="str">
        <f>AP$1&amp;": '"&amp;Tabla5[[#This Row],[description]]&amp;"', "</f>
        <v>description: 'Una completa colección de recursos que debes tener y conocer, totalmente gratuitos.', </v>
      </c>
      <c r="AQ73" t="str">
        <f>AQ$1&amp;": '"&amp;Tabla5[[#This Row],[url_aux]]&amp;"', "</f>
        <v>url_aux: '', </v>
      </c>
      <c r="AR73" t="str">
        <f>AR$1&amp;": '"&amp;Tabla5[[#This Row],[calificacion]]&amp;"', "</f>
        <v>calificacion: '*En evaluación*', </v>
      </c>
      <c r="AS73" t="str">
        <f>AS$1&amp;": "&amp;Tabla5[[#This Row],[actualizado]]&amp;", "</f>
        <v>actualizado: true, </v>
      </c>
      <c r="AT73" t="str">
        <f>AT$1&amp;": "&amp;Tabla5[[#This Row],[en_ruta]]&amp;", "</f>
        <v>en_ruta: true, </v>
      </c>
      <c r="AU73" t="str">
        <f>AU$1&amp;": '"&amp;Tabla5[[#This Row],[logo_platform]]&amp;"', "</f>
        <v>logo_platform: 'udemy', </v>
      </c>
      <c r="AV73" t="str">
        <f>AV$1&amp;": [ "&amp;Tabla5[[#This Row],[logo_technologies]]&amp;" ], "</f>
        <v>logo_technologies: [ 'generico' ], </v>
      </c>
      <c r="AW73" t="str">
        <f>AW$1&amp;": "&amp;Tabla5[[#This Row],[mostrar]]&amp;", "</f>
        <v>mostrar: false, </v>
      </c>
      <c r="AX73" t="str">
        <f>AX$1&amp;": '"&amp;Tabla5[[#This Row],[repositorio]]&amp;"', "</f>
        <v>repositorio: '', </v>
      </c>
      <c r="AY73" t="str">
        <f>AY$1&amp;": '"&amp;Tabla5[[#This Row],[nota]]&amp;"'"</f>
        <v>nota: ''</v>
      </c>
      <c r="AZ73" t="str">
        <f>"{ "&amp;AA73&amp;AB73&amp;AC73&amp;AD73&amp;AE73&amp;AF73&amp;AG73&amp;AH73&amp;AI73&amp;AJ73&amp;AK73&amp;AL73&amp;AM73&amp;AN73&amp;AO73&amp;AP73&amp;AQ73&amp;AR73&amp;AS73&amp;AT73&amp;AU73&amp;AV73&amp;AW73&amp;AX73&amp;AY73&amp;" },"</f>
        <v>{ id: 72, name: '60+ Herramientas de desarrollo y diseño web', category: 'Herramientas', technology: 'General', url: 'https://www.udemy.com/course/recursos-web-plugins-y-utilidades', platform: 'Udemy', costo: 0, money: 'EUR', comprado: true, priority: 0, minutos: 489, culminado: null, certificado: '', url_certificado: '', instructor: 'Fernando Herrera', description: 'Una completa colección de recursos que debes tener y conocer, totalmente gratuitos.', url_aux: '', calificacion: '*En evaluación*', actualizado: true, en_ruta: true, logo_platform: 'udemy', logo_technologies: [ 'generico' ], mostrar: false, repositorio: '', nota: '' },</v>
      </c>
    </row>
    <row r="74" spans="1:52">
      <c r="A74" s="8">
        <v>73</v>
      </c>
      <c r="B74" t="s">
        <v>421</v>
      </c>
      <c r="C74" t="s">
        <v>10</v>
      </c>
      <c r="D74" t="s">
        <v>389</v>
      </c>
      <c r="E74" s="7" t="s">
        <v>422</v>
      </c>
      <c r="F74" t="s">
        <v>53</v>
      </c>
      <c r="G74" s="3">
        <v>0</v>
      </c>
      <c r="H74" t="s">
        <v>54</v>
      </c>
      <c r="I74" t="s">
        <v>55</v>
      </c>
      <c r="J74" s="4">
        <v>0</v>
      </c>
      <c r="K74">
        <f>2.5*60</f>
        <v>150</v>
      </c>
      <c r="L74" s="5">
        <v>44496</v>
      </c>
      <c r="M74" t="s">
        <v>423</v>
      </c>
      <c r="N74" s="7" t="s">
        <v>424</v>
      </c>
      <c r="O74" t="s">
        <v>425</v>
      </c>
      <c r="P74" t="s">
        <v>426</v>
      </c>
      <c r="R74" t="s">
        <v>75</v>
      </c>
      <c r="S74" t="s">
        <v>55</v>
      </c>
      <c r="T74" t="s">
        <v>55</v>
      </c>
      <c r="U74" t="s">
        <v>59</v>
      </c>
      <c r="V74" s="22" t="s">
        <v>427</v>
      </c>
      <c r="W74" s="22" t="s">
        <v>61</v>
      </c>
      <c r="AA74" t="str">
        <f>AA$1&amp;": "&amp;Tabla5[[#This Row],[id]]&amp;", "</f>
        <v>id: 73, </v>
      </c>
      <c r="AB74" t="str">
        <f>AB$1&amp;": '"&amp;Tabla5[[#This Row],[name]]&amp;"', "</f>
        <v>name: 'Crea un CRUD con laravel, Sweetalert2, Toastr, vuejs y Axios', </v>
      </c>
      <c r="AC74" t="str">
        <f>AC$1&amp;": '"&amp;Tabla5[[#This Row],[category]]&amp;"', "</f>
        <v>category: 'Frameworks de JavaScript', </v>
      </c>
      <c r="AD74" t="str">
        <f>AD$1&amp;": '"&amp;Tabla5[[#This Row],[technology]]&amp;"', "</f>
        <v>technology: 'Vue JS', </v>
      </c>
      <c r="AE74" t="str">
        <f>AE$1&amp;": '"&amp;Tabla5[[#This Row],[url]]&amp;"', "</f>
        <v>url: 'https://www.udemy.com/course/crea-un-crud-con-laravel-sweetalert2-toastr-vuejs-y-axios', </v>
      </c>
      <c r="AF74" t="str">
        <f>AF$1&amp;": '"&amp;Tabla5[[#This Row],[platform]]&amp;"', "</f>
        <v>platform: 'Udemy', </v>
      </c>
      <c r="AG74" t="str">
        <f>AG$1&amp;": "&amp;SUBSTITUTE(Tabla5[[#This Row],[costo]],",",".")&amp;", "</f>
        <v>costo: 0, </v>
      </c>
      <c r="AH74" t="str">
        <f>AH$1&amp;": '"&amp;Tabla5[[#This Row],[money]]&amp;"', "</f>
        <v>money: 'EUR', </v>
      </c>
      <c r="AI74" t="str">
        <f>AI$1&amp;": "&amp;Tabla5[[#This Row],[comprado]]&amp;", "</f>
        <v>comprado: true, </v>
      </c>
      <c r="AJ74" t="str">
        <f>AJ$1&amp;": "&amp;Tabla5[[#This Row],[priority]]&amp;", "</f>
        <v>priority: 0, </v>
      </c>
      <c r="AK74" t="str">
        <f>AK$1&amp;": "&amp;Tabla5[[#This Row],[minutos]]&amp;", "</f>
        <v>minutos: 150, </v>
      </c>
      <c r="AL74" t="str">
        <f>AL$1&amp;": "&amp;IF(Tabla5[[#This Row],[culminado]]=0,"null","'"&amp;TEXT(Tabla5[[#This Row],[culminado]],"aaaa-mm-dd")&amp;"'")&amp;", "</f>
        <v>culminado: '2021-10-27', </v>
      </c>
      <c r="AM74" t="str">
        <f>AM$1&amp;": '"&amp;Tabla5[[#This Row],[certificado]]&amp;"', "</f>
        <v>certificado: 'UC-0e1d1558-902d-46e0-bad9-082faa58cb7b', </v>
      </c>
      <c r="AN74" t="str">
        <f>AN$1&amp;": '"&amp;Tabla5[[#This Row],[url_certificado]]&amp;"', "</f>
        <v>url_certificado: 'https://www.udemy.com/certificate/UC-0e1d1558-902d-46e0-bad9-082faa58cb7b/', </v>
      </c>
      <c r="AO74" t="str">
        <f>AO$1&amp;": '"&amp;Tabla5[[#This Row],[instructor]]&amp;"', "</f>
        <v>instructor: 'Jhonatan Fernández', </v>
      </c>
      <c r="AP74" t="str">
        <f>AP$1&amp;": '"&amp;Tabla5[[#This Row],[description]]&amp;"', "</f>
        <v>description: 'En este curso aprenderás a crear un CRUD con estas tecnologías.', </v>
      </c>
      <c r="AQ74" t="str">
        <f>AQ$1&amp;": '"&amp;Tabla5[[#This Row],[url_aux]]&amp;"', "</f>
        <v>url_aux: '', </v>
      </c>
      <c r="AR74" t="str">
        <f>AR$1&amp;": '"&amp;Tabla5[[#This Row],[calificacion]]&amp;"', "</f>
        <v>calificacion: 'Bueno', </v>
      </c>
      <c r="AS74" t="str">
        <f>AS$1&amp;": "&amp;Tabla5[[#This Row],[actualizado]]&amp;", "</f>
        <v>actualizado: true, </v>
      </c>
      <c r="AT74" t="str">
        <f>AT$1&amp;": "&amp;Tabla5[[#This Row],[en_ruta]]&amp;", "</f>
        <v>en_ruta: true, </v>
      </c>
      <c r="AU74" t="str">
        <f>AU$1&amp;": '"&amp;Tabla5[[#This Row],[logo_platform]]&amp;"', "</f>
        <v>logo_platform: 'udemy', </v>
      </c>
      <c r="AV74" t="str">
        <f>AV$1&amp;": [ "&amp;Tabla5[[#This Row],[logo_technologies]]&amp;" ], "</f>
        <v>logo_technologies: [ 'laravel','sweetalert2','vuejs','axios' ], </v>
      </c>
      <c r="AW74" t="str">
        <f>AW$1&amp;": "&amp;Tabla5[[#This Row],[mostrar]]&amp;", "</f>
        <v>mostrar: false, </v>
      </c>
      <c r="AX74" t="str">
        <f>AX$1&amp;": '"&amp;Tabla5[[#This Row],[repositorio]]&amp;"', "</f>
        <v>repositorio: '', </v>
      </c>
      <c r="AY74" t="str">
        <f>AY$1&amp;": '"&amp;Tabla5[[#This Row],[nota]]&amp;"'"</f>
        <v>nota: ''</v>
      </c>
      <c r="AZ74" t="str">
        <f>"{ "&amp;AA74&amp;AB74&amp;AC74&amp;AD74&amp;AE74&amp;AF74&amp;AG74&amp;AH74&amp;AI74&amp;AJ74&amp;AK74&amp;AL74&amp;AM74&amp;AN74&amp;AO74&amp;AP74&amp;AQ74&amp;AR74&amp;AS74&amp;AT74&amp;AU74&amp;AV74&amp;AW74&amp;AX74&amp;AY74&amp;" },"</f>
        <v>{ id: 73, name: 'Crea un CRUD con laravel, Sweetalert2, Toastr, vuejs y Axios', category: 'Frameworks de JavaScript', technology: 'Vue JS', url: 'https://www.udemy.com/course/crea-un-crud-con-laravel-sweetalert2-toastr-vuejs-y-axios', platform: 'Udemy', costo: 0, money: 'EUR', comprado: true, priority: 0, minutos: 150, culminado: '2021-10-27', certificado: 'UC-0e1d1558-902d-46e0-bad9-082faa58cb7b', url_certificado: 'https://www.udemy.com/certificate/UC-0e1d1558-902d-46e0-bad9-082faa58cb7b/', instructor: 'Jhonatan Fernández', description: 'En este curso aprenderás a crear un CRUD con estas tecnologías.', url_aux: '', calificacion: 'Bueno', actualizado: true, en_ruta: true, logo_platform: 'udemy', logo_technologies: [ 'laravel','sweetalert2','vuejs','axios' ], mostrar: false, repositorio: '', nota: '' },</v>
      </c>
    </row>
    <row r="75" spans="1:52">
      <c r="A75" s="6">
        <v>74</v>
      </c>
      <c r="B75" t="s">
        <v>428</v>
      </c>
      <c r="C75" t="s">
        <v>10</v>
      </c>
      <c r="D75" t="s">
        <v>429</v>
      </c>
      <c r="E75" s="7" t="s">
        <v>430</v>
      </c>
      <c r="F75" t="s">
        <v>53</v>
      </c>
      <c r="G75" s="3">
        <v>0</v>
      </c>
      <c r="H75" t="s">
        <v>54</v>
      </c>
      <c r="I75" t="s">
        <v>55</v>
      </c>
      <c r="J75" s="4">
        <v>0</v>
      </c>
      <c r="K75">
        <f>2*60+58</f>
        <v>178</v>
      </c>
      <c r="N75" s="7"/>
      <c r="O75" t="s">
        <v>431</v>
      </c>
      <c r="P75" t="s">
        <v>432</v>
      </c>
      <c r="R75" t="s">
        <v>58</v>
      </c>
      <c r="S75" t="s">
        <v>55</v>
      </c>
      <c r="T75" t="s">
        <v>55</v>
      </c>
      <c r="U75" t="s">
        <v>59</v>
      </c>
      <c r="V75" s="22" t="s">
        <v>433</v>
      </c>
      <c r="W75" s="22" t="s">
        <v>61</v>
      </c>
      <c r="AA75" t="str">
        <f>AA$1&amp;": "&amp;Tabla5[[#This Row],[id]]&amp;", "</f>
        <v>id: 74, </v>
      </c>
      <c r="AB75" t="str">
        <f>AB$1&amp;": '"&amp;Tabla5[[#This Row],[name]]&amp;"', "</f>
        <v>name: 'Aprende Jquery para implementar tus aplicaciones web', </v>
      </c>
      <c r="AC75" t="str">
        <f>AC$1&amp;": '"&amp;Tabla5[[#This Row],[category]]&amp;"', "</f>
        <v>category: 'Frameworks de JavaScript', </v>
      </c>
      <c r="AD75" t="str">
        <f>AD$1&amp;": '"&amp;Tabla5[[#This Row],[technology]]&amp;"', "</f>
        <v>technology: 'jQuery', </v>
      </c>
      <c r="AE75" t="str">
        <f>AE$1&amp;": '"&amp;Tabla5[[#This Row],[url]]&amp;"', "</f>
        <v>url: 'https://www.udemy.com/course/aprende-jquery-para-implementar-tus-aplicaciones-web', </v>
      </c>
      <c r="AF75" t="str">
        <f>AF$1&amp;": '"&amp;Tabla5[[#This Row],[platform]]&amp;"', "</f>
        <v>platform: 'Udemy', </v>
      </c>
      <c r="AG75" t="str">
        <f>AG$1&amp;": "&amp;SUBSTITUTE(Tabla5[[#This Row],[costo]],",",".")&amp;", "</f>
        <v>costo: 0, </v>
      </c>
      <c r="AH75" t="str">
        <f>AH$1&amp;": '"&amp;Tabla5[[#This Row],[money]]&amp;"', "</f>
        <v>money: 'EUR', </v>
      </c>
      <c r="AI75" t="str">
        <f>AI$1&amp;": "&amp;Tabla5[[#This Row],[comprado]]&amp;", "</f>
        <v>comprado: true, </v>
      </c>
      <c r="AJ75" t="str">
        <f>AJ$1&amp;": "&amp;Tabla5[[#This Row],[priority]]&amp;", "</f>
        <v>priority: 0, </v>
      </c>
      <c r="AK75" t="str">
        <f>AK$1&amp;": "&amp;Tabla5[[#This Row],[minutos]]&amp;", "</f>
        <v>minutos: 178, </v>
      </c>
      <c r="AL75" t="str">
        <f>AL$1&amp;": "&amp;IF(Tabla5[[#This Row],[culminado]]=0,"null","'"&amp;TEXT(Tabla5[[#This Row],[culminado]],"aaaa-mm-dd")&amp;"'")&amp;", "</f>
        <v>culminado: null, </v>
      </c>
      <c r="AM75" t="str">
        <f>AM$1&amp;": '"&amp;Tabla5[[#This Row],[certificado]]&amp;"', "</f>
        <v>certificado: '', </v>
      </c>
      <c r="AN75" t="str">
        <f>AN$1&amp;": '"&amp;Tabla5[[#This Row],[url_certificado]]&amp;"', "</f>
        <v>url_certificado: '', </v>
      </c>
      <c r="AO75" t="str">
        <f>AO$1&amp;": '"&amp;Tabla5[[#This Row],[instructor]]&amp;"', "</f>
        <v>instructor: 'Carlos Blanco Gómez', </v>
      </c>
      <c r="AP75" t="str">
        <f>AP$1&amp;": '"&amp;Tabla5[[#This Row],[description]]&amp;"', "</f>
        <v>description: 'Aprenderás todos lo conocimientos necesarios para agregar jquery a tus páginas web y hacerlas más dinámicas.', </v>
      </c>
      <c r="AQ75" t="str">
        <f>AQ$1&amp;": '"&amp;Tabla5[[#This Row],[url_aux]]&amp;"', "</f>
        <v>url_aux: '', </v>
      </c>
      <c r="AR75" t="str">
        <f>AR$1&amp;": '"&amp;Tabla5[[#This Row],[calificacion]]&amp;"', "</f>
        <v>calificacion: '*En evaluación*', </v>
      </c>
      <c r="AS75" t="str">
        <f>AS$1&amp;": "&amp;Tabla5[[#This Row],[actualizado]]&amp;", "</f>
        <v>actualizado: true, </v>
      </c>
      <c r="AT75" t="str">
        <f>AT$1&amp;": "&amp;Tabla5[[#This Row],[en_ruta]]&amp;", "</f>
        <v>en_ruta: true, </v>
      </c>
      <c r="AU75" t="str">
        <f>AU$1&amp;": '"&amp;Tabla5[[#This Row],[logo_platform]]&amp;"', "</f>
        <v>logo_platform: 'udemy', </v>
      </c>
      <c r="AV75" t="str">
        <f>AV$1&amp;": [ "&amp;Tabla5[[#This Row],[logo_technologies]]&amp;" ], "</f>
        <v>logo_technologies: [ 'jquery' ], </v>
      </c>
      <c r="AW75" t="str">
        <f>AW$1&amp;": "&amp;Tabla5[[#This Row],[mostrar]]&amp;", "</f>
        <v>mostrar: false, </v>
      </c>
      <c r="AX75" t="str">
        <f>AX$1&amp;": '"&amp;Tabla5[[#This Row],[repositorio]]&amp;"', "</f>
        <v>repositorio: '', </v>
      </c>
      <c r="AY75" t="str">
        <f>AY$1&amp;": '"&amp;Tabla5[[#This Row],[nota]]&amp;"'"</f>
        <v>nota: ''</v>
      </c>
      <c r="AZ75" t="str">
        <f>"{ "&amp;AA75&amp;AB75&amp;AC75&amp;AD75&amp;AE75&amp;AF75&amp;AG75&amp;AH75&amp;AI75&amp;AJ75&amp;AK75&amp;AL75&amp;AM75&amp;AN75&amp;AO75&amp;AP75&amp;AQ75&amp;AR75&amp;AS75&amp;AT75&amp;AU75&amp;AV75&amp;AW75&amp;AX75&amp;AY75&amp;" },"</f>
        <v>{ id: 74, name: 'Aprende Jquery para implementar tus aplicaciones web', category: 'Frameworks de JavaScript', technology: 'jQuery', url: 'https://www.udemy.com/course/aprende-jquery-para-implementar-tus-aplicaciones-web', platform: 'Udemy', costo: 0, money: 'EUR', comprado: true, priority: 0, minutos: 178, culminado: null, certificado: '', url_certificado: '', instructor: 'Carlos Blanco Gómez', description: 'Aprenderás todos lo conocimientos necesarios para agregar jquery a tus páginas web y hacerlas más dinámicas.', url_aux: '', calificacion: '*En evaluación*', actualizado: true, en_ruta: true, logo_platform: 'udemy', logo_technologies: [ 'jquery' ], mostrar: false, repositorio: '', nota: '' },</v>
      </c>
    </row>
    <row r="76" spans="1:52">
      <c r="A76" s="8">
        <v>75</v>
      </c>
      <c r="B76" t="s">
        <v>434</v>
      </c>
      <c r="C76" t="s">
        <v>10</v>
      </c>
      <c r="D76" t="s">
        <v>389</v>
      </c>
      <c r="E76" s="7" t="s">
        <v>435</v>
      </c>
      <c r="F76" t="s">
        <v>53</v>
      </c>
      <c r="G76" s="3">
        <v>0</v>
      </c>
      <c r="H76" t="s">
        <v>54</v>
      </c>
      <c r="I76" t="s">
        <v>55</v>
      </c>
      <c r="J76" s="4">
        <v>0</v>
      </c>
      <c r="K76">
        <v>35</v>
      </c>
      <c r="L76" s="5">
        <v>44485</v>
      </c>
      <c r="M76" t="s">
        <v>79</v>
      </c>
      <c r="O76" t="s">
        <v>436</v>
      </c>
      <c r="P76" t="s">
        <v>437</v>
      </c>
      <c r="R76" t="s">
        <v>75</v>
      </c>
      <c r="S76" t="s">
        <v>55</v>
      </c>
      <c r="T76" t="s">
        <v>55</v>
      </c>
      <c r="U76" t="s">
        <v>59</v>
      </c>
      <c r="V76" s="22" t="s">
        <v>393</v>
      </c>
      <c r="W76" s="22" t="s">
        <v>61</v>
      </c>
      <c r="AA76" t="str">
        <f>AA$1&amp;": "&amp;Tabla5[[#This Row],[id]]&amp;", "</f>
        <v>id: 75, </v>
      </c>
      <c r="AB76" t="str">
        <f>AB$1&amp;": '"&amp;Tabla5[[#This Row],[name]]&amp;"', "</f>
        <v>name: 'Vue 3 - Composition API, Vuex, API Rest - Rick And Morty', </v>
      </c>
      <c r="AC76" t="str">
        <f>AC$1&amp;": '"&amp;Tabla5[[#This Row],[category]]&amp;"', "</f>
        <v>category: 'Frameworks de JavaScript', </v>
      </c>
      <c r="AD76" t="str">
        <f>AD$1&amp;": '"&amp;Tabla5[[#This Row],[technology]]&amp;"', "</f>
        <v>technology: 'Vue JS', </v>
      </c>
      <c r="AE76" t="str">
        <f>AE$1&amp;": '"&amp;Tabla5[[#This Row],[url]]&amp;"', "</f>
        <v>url: 'https://www.udemy.com/course/vue-3-composition-api-vuex-api-rest-rick-and-morty', </v>
      </c>
      <c r="AF76" t="str">
        <f>AF$1&amp;": '"&amp;Tabla5[[#This Row],[platform]]&amp;"', "</f>
        <v>platform: 'Udemy', </v>
      </c>
      <c r="AG76" t="str">
        <f>AG$1&amp;": "&amp;SUBSTITUTE(Tabla5[[#This Row],[costo]],",",".")&amp;", "</f>
        <v>costo: 0, </v>
      </c>
      <c r="AH76" t="str">
        <f>AH$1&amp;": '"&amp;Tabla5[[#This Row],[money]]&amp;"', "</f>
        <v>money: 'EUR', </v>
      </c>
      <c r="AI76" t="str">
        <f>AI$1&amp;": "&amp;Tabla5[[#This Row],[comprado]]&amp;", "</f>
        <v>comprado: true, </v>
      </c>
      <c r="AJ76" t="str">
        <f>AJ$1&amp;": "&amp;Tabla5[[#This Row],[priority]]&amp;", "</f>
        <v>priority: 0, </v>
      </c>
      <c r="AK76" t="str">
        <f>AK$1&amp;": "&amp;Tabla5[[#This Row],[minutos]]&amp;", "</f>
        <v>minutos: 35, </v>
      </c>
      <c r="AL76" t="str">
        <f>AL$1&amp;": "&amp;IF(Tabla5[[#This Row],[culminado]]=0,"null","'"&amp;TEXT(Tabla5[[#This Row],[culminado]],"aaaa-mm-dd")&amp;"'")&amp;", "</f>
        <v>culminado: '2021-10-16', </v>
      </c>
      <c r="AM76" t="str">
        <f>AM$1&amp;": '"&amp;Tabla5[[#This Row],[certificado]]&amp;"', "</f>
        <v>certificado: 'S/C', </v>
      </c>
      <c r="AN76" t="str">
        <f>AN$1&amp;": '"&amp;Tabla5[[#This Row],[url_certificado]]&amp;"', "</f>
        <v>url_certificado: '', </v>
      </c>
      <c r="AO76" t="str">
        <f>AO$1&amp;": '"&amp;Tabla5[[#This Row],[instructor]]&amp;"', "</f>
        <v>instructor: 'Carlos Córdova', </v>
      </c>
      <c r="AP76" t="str">
        <f>AP$1&amp;": '"&amp;Tabla5[[#This Row],[description]]&amp;"', "</f>
        <v>description: 'Crea un app web de Rick And Morty para tu portafolio utilizando Vue 3 - Vuex.', </v>
      </c>
      <c r="AQ76" t="str">
        <f>AQ$1&amp;": '"&amp;Tabla5[[#This Row],[url_aux]]&amp;"', "</f>
        <v>url_aux: '', </v>
      </c>
      <c r="AR76" t="str">
        <f>AR$1&amp;": '"&amp;Tabla5[[#This Row],[calificacion]]&amp;"', "</f>
        <v>calificacion: 'Bueno', </v>
      </c>
      <c r="AS76" t="str">
        <f>AS$1&amp;": "&amp;Tabla5[[#This Row],[actualizado]]&amp;", "</f>
        <v>actualizado: true, </v>
      </c>
      <c r="AT76" t="str">
        <f>AT$1&amp;": "&amp;Tabla5[[#This Row],[en_ruta]]&amp;", "</f>
        <v>en_ruta: true, </v>
      </c>
      <c r="AU76" t="str">
        <f>AU$1&amp;": '"&amp;Tabla5[[#This Row],[logo_platform]]&amp;"', "</f>
        <v>logo_platform: 'udemy', </v>
      </c>
      <c r="AV76" t="str">
        <f>AV$1&amp;": [ "&amp;Tabla5[[#This Row],[logo_technologies]]&amp;" ], "</f>
        <v>logo_technologies: [ 'vuejs' ], </v>
      </c>
      <c r="AW76" t="str">
        <f>AW$1&amp;": "&amp;Tabla5[[#This Row],[mostrar]]&amp;", "</f>
        <v>mostrar: false, </v>
      </c>
      <c r="AX76" t="str">
        <f>AX$1&amp;": '"&amp;Tabla5[[#This Row],[repositorio]]&amp;"', "</f>
        <v>repositorio: '', </v>
      </c>
      <c r="AY76" t="str">
        <f>AY$1&amp;": '"&amp;Tabla5[[#This Row],[nota]]&amp;"'"</f>
        <v>nota: ''</v>
      </c>
      <c r="AZ76" t="str">
        <f>"{ "&amp;AA76&amp;AB76&amp;AC76&amp;AD76&amp;AE76&amp;AF76&amp;AG76&amp;AH76&amp;AI76&amp;AJ76&amp;AK76&amp;AL76&amp;AM76&amp;AN76&amp;AO76&amp;AP76&amp;AQ76&amp;AR76&amp;AS76&amp;AT76&amp;AU76&amp;AV76&amp;AW76&amp;AX76&amp;AY76&amp;" },"</f>
        <v>{ id: 75, name: 'Vue 3 - Composition API, Vuex, API Rest - Rick And Morty', category: 'Frameworks de JavaScript', technology: 'Vue JS', url: 'https://www.udemy.com/course/vue-3-composition-api-vuex-api-rest-rick-and-morty', platform: 'Udemy', costo: 0, money: 'EUR', comprado: true, priority: 0, minutos: 35, culminado: '2021-10-16', certificado: 'S/C', url_certificado: '', instructor: 'Carlos Córdova', description: 'Crea un app web de Rick And Morty para tu portafolio utilizando Vue 3 - Vuex.', url_aux: '', calificacion: 'Bueno', actualizado: true, en_ruta: true, logo_platform: 'udemy', logo_technologies: [ 'vuejs' ], mostrar: false, repositorio: '', nota: '' },</v>
      </c>
    </row>
    <row r="77" spans="1:52">
      <c r="A77" s="6">
        <v>76</v>
      </c>
      <c r="B77" t="s">
        <v>438</v>
      </c>
      <c r="C77" t="s">
        <v>10</v>
      </c>
      <c r="D77" t="s">
        <v>429</v>
      </c>
      <c r="E77" s="7" t="s">
        <v>439</v>
      </c>
      <c r="F77" t="s">
        <v>53</v>
      </c>
      <c r="G77" s="3">
        <v>0</v>
      </c>
      <c r="H77" t="s">
        <v>54</v>
      </c>
      <c r="I77" t="s">
        <v>55</v>
      </c>
      <c r="J77" s="4">
        <v>0</v>
      </c>
      <c r="K77">
        <f>2*60+39</f>
        <v>159</v>
      </c>
      <c r="O77" t="s">
        <v>440</v>
      </c>
      <c r="P77" t="s">
        <v>441</v>
      </c>
      <c r="R77" t="s">
        <v>58</v>
      </c>
      <c r="S77" t="s">
        <v>55</v>
      </c>
      <c r="T77" t="s">
        <v>55</v>
      </c>
      <c r="U77" t="s">
        <v>59</v>
      </c>
      <c r="V77" s="22" t="s">
        <v>442</v>
      </c>
      <c r="W77" s="22" t="s">
        <v>61</v>
      </c>
      <c r="AA77" t="str">
        <f>AA$1&amp;": "&amp;Tabla5[[#This Row],[id]]&amp;", "</f>
        <v>id: 76, </v>
      </c>
      <c r="AB77" t="str">
        <f>AB$1&amp;": '"&amp;Tabla5[[#This Row],[name]]&amp;"', "</f>
        <v>name: 'jQuery y ajax Desde Cero - La Guía Definitiva', </v>
      </c>
      <c r="AC77" t="str">
        <f>AC$1&amp;": '"&amp;Tabla5[[#This Row],[category]]&amp;"', "</f>
        <v>category: 'Frameworks de JavaScript', </v>
      </c>
      <c r="AD77" t="str">
        <f>AD$1&amp;": '"&amp;Tabla5[[#This Row],[technology]]&amp;"', "</f>
        <v>technology: 'jQuery', </v>
      </c>
      <c r="AE77" t="str">
        <f>AE$1&amp;": '"&amp;Tabla5[[#This Row],[url]]&amp;"', "</f>
        <v>url: 'https://www.udemy.com/course/curso-de-jquery', </v>
      </c>
      <c r="AF77" t="str">
        <f>AF$1&amp;": '"&amp;Tabla5[[#This Row],[platform]]&amp;"', "</f>
        <v>platform: 'Udemy', </v>
      </c>
      <c r="AG77" t="str">
        <f>AG$1&amp;": "&amp;SUBSTITUTE(Tabla5[[#This Row],[costo]],",",".")&amp;", "</f>
        <v>costo: 0, </v>
      </c>
      <c r="AH77" t="str">
        <f>AH$1&amp;": '"&amp;Tabla5[[#This Row],[money]]&amp;"', "</f>
        <v>money: 'EUR', </v>
      </c>
      <c r="AI77" t="str">
        <f>AI$1&amp;": "&amp;Tabla5[[#This Row],[comprado]]&amp;", "</f>
        <v>comprado: true, </v>
      </c>
      <c r="AJ77" t="str">
        <f>AJ$1&amp;": "&amp;Tabla5[[#This Row],[priority]]&amp;", "</f>
        <v>priority: 0, </v>
      </c>
      <c r="AK77" t="str">
        <f>AK$1&amp;": "&amp;Tabla5[[#This Row],[minutos]]&amp;", "</f>
        <v>minutos: 159, </v>
      </c>
      <c r="AL77" t="str">
        <f>AL$1&amp;": "&amp;IF(Tabla5[[#This Row],[culminado]]=0,"null","'"&amp;TEXT(Tabla5[[#This Row],[culminado]],"aaaa-mm-dd")&amp;"'")&amp;", "</f>
        <v>culminado: null, </v>
      </c>
      <c r="AM77" t="str">
        <f>AM$1&amp;": '"&amp;Tabla5[[#This Row],[certificado]]&amp;"', "</f>
        <v>certificado: '', </v>
      </c>
      <c r="AN77" t="str">
        <f>AN$1&amp;": '"&amp;Tabla5[[#This Row],[url_certificado]]&amp;"', "</f>
        <v>url_certificado: '', </v>
      </c>
      <c r="AO77" t="str">
        <f>AO$1&amp;": '"&amp;Tabla5[[#This Row],[instructor]]&amp;"', "</f>
        <v>instructor: 'Pablo Farias Navarro', </v>
      </c>
      <c r="AP77" t="str">
        <f>AP$1&amp;": '"&amp;Tabla5[[#This Row],[description]]&amp;"', "</f>
        <v>description: 'Crea sitios web y apps de html5 dinámicos, interactivos y con animaciones.', </v>
      </c>
      <c r="AQ77" t="str">
        <f>AQ$1&amp;": '"&amp;Tabla5[[#This Row],[url_aux]]&amp;"', "</f>
        <v>url_aux: '', </v>
      </c>
      <c r="AR77" t="str">
        <f>AR$1&amp;": '"&amp;Tabla5[[#This Row],[calificacion]]&amp;"', "</f>
        <v>calificacion: '*En evaluación*', </v>
      </c>
      <c r="AS77" t="str">
        <f>AS$1&amp;": "&amp;Tabla5[[#This Row],[actualizado]]&amp;", "</f>
        <v>actualizado: true, </v>
      </c>
      <c r="AT77" t="str">
        <f>AT$1&amp;": "&amp;Tabla5[[#This Row],[en_ruta]]&amp;", "</f>
        <v>en_ruta: true, </v>
      </c>
      <c r="AU77" t="str">
        <f>AU$1&amp;": '"&amp;Tabla5[[#This Row],[logo_platform]]&amp;"', "</f>
        <v>logo_platform: 'udemy', </v>
      </c>
      <c r="AV77" t="str">
        <f>AV$1&amp;": [ "&amp;Tabla5[[#This Row],[logo_technologies]]&amp;" ], "</f>
        <v>logo_technologies: [ 'jquery','ajax' ], </v>
      </c>
      <c r="AW77" t="str">
        <f>AW$1&amp;": "&amp;Tabla5[[#This Row],[mostrar]]&amp;", "</f>
        <v>mostrar: false, </v>
      </c>
      <c r="AX77" t="str">
        <f>AX$1&amp;": '"&amp;Tabla5[[#This Row],[repositorio]]&amp;"', "</f>
        <v>repositorio: '', </v>
      </c>
      <c r="AY77" t="str">
        <f>AY$1&amp;": '"&amp;Tabla5[[#This Row],[nota]]&amp;"'"</f>
        <v>nota: ''</v>
      </c>
      <c r="AZ77" t="str">
        <f>"{ "&amp;AA77&amp;AB77&amp;AC77&amp;AD77&amp;AE77&amp;AF77&amp;AG77&amp;AH77&amp;AI77&amp;AJ77&amp;AK77&amp;AL77&amp;AM77&amp;AN77&amp;AO77&amp;AP77&amp;AQ77&amp;AR77&amp;AS77&amp;AT77&amp;AU77&amp;AV77&amp;AW77&amp;AX77&amp;AY77&amp;" },"</f>
        <v>{ id: 76, name: 'jQuery y ajax Desde Cero - La Guía Definitiva', category: 'Frameworks de JavaScript', technology: 'jQuery', url: 'https://www.udemy.com/course/curso-de-jquery', platform: 'Udemy', costo: 0, money: 'EUR', comprado: true, priority: 0, minutos: 159, culminado: null, certificado: '', url_certificado: '', instructor: 'Pablo Farias Navarro', description: 'Crea sitios web y apps de html5 dinámicos, interactivos y con animaciones.', url_aux: '', calificacion: '*En evaluación*', actualizado: true, en_ruta: true, logo_platform: 'udemy', logo_technologies: [ 'jquery','ajax' ], mostrar: false, repositorio: '', nota: '' },</v>
      </c>
    </row>
    <row r="78" spans="1:52">
      <c r="A78" s="6">
        <v>77</v>
      </c>
      <c r="B78" t="s">
        <v>443</v>
      </c>
      <c r="C78" t="s">
        <v>10</v>
      </c>
      <c r="D78" s="22" t="s">
        <v>444</v>
      </c>
      <c r="E78" s="7" t="s">
        <v>445</v>
      </c>
      <c r="F78" t="s">
        <v>53</v>
      </c>
      <c r="G78" s="3">
        <v>0</v>
      </c>
      <c r="H78" t="s">
        <v>54</v>
      </c>
      <c r="I78" t="s">
        <v>55</v>
      </c>
      <c r="J78" s="4">
        <v>0</v>
      </c>
      <c r="K78">
        <f>51.5*60</f>
        <v>3090</v>
      </c>
      <c r="O78" t="s">
        <v>307</v>
      </c>
      <c r="P78" t="s">
        <v>446</v>
      </c>
      <c r="R78" t="s">
        <v>58</v>
      </c>
      <c r="S78" t="s">
        <v>55</v>
      </c>
      <c r="T78" t="s">
        <v>55</v>
      </c>
      <c r="U78" t="s">
        <v>59</v>
      </c>
      <c r="V78" s="22" t="s">
        <v>447</v>
      </c>
      <c r="W78" s="22" t="s">
        <v>61</v>
      </c>
      <c r="AA78" t="str">
        <f>AA$1&amp;": "&amp;Tabla5[[#This Row],[id]]&amp;", "</f>
        <v>id: 77, </v>
      </c>
      <c r="AB78" t="str">
        <f>AB$1&amp;": '"&amp;Tabla5[[#This Row],[name]]&amp;"', "</f>
        <v>name: 'Universidad angular - De Cero a Experto en angular!', </v>
      </c>
      <c r="AC78" t="str">
        <f>AC$1&amp;": '"&amp;Tabla5[[#This Row],[category]]&amp;"', "</f>
        <v>category: 'Frameworks de JavaScript', </v>
      </c>
      <c r="AD78" t="str">
        <f>AD$1&amp;": '"&amp;Tabla5[[#This Row],[technology]]&amp;"', "</f>
        <v>technology: 'angular', </v>
      </c>
      <c r="AE78" t="str">
        <f>AE$1&amp;": '"&amp;Tabla5[[#This Row],[url]]&amp;"', "</f>
        <v>url: 'https://www.udemy.com/course/angular-de-cero-a-experto-angular-2-framework-javascript-html-css', </v>
      </c>
      <c r="AF78" t="str">
        <f>AF$1&amp;": '"&amp;Tabla5[[#This Row],[platform]]&amp;"', "</f>
        <v>platform: 'Udemy', </v>
      </c>
      <c r="AG78" t="str">
        <f>AG$1&amp;": "&amp;SUBSTITUTE(Tabla5[[#This Row],[costo]],",",".")&amp;", "</f>
        <v>costo: 0, </v>
      </c>
      <c r="AH78" t="str">
        <f>AH$1&amp;": '"&amp;Tabla5[[#This Row],[money]]&amp;"', "</f>
        <v>money: 'EUR', </v>
      </c>
      <c r="AI78" t="str">
        <f>AI$1&amp;": "&amp;Tabla5[[#This Row],[comprado]]&amp;", "</f>
        <v>comprado: true, </v>
      </c>
      <c r="AJ78" t="str">
        <f>AJ$1&amp;": "&amp;Tabla5[[#This Row],[priority]]&amp;", "</f>
        <v>priority: 0, </v>
      </c>
      <c r="AK78" t="str">
        <f>AK$1&amp;": "&amp;Tabla5[[#This Row],[minutos]]&amp;", "</f>
        <v>minutos: 3090, </v>
      </c>
      <c r="AL78" t="str">
        <f>AL$1&amp;": "&amp;IF(Tabla5[[#This Row],[culminado]]=0,"null","'"&amp;TEXT(Tabla5[[#This Row],[culminado]],"aaaa-mm-dd")&amp;"'")&amp;", "</f>
        <v>culminado: null, </v>
      </c>
      <c r="AM78" t="str">
        <f>AM$1&amp;": '"&amp;Tabla5[[#This Row],[certificado]]&amp;"', "</f>
        <v>certificado: '', </v>
      </c>
      <c r="AN78" t="str">
        <f>AN$1&amp;": '"&amp;Tabla5[[#This Row],[url_certificado]]&amp;"', "</f>
        <v>url_certificado: '', </v>
      </c>
      <c r="AO78" t="str">
        <f>AO$1&amp;": '"&amp;Tabla5[[#This Row],[instructor]]&amp;"', "</f>
        <v>instructor: 'Ubaldo Acosta', </v>
      </c>
      <c r="AP78" t="str">
        <f>AP$1&amp;": '"&amp;Tabla5[[#This Row],[description]]&amp;"', "</f>
        <v>description: 'Domina angular 11 y crea aplicaciones web del mundo real con TypeScript, firebase, Firestore, JWT y más!', </v>
      </c>
      <c r="AQ78" t="str">
        <f>AQ$1&amp;": '"&amp;Tabla5[[#This Row],[url_aux]]&amp;"', "</f>
        <v>url_aux: '', </v>
      </c>
      <c r="AR78" t="str">
        <f>AR$1&amp;": '"&amp;Tabla5[[#This Row],[calificacion]]&amp;"', "</f>
        <v>calificacion: '*En evaluación*', </v>
      </c>
      <c r="AS78" t="str">
        <f>AS$1&amp;": "&amp;Tabla5[[#This Row],[actualizado]]&amp;", "</f>
        <v>actualizado: true, </v>
      </c>
      <c r="AT78" t="str">
        <f>AT$1&amp;": "&amp;Tabla5[[#This Row],[en_ruta]]&amp;", "</f>
        <v>en_ruta: true, </v>
      </c>
      <c r="AU78" t="str">
        <f>AU$1&amp;": '"&amp;Tabla5[[#This Row],[logo_platform]]&amp;"', "</f>
        <v>logo_platform: 'udemy', </v>
      </c>
      <c r="AV78" t="str">
        <f>AV$1&amp;": [ "&amp;Tabla5[[#This Row],[logo_technologies]]&amp;" ], "</f>
        <v>logo_technologies: [ 'angular' ], </v>
      </c>
      <c r="AW78" t="str">
        <f>AW$1&amp;": "&amp;Tabla5[[#This Row],[mostrar]]&amp;", "</f>
        <v>mostrar: false, </v>
      </c>
      <c r="AX78" t="str">
        <f>AX$1&amp;": '"&amp;Tabla5[[#This Row],[repositorio]]&amp;"', "</f>
        <v>repositorio: '', </v>
      </c>
      <c r="AY78" t="str">
        <f>AY$1&amp;": '"&amp;Tabla5[[#This Row],[nota]]&amp;"'"</f>
        <v>nota: ''</v>
      </c>
      <c r="AZ78" t="str">
        <f>"{ "&amp;AA78&amp;AB78&amp;AC78&amp;AD78&amp;AE78&amp;AF78&amp;AG78&amp;AH78&amp;AI78&amp;AJ78&amp;AK78&amp;AL78&amp;AM78&amp;AN78&amp;AO78&amp;AP78&amp;AQ78&amp;AR78&amp;AS78&amp;AT78&amp;AU78&amp;AV78&amp;AW78&amp;AX78&amp;AY78&amp;" },"</f>
        <v>{ id: 77, name: 'Universidad angular - De Cero a Experto en angular!', category: 'Frameworks de JavaScript', technology: 'angular', url: 'https://www.udemy.com/course/angular-de-cero-a-experto-angular-2-framework-javascript-html-css', platform: 'Udemy', costo: 0, money: 'EUR', comprado: true, priority: 0, minutos: 3090, culminado: null, certificado: '', url_certificado: '', instructor: 'Ubaldo Acosta', description: 'Domina angular 11 y crea aplicaciones web del mundo real con TypeScript, firebase, Firestore, JWT y más!', url_aux: '', calificacion: '*En evaluación*', actualizado: true, en_ruta: true, logo_platform: 'udemy', logo_technologies: [ 'angular' ], mostrar: false, repositorio: '', nota: '' },</v>
      </c>
    </row>
    <row r="79" spans="1:52">
      <c r="A79" s="6">
        <v>78</v>
      </c>
      <c r="B79" t="s">
        <v>448</v>
      </c>
      <c r="C79" t="s">
        <v>10</v>
      </c>
      <c r="D79" s="22" t="s">
        <v>444</v>
      </c>
      <c r="E79" s="7" t="s">
        <v>449</v>
      </c>
      <c r="F79" t="s">
        <v>53</v>
      </c>
      <c r="G79" s="3">
        <v>0</v>
      </c>
      <c r="H79" t="s">
        <v>54</v>
      </c>
      <c r="I79" t="s">
        <v>55</v>
      </c>
      <c r="J79" s="4">
        <v>0</v>
      </c>
      <c r="K79">
        <f>3*60+4</f>
        <v>184</v>
      </c>
      <c r="O79" t="s">
        <v>450</v>
      </c>
      <c r="P79" t="s">
        <v>451</v>
      </c>
      <c r="R79" t="s">
        <v>58</v>
      </c>
      <c r="S79" t="s">
        <v>55</v>
      </c>
      <c r="T79" t="s">
        <v>55</v>
      </c>
      <c r="U79" t="s">
        <v>59</v>
      </c>
      <c r="V79" s="22" t="s">
        <v>447</v>
      </c>
      <c r="W79" s="22" t="s">
        <v>61</v>
      </c>
      <c r="AA79" t="str">
        <f>AA$1&amp;": "&amp;Tabla5[[#This Row],[id]]&amp;", "</f>
        <v>id: 78, </v>
      </c>
      <c r="AB79" t="str">
        <f>AB$1&amp;": '"&amp;Tabla5[[#This Row],[name]]&amp;"', "</f>
        <v>name: 'Compodoc: Crea documentación en proyectos angular/Ionic/TS', </v>
      </c>
      <c r="AC79" t="str">
        <f>AC$1&amp;": '"&amp;Tabla5[[#This Row],[category]]&amp;"', "</f>
        <v>category: 'Frameworks de JavaScript', </v>
      </c>
      <c r="AD79" t="str">
        <f>AD$1&amp;": '"&amp;Tabla5[[#This Row],[technology]]&amp;"', "</f>
        <v>technology: 'angular', </v>
      </c>
      <c r="AE79" t="str">
        <f>AE$1&amp;": '"&amp;Tabla5[[#This Row],[url]]&amp;"', "</f>
        <v>url: 'https://www.udemy.com/course/compodoc-crea-documentacion-en-angular-ionic', </v>
      </c>
      <c r="AF79" t="str">
        <f>AF$1&amp;": '"&amp;Tabla5[[#This Row],[platform]]&amp;"', "</f>
        <v>platform: 'Udemy', </v>
      </c>
      <c r="AG79" t="str">
        <f>AG$1&amp;": "&amp;SUBSTITUTE(Tabla5[[#This Row],[costo]],",",".")&amp;", "</f>
        <v>costo: 0, </v>
      </c>
      <c r="AH79" t="str">
        <f>AH$1&amp;": '"&amp;Tabla5[[#This Row],[money]]&amp;"', "</f>
        <v>money: 'EUR', </v>
      </c>
      <c r="AI79" t="str">
        <f>AI$1&amp;": "&amp;Tabla5[[#This Row],[comprado]]&amp;", "</f>
        <v>comprado: true, </v>
      </c>
      <c r="AJ79" t="str">
        <f>AJ$1&amp;": "&amp;Tabla5[[#This Row],[priority]]&amp;", "</f>
        <v>priority: 0, </v>
      </c>
      <c r="AK79" t="str">
        <f>AK$1&amp;": "&amp;Tabla5[[#This Row],[minutos]]&amp;", "</f>
        <v>minutos: 184, </v>
      </c>
      <c r="AL79" t="str">
        <f>AL$1&amp;": "&amp;IF(Tabla5[[#This Row],[culminado]]=0,"null","'"&amp;TEXT(Tabla5[[#This Row],[culminado]],"aaaa-mm-dd")&amp;"'")&amp;", "</f>
        <v>culminado: null, </v>
      </c>
      <c r="AM79" t="str">
        <f>AM$1&amp;": '"&amp;Tabla5[[#This Row],[certificado]]&amp;"', "</f>
        <v>certificado: '', </v>
      </c>
      <c r="AN79" t="str">
        <f>AN$1&amp;": '"&amp;Tabla5[[#This Row],[url_certificado]]&amp;"', "</f>
        <v>url_certificado: '', </v>
      </c>
      <c r="AO79" t="str">
        <f>AO$1&amp;": '"&amp;Tabla5[[#This Row],[instructor]]&amp;"', "</f>
        <v>instructor: 'Anartz Mugika Ledo', </v>
      </c>
      <c r="AP79" t="str">
        <f>AP$1&amp;": '"&amp;Tabla5[[#This Row],[description]]&amp;"', "</f>
        <v>description: 'Crear documentación de calidad y MUY fácil de mantener con Compodoc para proyectos de angular 2+ / Ionic 2+ / Typescript.', </v>
      </c>
      <c r="AQ79" t="str">
        <f>AQ$1&amp;": '"&amp;Tabla5[[#This Row],[url_aux]]&amp;"', "</f>
        <v>url_aux: '', </v>
      </c>
      <c r="AR79" t="str">
        <f>AR$1&amp;": '"&amp;Tabla5[[#This Row],[calificacion]]&amp;"', "</f>
        <v>calificacion: '*En evaluación*', </v>
      </c>
      <c r="AS79" t="str">
        <f>AS$1&amp;": "&amp;Tabla5[[#This Row],[actualizado]]&amp;", "</f>
        <v>actualizado: true, </v>
      </c>
      <c r="AT79" t="str">
        <f>AT$1&amp;": "&amp;Tabla5[[#This Row],[en_ruta]]&amp;", "</f>
        <v>en_ruta: true, </v>
      </c>
      <c r="AU79" t="str">
        <f>AU$1&amp;": '"&amp;Tabla5[[#This Row],[logo_platform]]&amp;"', "</f>
        <v>logo_platform: 'udemy', </v>
      </c>
      <c r="AV79" t="str">
        <f>AV$1&amp;": [ "&amp;Tabla5[[#This Row],[logo_technologies]]&amp;" ], "</f>
        <v>logo_technologies: [ 'angular' ], </v>
      </c>
      <c r="AW79" t="str">
        <f>AW$1&amp;": "&amp;Tabla5[[#This Row],[mostrar]]&amp;", "</f>
        <v>mostrar: false, </v>
      </c>
      <c r="AX79" t="str">
        <f>AX$1&amp;": '"&amp;Tabla5[[#This Row],[repositorio]]&amp;"', "</f>
        <v>repositorio: '', </v>
      </c>
      <c r="AY79" t="str">
        <f>AY$1&amp;": '"&amp;Tabla5[[#This Row],[nota]]&amp;"'"</f>
        <v>nota: ''</v>
      </c>
      <c r="AZ79" t="str">
        <f>"{ "&amp;AA79&amp;AB79&amp;AC79&amp;AD79&amp;AE79&amp;AF79&amp;AG79&amp;AH79&amp;AI79&amp;AJ79&amp;AK79&amp;AL79&amp;AM79&amp;AN79&amp;AO79&amp;AP79&amp;AQ79&amp;AR79&amp;AS79&amp;AT79&amp;AU79&amp;AV79&amp;AW79&amp;AX79&amp;AY79&amp;" },"</f>
        <v>{ id: 78, name: 'Compodoc: Crea documentación en proyectos angular/Ionic/TS', category: 'Frameworks de JavaScript', technology: 'angular', url: 'https://www.udemy.com/course/compodoc-crea-documentacion-en-angular-ionic', platform: 'Udemy', costo: 0, money: 'EUR', comprado: true, priority: 0, minutos: 184, culminado: null, certificado: '', url_certificado: '', instructor: 'Anartz Mugika Ledo', description: 'Crear documentación de calidad y MUY fácil de mantener con Compodoc para proyectos de angular 2+ / Ionic 2+ / Typescript.', url_aux: '', calificacion: '*En evaluación*', actualizado: true, en_ruta: true, logo_platform: 'udemy', logo_technologies: [ 'angular' ], mostrar: false, repositorio: '', nota: '' },</v>
      </c>
    </row>
    <row r="80" spans="1:52">
      <c r="A80" s="6">
        <v>79</v>
      </c>
      <c r="B80" t="s">
        <v>452</v>
      </c>
      <c r="C80" t="s">
        <v>22</v>
      </c>
      <c r="D80" t="s">
        <v>453</v>
      </c>
      <c r="E80" s="7" t="s">
        <v>454</v>
      </c>
      <c r="F80" t="s">
        <v>53</v>
      </c>
      <c r="G80" s="3">
        <v>0</v>
      </c>
      <c r="H80" t="s">
        <v>54</v>
      </c>
      <c r="I80" t="s">
        <v>55</v>
      </c>
      <c r="J80" s="4">
        <v>0</v>
      </c>
      <c r="K80">
        <f>60+58</f>
        <v>118</v>
      </c>
      <c r="O80" t="s">
        <v>455</v>
      </c>
      <c r="P80" t="s">
        <v>456</v>
      </c>
      <c r="R80" t="s">
        <v>58</v>
      </c>
      <c r="S80" t="s">
        <v>55</v>
      </c>
      <c r="T80" t="s">
        <v>55</v>
      </c>
      <c r="U80" t="s">
        <v>59</v>
      </c>
      <c r="V80" s="22" t="s">
        <v>457</v>
      </c>
      <c r="W80" s="22" t="s">
        <v>61</v>
      </c>
      <c r="AA80" t="str">
        <f>AA$1&amp;": "&amp;Tabla5[[#This Row],[id]]&amp;", "</f>
        <v>id: 79, </v>
      </c>
      <c r="AB80" t="str">
        <f>AB$1&amp;": '"&amp;Tabla5[[#This Row],[name]]&amp;"', "</f>
        <v>name: 'CRUD angular - Node - MEAN', </v>
      </c>
      <c r="AC80" t="str">
        <f>AC$1&amp;": '"&amp;Tabla5[[#This Row],[category]]&amp;"', "</f>
        <v>category: 'Stack', </v>
      </c>
      <c r="AD80" t="str">
        <f>AD$1&amp;": '"&amp;Tabla5[[#This Row],[technology]]&amp;"', "</f>
        <v>technology: 'MEAN', </v>
      </c>
      <c r="AE80" t="str">
        <f>AE$1&amp;": '"&amp;Tabla5[[#This Row],[url]]&amp;"', "</f>
        <v>url: 'https://www.udemy.com/course/crud-productos-stack-mean', </v>
      </c>
      <c r="AF80" t="str">
        <f>AF$1&amp;": '"&amp;Tabla5[[#This Row],[platform]]&amp;"', "</f>
        <v>platform: 'Udemy', </v>
      </c>
      <c r="AG80" t="str">
        <f>AG$1&amp;": "&amp;SUBSTITUTE(Tabla5[[#This Row],[costo]],",",".")&amp;", "</f>
        <v>costo: 0, </v>
      </c>
      <c r="AH80" t="str">
        <f>AH$1&amp;": '"&amp;Tabla5[[#This Row],[money]]&amp;"', "</f>
        <v>money: 'EUR', </v>
      </c>
      <c r="AI80" t="str">
        <f>AI$1&amp;": "&amp;Tabla5[[#This Row],[comprado]]&amp;", "</f>
        <v>comprado: true, </v>
      </c>
      <c r="AJ80" t="str">
        <f>AJ$1&amp;": "&amp;Tabla5[[#This Row],[priority]]&amp;", "</f>
        <v>priority: 0, </v>
      </c>
      <c r="AK80" t="str">
        <f>AK$1&amp;": "&amp;Tabla5[[#This Row],[minutos]]&amp;", "</f>
        <v>minutos: 118, </v>
      </c>
      <c r="AL80" t="str">
        <f>AL$1&amp;": "&amp;IF(Tabla5[[#This Row],[culminado]]=0,"null","'"&amp;TEXT(Tabla5[[#This Row],[culminado]],"aaaa-mm-dd")&amp;"'")&amp;", "</f>
        <v>culminado: null, </v>
      </c>
      <c r="AM80" t="str">
        <f>AM$1&amp;": '"&amp;Tabla5[[#This Row],[certificado]]&amp;"', "</f>
        <v>certificado: '', </v>
      </c>
      <c r="AN80" t="str">
        <f>AN$1&amp;": '"&amp;Tabla5[[#This Row],[url_certificado]]&amp;"', "</f>
        <v>url_certificado: '', </v>
      </c>
      <c r="AO80" t="str">
        <f>AO$1&amp;": '"&amp;Tabla5[[#This Row],[instructor]]&amp;"', "</f>
        <v>instructor: 'Tomas Ruiz Diaz', </v>
      </c>
      <c r="AP80" t="str">
        <f>AP$1&amp;": '"&amp;Tabla5[[#This Row],[description]]&amp;"', "</f>
        <v>description: 'Aprende a desarrollar un CRUD completo con el Stack MEAN (Mongo, express, angular y Node) desde cero.', </v>
      </c>
      <c r="AQ80" t="str">
        <f>AQ$1&amp;": '"&amp;Tabla5[[#This Row],[url_aux]]&amp;"', "</f>
        <v>url_aux: '', </v>
      </c>
      <c r="AR80" t="str">
        <f>AR$1&amp;": '"&amp;Tabla5[[#This Row],[calificacion]]&amp;"', "</f>
        <v>calificacion: '*En evaluación*', </v>
      </c>
      <c r="AS80" t="str">
        <f>AS$1&amp;": "&amp;Tabla5[[#This Row],[actualizado]]&amp;", "</f>
        <v>actualizado: true, </v>
      </c>
      <c r="AT80" t="str">
        <f>AT$1&amp;": "&amp;Tabla5[[#This Row],[en_ruta]]&amp;", "</f>
        <v>en_ruta: true, </v>
      </c>
      <c r="AU80" t="str">
        <f>AU$1&amp;": '"&amp;Tabla5[[#This Row],[logo_platform]]&amp;"', "</f>
        <v>logo_platform: 'udemy', </v>
      </c>
      <c r="AV80" t="str">
        <f>AV$1&amp;": [ "&amp;Tabla5[[#This Row],[logo_technologies]]&amp;" ], "</f>
        <v>logo_technologies: [ 'mongo','express','angular','nodejs' ], </v>
      </c>
      <c r="AW80" t="str">
        <f>AW$1&amp;": "&amp;Tabla5[[#This Row],[mostrar]]&amp;", "</f>
        <v>mostrar: false, </v>
      </c>
      <c r="AX80" t="str">
        <f>AX$1&amp;": '"&amp;Tabla5[[#This Row],[repositorio]]&amp;"', "</f>
        <v>repositorio: '', </v>
      </c>
      <c r="AY80" t="str">
        <f>AY$1&amp;": '"&amp;Tabla5[[#This Row],[nota]]&amp;"'"</f>
        <v>nota: ''</v>
      </c>
      <c r="AZ80" t="str">
        <f>"{ "&amp;AA80&amp;AB80&amp;AC80&amp;AD80&amp;AE80&amp;AF80&amp;AG80&amp;AH80&amp;AI80&amp;AJ80&amp;AK80&amp;AL80&amp;AM80&amp;AN80&amp;AO80&amp;AP80&amp;AQ80&amp;AR80&amp;AS80&amp;AT80&amp;AU80&amp;AV80&amp;AW80&amp;AX80&amp;AY80&amp;" },"</f>
        <v>{ id: 79, name: 'CRUD angular - Node - MEAN', category: 'Stack', technology: 'MEAN', url: 'https://www.udemy.com/course/crud-productos-stack-mean', platform: 'Udemy', costo: 0, money: 'EUR', comprado: true, priority: 0, minutos: 118, culminado: null, certificado: '', url_certificado: '', instructor: 'Tomas Ruiz Diaz', description: 'Aprende a desarrollar un CRUD completo con el Stack MEAN (Mongo, express, angular y Node) desde cero.', url_aux: '', calificacion: '*En evaluación*', actualizado: true, en_ruta: true, logo_platform: 'udemy', logo_technologies: [ 'mongo','express','angular','nodejs' ], mostrar: false, repositorio: '', nota: '' },</v>
      </c>
    </row>
    <row r="81" spans="1:52">
      <c r="A81" s="6">
        <v>80</v>
      </c>
      <c r="B81" t="s">
        <v>458</v>
      </c>
      <c r="C81" t="s">
        <v>10</v>
      </c>
      <c r="D81" s="22" t="s">
        <v>444</v>
      </c>
      <c r="E81" s="7" t="s">
        <v>459</v>
      </c>
      <c r="F81" t="s">
        <v>53</v>
      </c>
      <c r="G81" s="3">
        <v>0</v>
      </c>
      <c r="H81" t="s">
        <v>54</v>
      </c>
      <c r="I81" t="s">
        <v>55</v>
      </c>
      <c r="J81" s="4">
        <v>0</v>
      </c>
      <c r="K81">
        <f>60+59</f>
        <v>119</v>
      </c>
      <c r="O81" t="s">
        <v>455</v>
      </c>
      <c r="P81" t="s">
        <v>460</v>
      </c>
      <c r="R81" t="s">
        <v>58</v>
      </c>
      <c r="S81" t="s">
        <v>55</v>
      </c>
      <c r="T81" t="s">
        <v>55</v>
      </c>
      <c r="U81" t="s">
        <v>59</v>
      </c>
      <c r="V81" s="22" t="s">
        <v>461</v>
      </c>
      <c r="W81" s="22" t="s">
        <v>61</v>
      </c>
      <c r="AA81" t="str">
        <f>AA$1&amp;": "&amp;Tabla5[[#This Row],[id]]&amp;", "</f>
        <v>id: 80, </v>
      </c>
      <c r="AB81" t="str">
        <f>AB$1&amp;": '"&amp;Tabla5[[#This Row],[name]]&amp;"', "</f>
        <v>name: 'App Empleados con angular 11 y firebase', </v>
      </c>
      <c r="AC81" t="str">
        <f>AC$1&amp;": '"&amp;Tabla5[[#This Row],[category]]&amp;"', "</f>
        <v>category: 'Frameworks de JavaScript', </v>
      </c>
      <c r="AD81" t="str">
        <f>AD$1&amp;": '"&amp;Tabla5[[#This Row],[technology]]&amp;"', "</f>
        <v>technology: 'angular', </v>
      </c>
      <c r="AE81" t="str">
        <f>AE$1&amp;": '"&amp;Tabla5[[#This Row],[url]]&amp;"', "</f>
        <v>url: 'https://www.udemy.com/course/app-empleado-angular-firebase', </v>
      </c>
      <c r="AF81" t="str">
        <f>AF$1&amp;": '"&amp;Tabla5[[#This Row],[platform]]&amp;"', "</f>
        <v>platform: 'Udemy', </v>
      </c>
      <c r="AG81" t="str">
        <f>AG$1&amp;": "&amp;SUBSTITUTE(Tabla5[[#This Row],[costo]],",",".")&amp;", "</f>
        <v>costo: 0, </v>
      </c>
      <c r="AH81" t="str">
        <f>AH$1&amp;": '"&amp;Tabla5[[#This Row],[money]]&amp;"', "</f>
        <v>money: 'EUR', </v>
      </c>
      <c r="AI81" t="str">
        <f>AI$1&amp;": "&amp;Tabla5[[#This Row],[comprado]]&amp;", "</f>
        <v>comprado: true, </v>
      </c>
      <c r="AJ81" t="str">
        <f>AJ$1&amp;": "&amp;Tabla5[[#This Row],[priority]]&amp;", "</f>
        <v>priority: 0, </v>
      </c>
      <c r="AK81" t="str">
        <f>AK$1&amp;": "&amp;Tabla5[[#This Row],[minutos]]&amp;", "</f>
        <v>minutos: 119, </v>
      </c>
      <c r="AL81" t="str">
        <f>AL$1&amp;": "&amp;IF(Tabla5[[#This Row],[culminado]]=0,"null","'"&amp;TEXT(Tabla5[[#This Row],[culminado]],"aaaa-mm-dd")&amp;"'")&amp;", "</f>
        <v>culminado: null, </v>
      </c>
      <c r="AM81" t="str">
        <f>AM$1&amp;": '"&amp;Tabla5[[#This Row],[certificado]]&amp;"', "</f>
        <v>certificado: '', </v>
      </c>
      <c r="AN81" t="str">
        <f>AN$1&amp;": '"&amp;Tabla5[[#This Row],[url_certificado]]&amp;"', "</f>
        <v>url_certificado: '', </v>
      </c>
      <c r="AO81" t="str">
        <f>AO$1&amp;": '"&amp;Tabla5[[#This Row],[instructor]]&amp;"', "</f>
        <v>instructor: 'Tomas Ruiz Diaz', </v>
      </c>
      <c r="AP81" t="str">
        <f>AP$1&amp;": '"&amp;Tabla5[[#This Row],[description]]&amp;"', "</f>
        <v>description: 'Crearemos un CRUD en angular, utilizaremos como BackEnd firebase, Firestore y deployaremos el proyecto.', </v>
      </c>
      <c r="AQ81" t="str">
        <f>AQ$1&amp;": '"&amp;Tabla5[[#This Row],[url_aux]]&amp;"', "</f>
        <v>url_aux: '', </v>
      </c>
      <c r="AR81" t="str">
        <f>AR$1&amp;": '"&amp;Tabla5[[#This Row],[calificacion]]&amp;"', "</f>
        <v>calificacion: '*En evaluación*', </v>
      </c>
      <c r="AS81" t="str">
        <f>AS$1&amp;": "&amp;Tabla5[[#This Row],[actualizado]]&amp;", "</f>
        <v>actualizado: true, </v>
      </c>
      <c r="AT81" t="str">
        <f>AT$1&amp;": "&amp;Tabla5[[#This Row],[en_ruta]]&amp;", "</f>
        <v>en_ruta: true, </v>
      </c>
      <c r="AU81" t="str">
        <f>AU$1&amp;": '"&amp;Tabla5[[#This Row],[logo_platform]]&amp;"', "</f>
        <v>logo_platform: 'udemy', </v>
      </c>
      <c r="AV81" t="str">
        <f>AV$1&amp;": [ "&amp;Tabla5[[#This Row],[logo_technologies]]&amp;" ], "</f>
        <v>logo_technologies: [ 'angular','firebase' ], </v>
      </c>
      <c r="AW81" t="str">
        <f>AW$1&amp;": "&amp;Tabla5[[#This Row],[mostrar]]&amp;", "</f>
        <v>mostrar: false, </v>
      </c>
      <c r="AX81" t="str">
        <f>AX$1&amp;": '"&amp;Tabla5[[#This Row],[repositorio]]&amp;"', "</f>
        <v>repositorio: '', </v>
      </c>
      <c r="AY81" t="str">
        <f>AY$1&amp;": '"&amp;Tabla5[[#This Row],[nota]]&amp;"'"</f>
        <v>nota: ''</v>
      </c>
      <c r="AZ81" t="str">
        <f>"{ "&amp;AA81&amp;AB81&amp;AC81&amp;AD81&amp;AE81&amp;AF81&amp;AG81&amp;AH81&amp;AI81&amp;AJ81&amp;AK81&amp;AL81&amp;AM81&amp;AN81&amp;AO81&amp;AP81&amp;AQ81&amp;AR81&amp;AS81&amp;AT81&amp;AU81&amp;AV81&amp;AW81&amp;AX81&amp;AY81&amp;" },"</f>
        <v>{ id: 80, name: 'App Empleados con angular 11 y firebase', category: 'Frameworks de JavaScript', technology: 'angular', url: 'https://www.udemy.com/course/app-empleado-angular-firebase', platform: 'Udemy', costo: 0, money: 'EUR', comprado: true, priority: 0, minutos: 119, culminado: null, certificado: '', url_certificado: '', instructor: 'Tomas Ruiz Diaz', description: 'Crearemos un CRUD en angular, utilizaremos como BackEnd firebase, Firestore y deployaremos el proyecto.', url_aux: '', calificacion: '*En evaluación*', actualizado: true, en_ruta: true, logo_platform: 'udemy', logo_technologies: [ 'angular','firebase' ], mostrar: false, repositorio: '', nota: '' },</v>
      </c>
    </row>
    <row r="82" spans="1:52">
      <c r="A82" s="6">
        <v>81</v>
      </c>
      <c r="B82" s="22" t="s">
        <v>462</v>
      </c>
      <c r="C82" t="s">
        <v>10</v>
      </c>
      <c r="D82" s="22" t="s">
        <v>444</v>
      </c>
      <c r="E82" s="7" t="s">
        <v>463</v>
      </c>
      <c r="F82" t="s">
        <v>53</v>
      </c>
      <c r="G82" s="3">
        <v>0</v>
      </c>
      <c r="H82" t="s">
        <v>54</v>
      </c>
      <c r="I82" t="s">
        <v>55</v>
      </c>
      <c r="J82" s="4">
        <v>0</v>
      </c>
      <c r="K82">
        <f>3*60+28</f>
        <v>208</v>
      </c>
      <c r="O82" t="s">
        <v>56</v>
      </c>
      <c r="P82" t="s">
        <v>464</v>
      </c>
      <c r="R82" t="s">
        <v>58</v>
      </c>
      <c r="S82" t="s">
        <v>55</v>
      </c>
      <c r="T82" t="s">
        <v>55</v>
      </c>
      <c r="U82" t="s">
        <v>59</v>
      </c>
      <c r="V82" s="22" t="s">
        <v>465</v>
      </c>
      <c r="W82" s="22" t="s">
        <v>61</v>
      </c>
      <c r="AA82" t="str">
        <f>AA$1&amp;": "&amp;Tabla5[[#This Row],[id]]&amp;", "</f>
        <v>id: 81, </v>
      </c>
      <c r="AB82" t="str">
        <f>AB$1&amp;": '"&amp;Tabla5[[#This Row],[name]]&amp;"', "</f>
        <v>name: 'angular: Convierte cualquier template HTML en una WebAPP', </v>
      </c>
      <c r="AC82" t="str">
        <f>AC$1&amp;": '"&amp;Tabla5[[#This Row],[category]]&amp;"', "</f>
        <v>category: 'Frameworks de JavaScript', </v>
      </c>
      <c r="AD82" t="str">
        <f>AD$1&amp;": '"&amp;Tabla5[[#This Row],[technology]]&amp;"', "</f>
        <v>technology: 'angular', </v>
      </c>
      <c r="AE82" t="str">
        <f>AE$1&amp;": '"&amp;Tabla5[[#This Row],[url]]&amp;"', "</f>
        <v>url: 'https://www.udemy.com/course/html-hacia-angular', </v>
      </c>
      <c r="AF82" t="str">
        <f>AF$1&amp;": '"&amp;Tabla5[[#This Row],[platform]]&amp;"', "</f>
        <v>platform: 'Udemy', </v>
      </c>
      <c r="AG82" t="str">
        <f>AG$1&amp;": "&amp;SUBSTITUTE(Tabla5[[#This Row],[costo]],",",".")&amp;", "</f>
        <v>costo: 0, </v>
      </c>
      <c r="AH82" t="str">
        <f>AH$1&amp;": '"&amp;Tabla5[[#This Row],[money]]&amp;"', "</f>
        <v>money: 'EUR', </v>
      </c>
      <c r="AI82" t="str">
        <f>AI$1&amp;": "&amp;Tabla5[[#This Row],[comprado]]&amp;", "</f>
        <v>comprado: true, </v>
      </c>
      <c r="AJ82" t="str">
        <f>AJ$1&amp;": "&amp;Tabla5[[#This Row],[priority]]&amp;", "</f>
        <v>priority: 0, </v>
      </c>
      <c r="AK82" t="str">
        <f>AK$1&amp;": "&amp;Tabla5[[#This Row],[minutos]]&amp;", "</f>
        <v>minutos: 208, </v>
      </c>
      <c r="AL82" t="str">
        <f>AL$1&amp;": "&amp;IF(Tabla5[[#This Row],[culminado]]=0,"null","'"&amp;TEXT(Tabla5[[#This Row],[culminado]],"aaaa-mm-dd")&amp;"'")&amp;", "</f>
        <v>culminado: null, </v>
      </c>
      <c r="AM82" t="str">
        <f>AM$1&amp;": '"&amp;Tabla5[[#This Row],[certificado]]&amp;"', "</f>
        <v>certificado: '', </v>
      </c>
      <c r="AN82" t="str">
        <f>AN$1&amp;": '"&amp;Tabla5[[#This Row],[url_certificado]]&amp;"', "</f>
        <v>url_certificado: '', </v>
      </c>
      <c r="AO82" t="str">
        <f>AO$1&amp;": '"&amp;Tabla5[[#This Row],[instructor]]&amp;"', "</f>
        <v>instructor: 'Fernando Herrera', </v>
      </c>
      <c r="AP82" t="str">
        <f>AP$1&amp;": '"&amp;Tabla5[[#This Row],[description]]&amp;"', "</f>
        <v>description: '¿Quieres aprender a crear un sitio web dinámico con angular, firebase y GitHub Pages? Estas en el lugar correcto.', </v>
      </c>
      <c r="AQ82" t="str">
        <f>AQ$1&amp;": '"&amp;Tabla5[[#This Row],[url_aux]]&amp;"', "</f>
        <v>url_aux: '', </v>
      </c>
      <c r="AR82" t="str">
        <f>AR$1&amp;": '"&amp;Tabla5[[#This Row],[calificacion]]&amp;"', "</f>
        <v>calificacion: '*En evaluación*', </v>
      </c>
      <c r="AS82" t="str">
        <f>AS$1&amp;": "&amp;Tabla5[[#This Row],[actualizado]]&amp;", "</f>
        <v>actualizado: true, </v>
      </c>
      <c r="AT82" t="str">
        <f>AT$1&amp;": "&amp;Tabla5[[#This Row],[en_ruta]]&amp;", "</f>
        <v>en_ruta: true, </v>
      </c>
      <c r="AU82" t="str">
        <f>AU$1&amp;": '"&amp;Tabla5[[#This Row],[logo_platform]]&amp;"', "</f>
        <v>logo_platform: 'udemy', </v>
      </c>
      <c r="AV82" t="str">
        <f>AV$1&amp;": [ "&amp;Tabla5[[#This Row],[logo_technologies]]&amp;" ], "</f>
        <v>logo_technologies: [ 'angular','html5' ], </v>
      </c>
      <c r="AW82" t="str">
        <f>AW$1&amp;": "&amp;Tabla5[[#This Row],[mostrar]]&amp;", "</f>
        <v>mostrar: false, </v>
      </c>
      <c r="AX82" t="str">
        <f>AX$1&amp;": '"&amp;Tabla5[[#This Row],[repositorio]]&amp;"', "</f>
        <v>repositorio: '', </v>
      </c>
      <c r="AY82" t="str">
        <f>AY$1&amp;": '"&amp;Tabla5[[#This Row],[nota]]&amp;"'"</f>
        <v>nota: ''</v>
      </c>
      <c r="AZ82" t="str">
        <f>"{ "&amp;AA82&amp;AB82&amp;AC82&amp;AD82&amp;AE82&amp;AF82&amp;AG82&amp;AH82&amp;AI82&amp;AJ82&amp;AK82&amp;AL82&amp;AM82&amp;AN82&amp;AO82&amp;AP82&amp;AQ82&amp;AR82&amp;AS82&amp;AT82&amp;AU82&amp;AV82&amp;AW82&amp;AX82&amp;AY82&amp;" },"</f>
        <v>{ id: 81, name: 'angular: Convierte cualquier template HTML en una WebAPP', category: 'Frameworks de JavaScript', technology: 'angular', url: 'https://www.udemy.com/course/html-hacia-angular', platform: 'Udemy', costo: 0, money: 'EUR', comprado: true, priority: 0, minutos: 208, culminado: null, certificado: '', url_certificado: '', instructor: 'Fernando Herrera', description: '¿Quieres aprender a crear un sitio web dinámico con angular, firebase y GitHub Pages? Estas en el lugar correcto.', url_aux: '', calificacion: '*En evaluación*', actualizado: true, en_ruta: true, logo_platform: 'udemy', logo_technologies: [ 'angular','html5' ], mostrar: false, repositorio: '', nota: '' },</v>
      </c>
    </row>
    <row r="83" spans="1:52">
      <c r="A83" s="6">
        <v>82</v>
      </c>
      <c r="B83" t="s">
        <v>466</v>
      </c>
      <c r="C83" t="s">
        <v>10</v>
      </c>
      <c r="D83" s="22" t="s">
        <v>444</v>
      </c>
      <c r="E83" s="7" t="s">
        <v>467</v>
      </c>
      <c r="F83" t="s">
        <v>53</v>
      </c>
      <c r="G83" s="3">
        <v>0</v>
      </c>
      <c r="H83" t="s">
        <v>54</v>
      </c>
      <c r="I83" t="s">
        <v>55</v>
      </c>
      <c r="J83" s="4">
        <v>0</v>
      </c>
      <c r="K83">
        <f>60+2</f>
        <v>62</v>
      </c>
      <c r="O83" t="s">
        <v>455</v>
      </c>
      <c r="P83" t="s">
        <v>468</v>
      </c>
      <c r="R83" t="s">
        <v>58</v>
      </c>
      <c r="S83" t="s">
        <v>55</v>
      </c>
      <c r="T83" t="s">
        <v>55</v>
      </c>
      <c r="U83" t="s">
        <v>59</v>
      </c>
      <c r="V83" s="22" t="s">
        <v>469</v>
      </c>
      <c r="W83" s="22" t="s">
        <v>61</v>
      </c>
      <c r="AA83" t="str">
        <f>AA$1&amp;": "&amp;Tabla5[[#This Row],[id]]&amp;", "</f>
        <v>id: 82, </v>
      </c>
      <c r="AB83" t="str">
        <f>AB$1&amp;": '"&amp;Tabla5[[#This Row],[name]]&amp;"', "</f>
        <v>name: 'CRUD angular + NET Core + Entity Framework Core + mysql', </v>
      </c>
      <c r="AC83" t="str">
        <f>AC$1&amp;": '"&amp;Tabla5[[#This Row],[category]]&amp;"', "</f>
        <v>category: 'Frameworks de JavaScript', </v>
      </c>
      <c r="AD83" t="str">
        <f>AD$1&amp;": '"&amp;Tabla5[[#This Row],[technology]]&amp;"', "</f>
        <v>technology: 'angular', </v>
      </c>
      <c r="AE83" t="str">
        <f>AE$1&amp;": '"&amp;Tabla5[[#This Row],[url]]&amp;"', "</f>
        <v>url: 'https://www.udemy.com/course/crud-angular-9-net-core-entity-framework-core-mysql', </v>
      </c>
      <c r="AF83" t="str">
        <f>AF$1&amp;": '"&amp;Tabla5[[#This Row],[platform]]&amp;"', "</f>
        <v>platform: 'Udemy', </v>
      </c>
      <c r="AG83" t="str">
        <f>AG$1&amp;": "&amp;SUBSTITUTE(Tabla5[[#This Row],[costo]],",",".")&amp;", "</f>
        <v>costo: 0, </v>
      </c>
      <c r="AH83" t="str">
        <f>AH$1&amp;": '"&amp;Tabla5[[#This Row],[money]]&amp;"', "</f>
        <v>money: 'EUR', </v>
      </c>
      <c r="AI83" t="str">
        <f>AI$1&amp;": "&amp;Tabla5[[#This Row],[comprado]]&amp;", "</f>
        <v>comprado: true, </v>
      </c>
      <c r="AJ83" t="str">
        <f>AJ$1&amp;": "&amp;Tabla5[[#This Row],[priority]]&amp;", "</f>
        <v>priority: 0, </v>
      </c>
      <c r="AK83" t="str">
        <f>AK$1&amp;": "&amp;Tabla5[[#This Row],[minutos]]&amp;", "</f>
        <v>minutos: 62, </v>
      </c>
      <c r="AL83" t="str">
        <f>AL$1&amp;": "&amp;IF(Tabla5[[#This Row],[culminado]]=0,"null","'"&amp;TEXT(Tabla5[[#This Row],[culminado]],"aaaa-mm-dd")&amp;"'")&amp;", "</f>
        <v>culminado: null, </v>
      </c>
      <c r="AM83" t="str">
        <f>AM$1&amp;": '"&amp;Tabla5[[#This Row],[certificado]]&amp;"', "</f>
        <v>certificado: '', </v>
      </c>
      <c r="AN83" t="str">
        <f>AN$1&amp;": '"&amp;Tabla5[[#This Row],[url_certificado]]&amp;"', "</f>
        <v>url_certificado: '', </v>
      </c>
      <c r="AO83" t="str">
        <f>AO$1&amp;": '"&amp;Tabla5[[#This Row],[instructor]]&amp;"', "</f>
        <v>instructor: 'Tomas Ruiz Diaz', </v>
      </c>
      <c r="AP83" t="str">
        <f>AP$1&amp;": '"&amp;Tabla5[[#This Row],[description]]&amp;"', "</f>
        <v>description: 'Desarrollo frontend con angular 9, backend NET Core 3, Entity Framework Core 3 y mysql!', </v>
      </c>
      <c r="AQ83" t="str">
        <f>AQ$1&amp;": '"&amp;Tabla5[[#This Row],[url_aux]]&amp;"', "</f>
        <v>url_aux: '', </v>
      </c>
      <c r="AR83" t="str">
        <f>AR$1&amp;": '"&amp;Tabla5[[#This Row],[calificacion]]&amp;"', "</f>
        <v>calificacion: '*En evaluación*', </v>
      </c>
      <c r="AS83" t="str">
        <f>AS$1&amp;": "&amp;Tabla5[[#This Row],[actualizado]]&amp;", "</f>
        <v>actualizado: true, </v>
      </c>
      <c r="AT83" t="str">
        <f>AT$1&amp;": "&amp;Tabla5[[#This Row],[en_ruta]]&amp;", "</f>
        <v>en_ruta: true, </v>
      </c>
      <c r="AU83" t="str">
        <f>AU$1&amp;": '"&amp;Tabla5[[#This Row],[logo_platform]]&amp;"', "</f>
        <v>logo_platform: 'udemy', </v>
      </c>
      <c r="AV83" t="str">
        <f>AV$1&amp;": [ "&amp;Tabla5[[#This Row],[logo_technologies]]&amp;" ], "</f>
        <v>logo_technologies: [ 'angular','net_core' ], </v>
      </c>
      <c r="AW83" t="str">
        <f>AW$1&amp;": "&amp;Tabla5[[#This Row],[mostrar]]&amp;", "</f>
        <v>mostrar: false, </v>
      </c>
      <c r="AX83" t="str">
        <f>AX$1&amp;": '"&amp;Tabla5[[#This Row],[repositorio]]&amp;"', "</f>
        <v>repositorio: '', </v>
      </c>
      <c r="AY83" t="str">
        <f>AY$1&amp;": '"&amp;Tabla5[[#This Row],[nota]]&amp;"'"</f>
        <v>nota: ''</v>
      </c>
      <c r="AZ83" t="str">
        <f>"{ "&amp;AA83&amp;AB83&amp;AC83&amp;AD83&amp;AE83&amp;AF83&amp;AG83&amp;AH83&amp;AI83&amp;AJ83&amp;AK83&amp;AL83&amp;AM83&amp;AN83&amp;AO83&amp;AP83&amp;AQ83&amp;AR83&amp;AS83&amp;AT83&amp;AU83&amp;AV83&amp;AW83&amp;AX83&amp;AY83&amp;" },"</f>
        <v>{ id: 82, name: 'CRUD angular + NET Core + Entity Framework Core + mysql', category: 'Frameworks de JavaScript', technology: 'angular', url: 'https://www.udemy.com/course/crud-angular-9-net-core-entity-framework-core-mysql', platform: 'Udemy', costo: 0, money: 'EUR', comprado: true, priority: 0, minutos: 62, culminado: null, certificado: '', url_certificado: '', instructor: 'Tomas Ruiz Diaz', description: 'Desarrollo frontend con angular 9, backend NET Core 3, Entity Framework Core 3 y mysql!', url_aux: '', calificacion: '*En evaluación*', actualizado: true, en_ruta: true, logo_platform: 'udemy', logo_technologies: [ 'angular','net_core' ], mostrar: false, repositorio: '', nota: '' },</v>
      </c>
    </row>
    <row r="84" spans="1:52">
      <c r="A84" s="6">
        <v>83</v>
      </c>
      <c r="B84" s="22" t="s">
        <v>470</v>
      </c>
      <c r="C84" t="s">
        <v>10</v>
      </c>
      <c r="D84" s="22" t="s">
        <v>444</v>
      </c>
      <c r="E84" s="7" t="s">
        <v>471</v>
      </c>
      <c r="F84" t="s">
        <v>53</v>
      </c>
      <c r="G84" s="3">
        <v>0</v>
      </c>
      <c r="H84" t="s">
        <v>54</v>
      </c>
      <c r="I84" t="s">
        <v>55</v>
      </c>
      <c r="J84" s="4">
        <v>0</v>
      </c>
      <c r="K84">
        <f>15*60</f>
        <v>900</v>
      </c>
      <c r="O84" t="s">
        <v>455</v>
      </c>
      <c r="P84" t="s">
        <v>472</v>
      </c>
      <c r="R84" t="s">
        <v>58</v>
      </c>
      <c r="S84" t="s">
        <v>55</v>
      </c>
      <c r="T84" t="s">
        <v>55</v>
      </c>
      <c r="U84" t="s">
        <v>59</v>
      </c>
      <c r="V84" s="22" t="s">
        <v>473</v>
      </c>
      <c r="W84" s="22" t="s">
        <v>61</v>
      </c>
      <c r="AA84" t="str">
        <f>AA$1&amp;": "&amp;Tabla5[[#This Row],[id]]&amp;", "</f>
        <v>id: 83, </v>
      </c>
      <c r="AB84" t="str">
        <f>AB$1&amp;": '"&amp;Tabla5[[#This Row],[name]]&amp;"', "</f>
        <v>name: 'angular - NET Core - Aplicacion de Preguntas y Respuestas', </v>
      </c>
      <c r="AC84" t="str">
        <f>AC$1&amp;": '"&amp;Tabla5[[#This Row],[category]]&amp;"', "</f>
        <v>category: 'Frameworks de JavaScript', </v>
      </c>
      <c r="AD84" t="str">
        <f>AD$1&amp;": '"&amp;Tabla5[[#This Row],[technology]]&amp;"', "</f>
        <v>technology: 'angular', </v>
      </c>
      <c r="AE84" t="str">
        <f>AE$1&amp;": '"&amp;Tabla5[[#This Row],[url]]&amp;"', "</f>
        <v>url: 'https://www.udemy.com/course/angular-net-core-aplicacion-de-preguntas-y-respuestas', </v>
      </c>
      <c r="AF84" t="str">
        <f>AF$1&amp;": '"&amp;Tabla5[[#This Row],[platform]]&amp;"', "</f>
        <v>platform: 'Udemy', </v>
      </c>
      <c r="AG84" t="str">
        <f>AG$1&amp;": "&amp;SUBSTITUTE(Tabla5[[#This Row],[costo]],",",".")&amp;", "</f>
        <v>costo: 0, </v>
      </c>
      <c r="AH84" t="str">
        <f>AH$1&amp;": '"&amp;Tabla5[[#This Row],[money]]&amp;"', "</f>
        <v>money: 'EUR', </v>
      </c>
      <c r="AI84" t="str">
        <f>AI$1&amp;": "&amp;Tabla5[[#This Row],[comprado]]&amp;", "</f>
        <v>comprado: true, </v>
      </c>
      <c r="AJ84" t="str">
        <f>AJ$1&amp;": "&amp;Tabla5[[#This Row],[priority]]&amp;", "</f>
        <v>priority: 0, </v>
      </c>
      <c r="AK84" t="str">
        <f>AK$1&amp;": "&amp;Tabla5[[#This Row],[minutos]]&amp;", "</f>
        <v>minutos: 900, </v>
      </c>
      <c r="AL84" t="str">
        <f>AL$1&amp;": "&amp;IF(Tabla5[[#This Row],[culminado]]=0,"null","'"&amp;TEXT(Tabla5[[#This Row],[culminado]],"aaaa-mm-dd")&amp;"'")&amp;", "</f>
        <v>culminado: null, </v>
      </c>
      <c r="AM84" t="str">
        <f>AM$1&amp;": '"&amp;Tabla5[[#This Row],[certificado]]&amp;"', "</f>
        <v>certificado: '', </v>
      </c>
      <c r="AN84" t="str">
        <f>AN$1&amp;": '"&amp;Tabla5[[#This Row],[url_certificado]]&amp;"', "</f>
        <v>url_certificado: '', </v>
      </c>
      <c r="AO84" t="str">
        <f>AO$1&amp;": '"&amp;Tabla5[[#This Row],[instructor]]&amp;"', "</f>
        <v>instructor: 'Tomas Ruiz Diaz', </v>
      </c>
      <c r="AP84" t="str">
        <f>AP$1&amp;": '"&amp;Tabla5[[#This Row],[description]]&amp;"', "</f>
        <v>description: 'Aprende a desarrollar aplicaciones modernas con angular 10 y .NET Core 3 desde cero!', </v>
      </c>
      <c r="AQ84" t="str">
        <f>AQ$1&amp;": '"&amp;Tabla5[[#This Row],[url_aux]]&amp;"', "</f>
        <v>url_aux: '', </v>
      </c>
      <c r="AR84" t="str">
        <f>AR$1&amp;": '"&amp;Tabla5[[#This Row],[calificacion]]&amp;"', "</f>
        <v>calificacion: '*En evaluación*', </v>
      </c>
      <c r="AS84" t="str">
        <f>AS$1&amp;": "&amp;Tabla5[[#This Row],[actualizado]]&amp;", "</f>
        <v>actualizado: true, </v>
      </c>
      <c r="AT84" t="str">
        <f>AT$1&amp;": "&amp;Tabla5[[#This Row],[en_ruta]]&amp;", "</f>
        <v>en_ruta: true, </v>
      </c>
      <c r="AU84" t="str">
        <f>AU$1&amp;": '"&amp;Tabla5[[#This Row],[logo_platform]]&amp;"', "</f>
        <v>logo_platform: 'udemy', </v>
      </c>
      <c r="AV84" t="str">
        <f>AV$1&amp;": [ "&amp;Tabla5[[#This Row],[logo_technologies]]&amp;" ], "</f>
        <v>logo_technologies: [ 'angular','mysql' ], </v>
      </c>
      <c r="AW84" t="str">
        <f>AW$1&amp;": "&amp;Tabla5[[#This Row],[mostrar]]&amp;", "</f>
        <v>mostrar: false, </v>
      </c>
      <c r="AX84" t="str">
        <f>AX$1&amp;": '"&amp;Tabla5[[#This Row],[repositorio]]&amp;"', "</f>
        <v>repositorio: '', </v>
      </c>
      <c r="AY84" t="str">
        <f>AY$1&amp;": '"&amp;Tabla5[[#This Row],[nota]]&amp;"'"</f>
        <v>nota: ''</v>
      </c>
      <c r="AZ84" t="str">
        <f>"{ "&amp;AA84&amp;AB84&amp;AC84&amp;AD84&amp;AE84&amp;AF84&amp;AG84&amp;AH84&amp;AI84&amp;AJ84&amp;AK84&amp;AL84&amp;AM84&amp;AN84&amp;AO84&amp;AP84&amp;AQ84&amp;AR84&amp;AS84&amp;AT84&amp;AU84&amp;AV84&amp;AW84&amp;AX84&amp;AY84&amp;" },"</f>
        <v>{ id: 83, name: 'angular - NET Core - Aplicacion de Preguntas y Respuestas', category: 'Frameworks de JavaScript', technology: 'angular', url: 'https://www.udemy.com/course/angular-net-core-aplicacion-de-preguntas-y-respuestas', platform: 'Udemy', costo: 0, money: 'EUR', comprado: true, priority: 0, minutos: 900, culminado: null, certificado: '', url_certificado: '', instructor: 'Tomas Ruiz Diaz', description: 'Aprende a desarrollar aplicaciones modernas con angular 10 y .NET Core 3 desde cero!', url_aux: '', calificacion: '*En evaluación*', actualizado: true, en_ruta: true, logo_platform: 'udemy', logo_technologies: [ 'angular','mysql' ], mostrar: false, repositorio: '', nota: '' },</v>
      </c>
    </row>
    <row r="85" spans="1:52">
      <c r="A85" s="6">
        <v>84</v>
      </c>
      <c r="B85" t="s">
        <v>474</v>
      </c>
      <c r="C85" t="s">
        <v>10</v>
      </c>
      <c r="D85" s="22" t="s">
        <v>444</v>
      </c>
      <c r="E85" s="7" t="s">
        <v>475</v>
      </c>
      <c r="F85" t="s">
        <v>53</v>
      </c>
      <c r="G85" s="3">
        <v>0</v>
      </c>
      <c r="H85" t="s">
        <v>54</v>
      </c>
      <c r="I85" t="s">
        <v>55</v>
      </c>
      <c r="J85" s="4">
        <v>0</v>
      </c>
      <c r="K85">
        <f>4*60</f>
        <v>240</v>
      </c>
      <c r="O85" t="s">
        <v>476</v>
      </c>
      <c r="P85" t="s">
        <v>477</v>
      </c>
      <c r="R85" t="s">
        <v>58</v>
      </c>
      <c r="S85" t="s">
        <v>55</v>
      </c>
      <c r="T85" t="s">
        <v>55</v>
      </c>
      <c r="U85" t="s">
        <v>59</v>
      </c>
      <c r="V85" s="22" t="s">
        <v>473</v>
      </c>
      <c r="W85" s="22" t="s">
        <v>61</v>
      </c>
      <c r="AA85" t="str">
        <f>AA$1&amp;": "&amp;Tabla5[[#This Row],[id]]&amp;", "</f>
        <v>id: 84, </v>
      </c>
      <c r="AB85" t="str">
        <f>AB$1&amp;": '"&amp;Tabla5[[#This Row],[name]]&amp;"', "</f>
        <v>name: 'Fundamentos de angular', </v>
      </c>
      <c r="AC85" t="str">
        <f>AC$1&amp;": '"&amp;Tabla5[[#This Row],[category]]&amp;"', "</f>
        <v>category: 'Frameworks de JavaScript', </v>
      </c>
      <c r="AD85" t="str">
        <f>AD$1&amp;": '"&amp;Tabla5[[#This Row],[technology]]&amp;"', "</f>
        <v>technology: 'angular', </v>
      </c>
      <c r="AE85" t="str">
        <f>AE$1&amp;": '"&amp;Tabla5[[#This Row],[url]]&amp;"', "</f>
        <v>url: 'https://www.udemy.com/course/fundamentos-de-angular-12', </v>
      </c>
      <c r="AF85" t="str">
        <f>AF$1&amp;": '"&amp;Tabla5[[#This Row],[platform]]&amp;"', "</f>
        <v>platform: 'Udemy', </v>
      </c>
      <c r="AG85" t="str">
        <f>AG$1&amp;": "&amp;SUBSTITUTE(Tabla5[[#This Row],[costo]],",",".")&amp;", "</f>
        <v>costo: 0, </v>
      </c>
      <c r="AH85" t="str">
        <f>AH$1&amp;": '"&amp;Tabla5[[#This Row],[money]]&amp;"', "</f>
        <v>money: 'EUR', </v>
      </c>
      <c r="AI85" t="str">
        <f>AI$1&amp;": "&amp;Tabla5[[#This Row],[comprado]]&amp;", "</f>
        <v>comprado: true, </v>
      </c>
      <c r="AJ85" t="str">
        <f>AJ$1&amp;": "&amp;Tabla5[[#This Row],[priority]]&amp;", "</f>
        <v>priority: 0, </v>
      </c>
      <c r="AK85" t="str">
        <f>AK$1&amp;": "&amp;Tabla5[[#This Row],[minutos]]&amp;", "</f>
        <v>minutos: 240, </v>
      </c>
      <c r="AL85" t="str">
        <f>AL$1&amp;": "&amp;IF(Tabla5[[#This Row],[culminado]]=0,"null","'"&amp;TEXT(Tabla5[[#This Row],[culminado]],"aaaa-mm-dd")&amp;"'")&amp;", "</f>
        <v>culminado: null, </v>
      </c>
      <c r="AM85" t="str">
        <f>AM$1&amp;": '"&amp;Tabla5[[#This Row],[certificado]]&amp;"', "</f>
        <v>certificado: '', </v>
      </c>
      <c r="AN85" t="str">
        <f>AN$1&amp;": '"&amp;Tabla5[[#This Row],[url_certificado]]&amp;"', "</f>
        <v>url_certificado: '', </v>
      </c>
      <c r="AO85" t="str">
        <f>AO$1&amp;": '"&amp;Tabla5[[#This Row],[instructor]]&amp;"', "</f>
        <v>instructor: 'Alejandro Toro Ossaba', </v>
      </c>
      <c r="AP85" t="str">
        <f>AP$1&amp;": '"&amp;Tabla5[[#This Row],[description]]&amp;"', "</f>
        <v>description: 'Aprende los conceptos necesarios para comenzar a desarrollar aplicaciones con angular.', </v>
      </c>
      <c r="AQ85" t="str">
        <f>AQ$1&amp;": '"&amp;Tabla5[[#This Row],[url_aux]]&amp;"', "</f>
        <v>url_aux: '', </v>
      </c>
      <c r="AR85" t="str">
        <f>AR$1&amp;": '"&amp;Tabla5[[#This Row],[calificacion]]&amp;"', "</f>
        <v>calificacion: '*En evaluación*', </v>
      </c>
      <c r="AS85" t="str">
        <f>AS$1&amp;": "&amp;Tabla5[[#This Row],[actualizado]]&amp;", "</f>
        <v>actualizado: true, </v>
      </c>
      <c r="AT85" t="str">
        <f>AT$1&amp;": "&amp;Tabla5[[#This Row],[en_ruta]]&amp;", "</f>
        <v>en_ruta: true, </v>
      </c>
      <c r="AU85" t="str">
        <f>AU$1&amp;": '"&amp;Tabla5[[#This Row],[logo_platform]]&amp;"', "</f>
        <v>logo_platform: 'udemy', </v>
      </c>
      <c r="AV85" t="str">
        <f>AV$1&amp;": [ "&amp;Tabla5[[#This Row],[logo_technologies]]&amp;" ], "</f>
        <v>logo_technologies: [ 'angular','mysql' ], </v>
      </c>
      <c r="AW85" t="str">
        <f>AW$1&amp;": "&amp;Tabla5[[#This Row],[mostrar]]&amp;", "</f>
        <v>mostrar: false, </v>
      </c>
      <c r="AX85" t="str">
        <f>AX$1&amp;": '"&amp;Tabla5[[#This Row],[repositorio]]&amp;"', "</f>
        <v>repositorio: '', </v>
      </c>
      <c r="AY85" t="str">
        <f>AY$1&amp;": '"&amp;Tabla5[[#This Row],[nota]]&amp;"'"</f>
        <v>nota: ''</v>
      </c>
      <c r="AZ85" t="str">
        <f>"{ "&amp;AA85&amp;AB85&amp;AC85&amp;AD85&amp;AE85&amp;AF85&amp;AG85&amp;AH85&amp;AI85&amp;AJ85&amp;AK85&amp;AL85&amp;AM85&amp;AN85&amp;AO85&amp;AP85&amp;AQ85&amp;AR85&amp;AS85&amp;AT85&amp;AU85&amp;AV85&amp;AW85&amp;AX85&amp;AY85&amp;" },"</f>
        <v>{ id: 84, name: 'Fundamentos de angular', category: 'Frameworks de JavaScript', technology: 'angular', url: 'https://www.udemy.com/course/fundamentos-de-angular-12', platform: 'Udemy', costo: 0, money: 'EUR', comprado: true, priority: 0, minutos: 240, culminado: null, certificado: '', url_certificado: '', instructor: 'Alejandro Toro Ossaba', description: 'Aprende los conceptos necesarios para comenzar a desarrollar aplicaciones con angular.', url_aux: '', calificacion: '*En evaluación*', actualizado: true, en_ruta: true, logo_platform: 'udemy', logo_technologies: [ 'angular','mysql' ], mostrar: false, repositorio: '', nota: '' },</v>
      </c>
    </row>
    <row r="86" spans="1:52">
      <c r="A86" s="1">
        <v>85</v>
      </c>
      <c r="B86" t="s">
        <v>478</v>
      </c>
      <c r="C86" t="s">
        <v>22</v>
      </c>
      <c r="D86" t="s">
        <v>479</v>
      </c>
      <c r="E86" s="7" t="s">
        <v>480</v>
      </c>
      <c r="F86" t="s">
        <v>53</v>
      </c>
      <c r="G86" s="3">
        <v>0</v>
      </c>
      <c r="H86" t="s">
        <v>54</v>
      </c>
      <c r="I86" t="s">
        <v>55</v>
      </c>
      <c r="J86" s="4">
        <v>1</v>
      </c>
      <c r="K86">
        <f>49*60</f>
        <v>2940</v>
      </c>
      <c r="O86" t="s">
        <v>56</v>
      </c>
      <c r="P86" t="s">
        <v>481</v>
      </c>
      <c r="R86" t="s">
        <v>58</v>
      </c>
      <c r="S86" t="s">
        <v>55</v>
      </c>
      <c r="T86" t="s">
        <v>55</v>
      </c>
      <c r="U86" t="s">
        <v>59</v>
      </c>
      <c r="V86" s="22" t="s">
        <v>482</v>
      </c>
      <c r="W86" s="22" t="s">
        <v>61</v>
      </c>
      <c r="AA86" t="str">
        <f>AA$1&amp;": "&amp;Tabla5[[#This Row],[id]]&amp;", "</f>
        <v>id: 85, </v>
      </c>
      <c r="AB86" t="str">
        <f>AB$1&amp;": '"&amp;Tabla5[[#This Row],[name]]&amp;"', "</f>
        <v>name: 'React: De cero a experto ( Hooks y MERN )', </v>
      </c>
      <c r="AC86" t="str">
        <f>AC$1&amp;": '"&amp;Tabla5[[#This Row],[category]]&amp;"', "</f>
        <v>category: 'Stack', </v>
      </c>
      <c r="AD86" t="str">
        <f>AD$1&amp;": '"&amp;Tabla5[[#This Row],[technology]]&amp;"', "</f>
        <v>technology: 'MERN', </v>
      </c>
      <c r="AE86" t="str">
        <f>AE$1&amp;": '"&amp;Tabla5[[#This Row],[url]]&amp;"', "</f>
        <v>url: 'https://www.udemy.com/course/react-cero-experto', </v>
      </c>
      <c r="AF86" t="str">
        <f>AF$1&amp;": '"&amp;Tabla5[[#This Row],[platform]]&amp;"', "</f>
        <v>platform: 'Udemy', </v>
      </c>
      <c r="AG86" t="str">
        <f>AG$1&amp;": "&amp;SUBSTITUTE(Tabla5[[#This Row],[costo]],",",".")&amp;", "</f>
        <v>costo: 0, </v>
      </c>
      <c r="AH86" t="str">
        <f>AH$1&amp;": '"&amp;Tabla5[[#This Row],[money]]&amp;"', "</f>
        <v>money: 'EUR', </v>
      </c>
      <c r="AI86" t="str">
        <f>AI$1&amp;": "&amp;Tabla5[[#This Row],[comprado]]&amp;", "</f>
        <v>comprado: true, </v>
      </c>
      <c r="AJ86" t="str">
        <f>AJ$1&amp;": "&amp;Tabla5[[#This Row],[priority]]&amp;", "</f>
        <v>priority: 1, </v>
      </c>
      <c r="AK86" t="str">
        <f>AK$1&amp;": "&amp;Tabla5[[#This Row],[minutos]]&amp;", "</f>
        <v>minutos: 2940, </v>
      </c>
      <c r="AL86" t="str">
        <f>AL$1&amp;": "&amp;IF(Tabla5[[#This Row],[culminado]]=0,"null","'"&amp;TEXT(Tabla5[[#This Row],[culminado]],"aaaa-mm-dd")&amp;"'")&amp;", "</f>
        <v>culminado: null, </v>
      </c>
      <c r="AM86" t="str">
        <f>AM$1&amp;": '"&amp;Tabla5[[#This Row],[certificado]]&amp;"', "</f>
        <v>certificado: '', </v>
      </c>
      <c r="AN86" t="str">
        <f>AN$1&amp;": '"&amp;Tabla5[[#This Row],[url_certificado]]&amp;"', "</f>
        <v>url_certificado: '', </v>
      </c>
      <c r="AO86" t="str">
        <f>AO$1&amp;": '"&amp;Tabla5[[#This Row],[instructor]]&amp;"', "</f>
        <v>instructor: 'Fernando Herrera', </v>
      </c>
      <c r="AP86" t="str">
        <f>AP$1&amp;": '"&amp;Tabla5[[#This Row],[description]]&amp;"', "</f>
        <v>description: 'Context API, MERN, Hooks, Firestore, JWT, Testing, Autenticaciones, Despliegues, CRUD, Logs, sass, Multiple Routers…', </v>
      </c>
      <c r="AQ86" t="str">
        <f>AQ$1&amp;": '"&amp;Tabla5[[#This Row],[url_aux]]&amp;"', "</f>
        <v>url_aux: '', </v>
      </c>
      <c r="AR86" t="str">
        <f>AR$1&amp;": '"&amp;Tabla5[[#This Row],[calificacion]]&amp;"', "</f>
        <v>calificacion: '*En evaluación*', </v>
      </c>
      <c r="AS86" t="str">
        <f>AS$1&amp;": "&amp;Tabla5[[#This Row],[actualizado]]&amp;", "</f>
        <v>actualizado: true, </v>
      </c>
      <c r="AT86" t="str">
        <f>AT$1&amp;": "&amp;Tabla5[[#This Row],[en_ruta]]&amp;", "</f>
        <v>en_ruta: true, </v>
      </c>
      <c r="AU86" t="str">
        <f>AU$1&amp;": '"&amp;Tabla5[[#This Row],[logo_platform]]&amp;"', "</f>
        <v>logo_platform: 'udemy', </v>
      </c>
      <c r="AV86" t="str">
        <f>AV$1&amp;": [ "&amp;Tabla5[[#This Row],[logo_technologies]]&amp;" ], "</f>
        <v>logo_technologies: [ 'mongo','express','reactjs','nodejs' ], </v>
      </c>
      <c r="AW86" t="str">
        <f>AW$1&amp;": "&amp;Tabla5[[#This Row],[mostrar]]&amp;", "</f>
        <v>mostrar: false, </v>
      </c>
      <c r="AX86" t="str">
        <f>AX$1&amp;": '"&amp;Tabla5[[#This Row],[repositorio]]&amp;"', "</f>
        <v>repositorio: '', </v>
      </c>
      <c r="AY86" t="str">
        <f>AY$1&amp;": '"&amp;Tabla5[[#This Row],[nota]]&amp;"'"</f>
        <v>nota: ''</v>
      </c>
      <c r="AZ86" t="str">
        <f>"{ "&amp;AA86&amp;AB86&amp;AC86&amp;AD86&amp;AE86&amp;AF86&amp;AG86&amp;AH86&amp;AI86&amp;AJ86&amp;AK86&amp;AL86&amp;AM86&amp;AN86&amp;AO86&amp;AP86&amp;AQ86&amp;AR86&amp;AS86&amp;AT86&amp;AU86&amp;AV86&amp;AW86&amp;AX86&amp;AY86&amp;" },"</f>
        <v>{ id: 85, name: 'React: De cero a experto ( Hooks y MERN )', category: 'Stack', technology: 'MERN', url: 'https://www.udemy.com/course/react-cero-experto', platform: 'Udemy', costo: 0, money: 'EUR', comprado: true, priority: 1, minutos: 2940, culminado: null, certificado: '', url_certificado: '', instructor: 'Fernando Herrera', description: 'Context API, MERN, Hooks, Firestore, JWT, Testing, Autenticaciones, Despliegues, CRUD, Logs, sass, Multiple Routers…', url_aux: '', calificacion: '*En evaluación*', actualizado: true, en_ruta: true, logo_platform: 'udemy', logo_technologies: [ 'mongo','express','reactjs','nodejs' ], mostrar: false, repositorio: '', nota: '' },</v>
      </c>
    </row>
    <row r="87" spans="1:52">
      <c r="A87" s="6">
        <v>86</v>
      </c>
      <c r="B87" t="s">
        <v>483</v>
      </c>
      <c r="C87" t="s">
        <v>10</v>
      </c>
      <c r="D87" t="s">
        <v>246</v>
      </c>
      <c r="E87" s="7" t="s">
        <v>484</v>
      </c>
      <c r="F87" t="s">
        <v>53</v>
      </c>
      <c r="G87" s="3">
        <v>0</v>
      </c>
      <c r="H87" t="s">
        <v>54</v>
      </c>
      <c r="I87" t="s">
        <v>55</v>
      </c>
      <c r="J87" s="4">
        <v>0</v>
      </c>
      <c r="K87">
        <v>49</v>
      </c>
      <c r="O87" t="s">
        <v>485</v>
      </c>
      <c r="P87" t="s">
        <v>486</v>
      </c>
      <c r="R87" t="s">
        <v>58</v>
      </c>
      <c r="S87" t="s">
        <v>55</v>
      </c>
      <c r="T87" t="s">
        <v>55</v>
      </c>
      <c r="U87" t="s">
        <v>59</v>
      </c>
      <c r="V87" s="22" t="s">
        <v>487</v>
      </c>
      <c r="W87" s="22" t="s">
        <v>61</v>
      </c>
      <c r="AA87" t="str">
        <f>AA$1&amp;": "&amp;Tabla5[[#This Row],[id]]&amp;", "</f>
        <v>id: 86, </v>
      </c>
      <c r="AB87" t="str">
        <f>AB$1&amp;": '"&amp;Tabla5[[#This Row],[name]]&amp;"', "</f>
        <v>name: 'Full-Stack CRUD con React JS, ASP.NET Core y SQL Server', </v>
      </c>
      <c r="AC87" t="str">
        <f>AC$1&amp;": '"&amp;Tabla5[[#This Row],[category]]&amp;"', "</f>
        <v>category: 'Frameworks de JavaScript', </v>
      </c>
      <c r="AD87" t="str">
        <f>AD$1&amp;": '"&amp;Tabla5[[#This Row],[technology]]&amp;"', "</f>
        <v>technology: 'React JS', </v>
      </c>
      <c r="AE87" t="str">
        <f>AE$1&amp;": '"&amp;Tabla5[[#This Row],[url]]&amp;"', "</f>
        <v>url: 'https://www.udemy.com/course/full-stack-crud-con-react-js-aspnet-core-y-sql-server', </v>
      </c>
      <c r="AF87" t="str">
        <f>AF$1&amp;": '"&amp;Tabla5[[#This Row],[platform]]&amp;"', "</f>
        <v>platform: 'Udemy', </v>
      </c>
      <c r="AG87" t="str">
        <f>AG$1&amp;": "&amp;SUBSTITUTE(Tabla5[[#This Row],[costo]],",",".")&amp;", "</f>
        <v>costo: 0, </v>
      </c>
      <c r="AH87" t="str">
        <f>AH$1&amp;": '"&amp;Tabla5[[#This Row],[money]]&amp;"', "</f>
        <v>money: 'EUR', </v>
      </c>
      <c r="AI87" t="str">
        <f>AI$1&amp;": "&amp;Tabla5[[#This Row],[comprado]]&amp;", "</f>
        <v>comprado: true, </v>
      </c>
      <c r="AJ87" t="str">
        <f>AJ$1&amp;": "&amp;Tabla5[[#This Row],[priority]]&amp;", "</f>
        <v>priority: 0, </v>
      </c>
      <c r="AK87" t="str">
        <f>AK$1&amp;": "&amp;Tabla5[[#This Row],[minutos]]&amp;", "</f>
        <v>minutos: 49, </v>
      </c>
      <c r="AL87" t="str">
        <f>AL$1&amp;": "&amp;IF(Tabla5[[#This Row],[culminado]]=0,"null","'"&amp;TEXT(Tabla5[[#This Row],[culminado]],"aaaa-mm-dd")&amp;"'")&amp;", "</f>
        <v>culminado: null, </v>
      </c>
      <c r="AM87" t="str">
        <f>AM$1&amp;": '"&amp;Tabla5[[#This Row],[certificado]]&amp;"', "</f>
        <v>certificado: '', </v>
      </c>
      <c r="AN87" t="str">
        <f>AN$1&amp;": '"&amp;Tabla5[[#This Row],[url_certificado]]&amp;"', "</f>
        <v>url_certificado: '', </v>
      </c>
      <c r="AO87" t="str">
        <f>AO$1&amp;": '"&amp;Tabla5[[#This Row],[instructor]]&amp;"', "</f>
        <v>instructor: 'Arturo Borja', </v>
      </c>
      <c r="AP87" t="str">
        <f>AP$1&amp;": '"&amp;Tabla5[[#This Row],[description]]&amp;"', "</f>
        <v>description: 'Creando y conectando un CRUD con API Rest utilizando React JS y ASP.NET Core.', </v>
      </c>
      <c r="AQ87" t="str">
        <f>AQ$1&amp;": '"&amp;Tabla5[[#This Row],[url_aux]]&amp;"', "</f>
        <v>url_aux: '', </v>
      </c>
      <c r="AR87" t="str">
        <f>AR$1&amp;": '"&amp;Tabla5[[#This Row],[calificacion]]&amp;"', "</f>
        <v>calificacion: '*En evaluación*', </v>
      </c>
      <c r="AS87" t="str">
        <f>AS$1&amp;": "&amp;Tabla5[[#This Row],[actualizado]]&amp;", "</f>
        <v>actualizado: true, </v>
      </c>
      <c r="AT87" t="str">
        <f>AT$1&amp;": "&amp;Tabla5[[#This Row],[en_ruta]]&amp;", "</f>
        <v>en_ruta: true, </v>
      </c>
      <c r="AU87" t="str">
        <f>AU$1&amp;": '"&amp;Tabla5[[#This Row],[logo_platform]]&amp;"', "</f>
        <v>logo_platform: 'udemy', </v>
      </c>
      <c r="AV87" t="str">
        <f>AV$1&amp;": [ "&amp;Tabla5[[#This Row],[logo_technologies]]&amp;" ], "</f>
        <v>logo_technologies: [ 'reactjs','net_core','sqlserver' ], </v>
      </c>
      <c r="AW87" t="str">
        <f>AW$1&amp;": "&amp;Tabla5[[#This Row],[mostrar]]&amp;", "</f>
        <v>mostrar: false, </v>
      </c>
      <c r="AX87" t="str">
        <f>AX$1&amp;": '"&amp;Tabla5[[#This Row],[repositorio]]&amp;"', "</f>
        <v>repositorio: '', </v>
      </c>
      <c r="AY87" t="str">
        <f>AY$1&amp;": '"&amp;Tabla5[[#This Row],[nota]]&amp;"'"</f>
        <v>nota: ''</v>
      </c>
      <c r="AZ87" t="str">
        <f>"{ "&amp;AA87&amp;AB87&amp;AC87&amp;AD87&amp;AE87&amp;AF87&amp;AG87&amp;AH87&amp;AI87&amp;AJ87&amp;AK87&amp;AL87&amp;AM87&amp;AN87&amp;AO87&amp;AP87&amp;AQ87&amp;AR87&amp;AS87&amp;AT87&amp;AU87&amp;AV87&amp;AW87&amp;AX87&amp;AY87&amp;" },"</f>
        <v>{ id: 86, name: 'Full-Stack CRUD con React JS, ASP.NET Core y SQL Server', category: 'Frameworks de JavaScript', technology: 'React JS', url: 'https://www.udemy.com/course/full-stack-crud-con-react-js-aspnet-core-y-sql-server', platform: 'Udemy', costo: 0, money: 'EUR', comprado: true, priority: 0, minutos: 49, culminado: null, certificado: '', url_certificado: '', instructor: 'Arturo Borja', description: 'Creando y conectando un CRUD con API Rest utilizando React JS y ASP.NET Core.', url_aux: '', calificacion: '*En evaluación*', actualizado: true, en_ruta: true, logo_platform: 'udemy', logo_technologies: [ 'reactjs','net_core','sqlserver' ], mostrar: false, repositorio: '', nota: '' },</v>
      </c>
    </row>
    <row r="88" spans="1:52">
      <c r="A88" s="6">
        <v>87</v>
      </c>
      <c r="B88" t="s">
        <v>488</v>
      </c>
      <c r="C88" t="s">
        <v>10</v>
      </c>
      <c r="D88" t="s">
        <v>246</v>
      </c>
      <c r="E88" s="7" t="s">
        <v>489</v>
      </c>
      <c r="F88" t="s">
        <v>53</v>
      </c>
      <c r="G88" s="3">
        <v>0</v>
      </c>
      <c r="H88" t="s">
        <v>54</v>
      </c>
      <c r="I88" t="s">
        <v>55</v>
      </c>
      <c r="J88" s="4">
        <v>0</v>
      </c>
      <c r="K88">
        <v>49</v>
      </c>
      <c r="O88" t="s">
        <v>485</v>
      </c>
      <c r="P88" t="s">
        <v>490</v>
      </c>
      <c r="R88" t="s">
        <v>58</v>
      </c>
      <c r="S88" t="s">
        <v>55</v>
      </c>
      <c r="T88" t="s">
        <v>55</v>
      </c>
      <c r="U88" t="s">
        <v>59</v>
      </c>
      <c r="V88" s="22" t="s">
        <v>491</v>
      </c>
      <c r="W88" s="22" t="s">
        <v>61</v>
      </c>
      <c r="AA88" t="str">
        <f>AA$1&amp;": "&amp;Tabla5[[#This Row],[id]]&amp;", "</f>
        <v>id: 87, </v>
      </c>
      <c r="AB88" t="str">
        <f>AB$1&amp;": '"&amp;Tabla5[[#This Row],[name]]&amp;"', "</f>
        <v>name: 'Full-Stack CRUD con php, mysql, API Rest, PDO y React JS', </v>
      </c>
      <c r="AC88" t="str">
        <f>AC$1&amp;": '"&amp;Tabla5[[#This Row],[category]]&amp;"', "</f>
        <v>category: 'Frameworks de JavaScript', </v>
      </c>
      <c r="AD88" t="str">
        <f>AD$1&amp;": '"&amp;Tabla5[[#This Row],[technology]]&amp;"', "</f>
        <v>technology: 'React JS', </v>
      </c>
      <c r="AE88" t="str">
        <f>AE$1&amp;": '"&amp;Tabla5[[#This Row],[url]]&amp;"', "</f>
        <v>url: 'https://www.udemy.com/course/full-stack-php-y-react-js', </v>
      </c>
      <c r="AF88" t="str">
        <f>AF$1&amp;": '"&amp;Tabla5[[#This Row],[platform]]&amp;"', "</f>
        <v>platform: 'Udemy', </v>
      </c>
      <c r="AG88" t="str">
        <f>AG$1&amp;": "&amp;SUBSTITUTE(Tabla5[[#This Row],[costo]],",",".")&amp;", "</f>
        <v>costo: 0, </v>
      </c>
      <c r="AH88" t="str">
        <f>AH$1&amp;": '"&amp;Tabla5[[#This Row],[money]]&amp;"', "</f>
        <v>money: 'EUR', </v>
      </c>
      <c r="AI88" t="str">
        <f>AI$1&amp;": "&amp;Tabla5[[#This Row],[comprado]]&amp;", "</f>
        <v>comprado: true, </v>
      </c>
      <c r="AJ88" t="str">
        <f>AJ$1&amp;": "&amp;Tabla5[[#This Row],[priority]]&amp;", "</f>
        <v>priority: 0, </v>
      </c>
      <c r="AK88" t="str">
        <f>AK$1&amp;": "&amp;Tabla5[[#This Row],[minutos]]&amp;", "</f>
        <v>minutos: 49, </v>
      </c>
      <c r="AL88" t="str">
        <f>AL$1&amp;": "&amp;IF(Tabla5[[#This Row],[culminado]]=0,"null","'"&amp;TEXT(Tabla5[[#This Row],[culminado]],"aaaa-mm-dd")&amp;"'")&amp;", "</f>
        <v>culminado: null, </v>
      </c>
      <c r="AM88" t="str">
        <f>AM$1&amp;": '"&amp;Tabla5[[#This Row],[certificado]]&amp;"', "</f>
        <v>certificado: '', </v>
      </c>
      <c r="AN88" t="str">
        <f>AN$1&amp;": '"&amp;Tabla5[[#This Row],[url_certificado]]&amp;"', "</f>
        <v>url_certificado: '', </v>
      </c>
      <c r="AO88" t="str">
        <f>AO$1&amp;": '"&amp;Tabla5[[#This Row],[instructor]]&amp;"', "</f>
        <v>instructor: 'Arturo Borja', </v>
      </c>
      <c r="AP88" t="str">
        <f>AP$1&amp;": '"&amp;Tabla5[[#This Row],[description]]&amp;"', "</f>
        <v>description: 'Creando y conectando un CRUD con API Rest utilizando React JS y php.', </v>
      </c>
      <c r="AQ88" t="str">
        <f>AQ$1&amp;": '"&amp;Tabla5[[#This Row],[url_aux]]&amp;"', "</f>
        <v>url_aux: '', </v>
      </c>
      <c r="AR88" t="str">
        <f>AR$1&amp;": '"&amp;Tabla5[[#This Row],[calificacion]]&amp;"', "</f>
        <v>calificacion: '*En evaluación*', </v>
      </c>
      <c r="AS88" t="str">
        <f>AS$1&amp;": "&amp;Tabla5[[#This Row],[actualizado]]&amp;", "</f>
        <v>actualizado: true, </v>
      </c>
      <c r="AT88" t="str">
        <f>AT$1&amp;": "&amp;Tabla5[[#This Row],[en_ruta]]&amp;", "</f>
        <v>en_ruta: true, </v>
      </c>
      <c r="AU88" t="str">
        <f>AU$1&amp;": '"&amp;Tabla5[[#This Row],[logo_platform]]&amp;"', "</f>
        <v>logo_platform: 'udemy', </v>
      </c>
      <c r="AV88" t="str">
        <f>AV$1&amp;": [ "&amp;Tabla5[[#This Row],[logo_technologies]]&amp;" ], "</f>
        <v>logo_technologies: [ 'php','mysql','apirestful','reactjs' ], </v>
      </c>
      <c r="AW88" t="str">
        <f>AW$1&amp;": "&amp;Tabla5[[#This Row],[mostrar]]&amp;", "</f>
        <v>mostrar: false, </v>
      </c>
      <c r="AX88" t="str">
        <f>AX$1&amp;": '"&amp;Tabla5[[#This Row],[repositorio]]&amp;"', "</f>
        <v>repositorio: '', </v>
      </c>
      <c r="AY88" t="str">
        <f>AY$1&amp;": '"&amp;Tabla5[[#This Row],[nota]]&amp;"'"</f>
        <v>nota: ''</v>
      </c>
      <c r="AZ88" t="str">
        <f>"{ "&amp;AA88&amp;AB88&amp;AC88&amp;AD88&amp;AE88&amp;AF88&amp;AG88&amp;AH88&amp;AI88&amp;AJ88&amp;AK88&amp;AL88&amp;AM88&amp;AN88&amp;AO88&amp;AP88&amp;AQ88&amp;AR88&amp;AS88&amp;AT88&amp;AU88&amp;AV88&amp;AW88&amp;AX88&amp;AY88&amp;" },"</f>
        <v>{ id: 87, name: 'Full-Stack CRUD con php, mysql, API Rest, PDO y React JS', category: 'Frameworks de JavaScript', technology: 'React JS', url: 'https://www.udemy.com/course/full-stack-php-y-react-js', platform: 'Udemy', costo: 0, money: 'EUR', comprado: true, priority: 0, minutos: 49, culminado: null, certificado: '', url_certificado: '', instructor: 'Arturo Borja', description: 'Creando y conectando un CRUD con API Rest utilizando React JS y php.', url_aux: '', calificacion: '*En evaluación*', actualizado: true, en_ruta: true, logo_platform: 'udemy', logo_technologies: [ 'php','mysql','apirestful','reactjs' ], mostrar: false, repositorio: '', nota: '' },</v>
      </c>
    </row>
    <row r="89" spans="1:52">
      <c r="A89" s="6">
        <v>88</v>
      </c>
      <c r="B89" t="s">
        <v>492</v>
      </c>
      <c r="C89" t="s">
        <v>10</v>
      </c>
      <c r="D89" t="s">
        <v>246</v>
      </c>
      <c r="E89" s="7" t="s">
        <v>493</v>
      </c>
      <c r="F89" t="s">
        <v>53</v>
      </c>
      <c r="G89" s="3">
        <v>0</v>
      </c>
      <c r="H89" t="s">
        <v>54</v>
      </c>
      <c r="I89" t="s">
        <v>55</v>
      </c>
      <c r="J89" s="4">
        <v>0</v>
      </c>
      <c r="K89">
        <f>6.5*60</f>
        <v>390</v>
      </c>
      <c r="O89" t="s">
        <v>345</v>
      </c>
      <c r="P89" s="22" t="s">
        <v>494</v>
      </c>
      <c r="R89" t="s">
        <v>58</v>
      </c>
      <c r="S89" t="s">
        <v>55</v>
      </c>
      <c r="T89" t="s">
        <v>55</v>
      </c>
      <c r="U89" t="s">
        <v>59</v>
      </c>
      <c r="V89" s="22" t="s">
        <v>495</v>
      </c>
      <c r="W89" s="22" t="s">
        <v>61</v>
      </c>
      <c r="AA89" t="str">
        <f>AA$1&amp;": "&amp;Tabla5[[#This Row],[id]]&amp;", "</f>
        <v>id: 88, </v>
      </c>
      <c r="AB89" t="str">
        <f>AB$1&amp;": '"&amp;Tabla5[[#This Row],[name]]&amp;"', "</f>
        <v>name: 'Aprende React + firebase | 2021 Actualizado', </v>
      </c>
      <c r="AC89" t="str">
        <f>AC$1&amp;": '"&amp;Tabla5[[#This Row],[category]]&amp;"', "</f>
        <v>category: 'Frameworks de JavaScript', </v>
      </c>
      <c r="AD89" t="str">
        <f>AD$1&amp;": '"&amp;Tabla5[[#This Row],[technology]]&amp;"', "</f>
        <v>technology: 'React JS', </v>
      </c>
      <c r="AE89" t="str">
        <f>AE$1&amp;": '"&amp;Tabla5[[#This Row],[url]]&amp;"', "</f>
        <v>url: 'https://www.udemy.com/course/aprende-react-firebase-2021-actualizado', </v>
      </c>
      <c r="AF89" t="str">
        <f>AF$1&amp;": '"&amp;Tabla5[[#This Row],[platform]]&amp;"', "</f>
        <v>platform: 'Udemy', </v>
      </c>
      <c r="AG89" t="str">
        <f>AG$1&amp;": "&amp;SUBSTITUTE(Tabla5[[#This Row],[costo]],",",".")&amp;", "</f>
        <v>costo: 0, </v>
      </c>
      <c r="AH89" t="str">
        <f>AH$1&amp;": '"&amp;Tabla5[[#This Row],[money]]&amp;"', "</f>
        <v>money: 'EUR', </v>
      </c>
      <c r="AI89" t="str">
        <f>AI$1&amp;": "&amp;Tabla5[[#This Row],[comprado]]&amp;", "</f>
        <v>comprado: true, </v>
      </c>
      <c r="AJ89" t="str">
        <f>AJ$1&amp;": "&amp;Tabla5[[#This Row],[priority]]&amp;", "</f>
        <v>priority: 0, </v>
      </c>
      <c r="AK89" t="str">
        <f>AK$1&amp;": "&amp;Tabla5[[#This Row],[minutos]]&amp;", "</f>
        <v>minutos: 390, </v>
      </c>
      <c r="AL89" t="str">
        <f>AL$1&amp;": "&amp;IF(Tabla5[[#This Row],[culminado]]=0,"null","'"&amp;TEXT(Tabla5[[#This Row],[culminado]],"aaaa-mm-dd")&amp;"'")&amp;", "</f>
        <v>culminado: null, </v>
      </c>
      <c r="AM89" t="str">
        <f>AM$1&amp;": '"&amp;Tabla5[[#This Row],[certificado]]&amp;"', "</f>
        <v>certificado: '', </v>
      </c>
      <c r="AN89" t="str">
        <f>AN$1&amp;": '"&amp;Tabla5[[#This Row],[url_certificado]]&amp;"', "</f>
        <v>url_certificado: '', </v>
      </c>
      <c r="AO89" t="str">
        <f>AO$1&amp;": '"&amp;Tabla5[[#This Row],[instructor]]&amp;"', "</f>
        <v>instructor: 'Manuel Muñoz', </v>
      </c>
      <c r="AP89" t="str">
        <f>AP$1&amp;": '"&amp;Tabla5[[#This Row],[description]]&amp;"', "</f>
        <v>description: 'javascript + React + firebase todo lo que necesitas saber.', </v>
      </c>
      <c r="AQ89" t="str">
        <f>AQ$1&amp;": '"&amp;Tabla5[[#This Row],[url_aux]]&amp;"', "</f>
        <v>url_aux: '', </v>
      </c>
      <c r="AR89" t="str">
        <f>AR$1&amp;": '"&amp;Tabla5[[#This Row],[calificacion]]&amp;"', "</f>
        <v>calificacion: '*En evaluación*', </v>
      </c>
      <c r="AS89" t="str">
        <f>AS$1&amp;": "&amp;Tabla5[[#This Row],[actualizado]]&amp;", "</f>
        <v>actualizado: true, </v>
      </c>
      <c r="AT89" t="str">
        <f>AT$1&amp;": "&amp;Tabla5[[#This Row],[en_ruta]]&amp;", "</f>
        <v>en_ruta: true, </v>
      </c>
      <c r="AU89" t="str">
        <f>AU$1&amp;": '"&amp;Tabla5[[#This Row],[logo_platform]]&amp;"', "</f>
        <v>logo_platform: 'udemy', </v>
      </c>
      <c r="AV89" t="str">
        <f>AV$1&amp;": [ "&amp;Tabla5[[#This Row],[logo_technologies]]&amp;" ], "</f>
        <v>logo_technologies: [ 'reactjs','firebase' ], </v>
      </c>
      <c r="AW89" t="str">
        <f>AW$1&amp;": "&amp;Tabla5[[#This Row],[mostrar]]&amp;", "</f>
        <v>mostrar: false, </v>
      </c>
      <c r="AX89" t="str">
        <f>AX$1&amp;": '"&amp;Tabla5[[#This Row],[repositorio]]&amp;"', "</f>
        <v>repositorio: '', </v>
      </c>
      <c r="AY89" t="str">
        <f>AY$1&amp;": '"&amp;Tabla5[[#This Row],[nota]]&amp;"'"</f>
        <v>nota: ''</v>
      </c>
      <c r="AZ89" t="str">
        <f>"{ "&amp;AA89&amp;AB89&amp;AC89&amp;AD89&amp;AE89&amp;AF89&amp;AG89&amp;AH89&amp;AI89&amp;AJ89&amp;AK89&amp;AL89&amp;AM89&amp;AN89&amp;AO89&amp;AP89&amp;AQ89&amp;AR89&amp;AS89&amp;AT89&amp;AU89&amp;AV89&amp;AW89&amp;AX89&amp;AY89&amp;" },"</f>
        <v>{ id: 88, name: 'Aprende React + firebase | 2021 Actualizado', category: 'Frameworks de JavaScript', technology: 'React JS', url: 'https://www.udemy.com/course/aprende-react-firebase-2021-actualizado', platform: 'Udemy', costo: 0, money: 'EUR', comprado: true, priority: 0, minutos: 390, culminado: null, certificado: '', url_certificado: '', instructor: 'Manuel Muñoz', description: 'javascript + React + firebase todo lo que necesitas saber.', url_aux: '', calificacion: '*En evaluación*', actualizado: true, en_ruta: true, logo_platform: 'udemy', logo_technologies: [ 'reactjs','firebase' ], mostrar: false, repositorio: '', nota: '' },</v>
      </c>
    </row>
    <row r="90" spans="1:52">
      <c r="A90" s="6">
        <v>89</v>
      </c>
      <c r="B90" t="s">
        <v>496</v>
      </c>
      <c r="C90" t="s">
        <v>10</v>
      </c>
      <c r="D90" t="s">
        <v>246</v>
      </c>
      <c r="E90" s="7" t="s">
        <v>497</v>
      </c>
      <c r="F90" t="s">
        <v>53</v>
      </c>
      <c r="G90" s="3">
        <v>0</v>
      </c>
      <c r="H90" t="s">
        <v>54</v>
      </c>
      <c r="I90" t="s">
        <v>55</v>
      </c>
      <c r="J90" s="4">
        <v>0</v>
      </c>
      <c r="K90">
        <f>36.5*60</f>
        <v>2190</v>
      </c>
      <c r="O90" t="s">
        <v>399</v>
      </c>
      <c r="P90" t="s">
        <v>498</v>
      </c>
      <c r="R90" t="s">
        <v>58</v>
      </c>
      <c r="S90" t="s">
        <v>55</v>
      </c>
      <c r="T90" t="s">
        <v>55</v>
      </c>
      <c r="U90" t="s">
        <v>59</v>
      </c>
      <c r="V90" s="22" t="s">
        <v>250</v>
      </c>
      <c r="W90" s="22" t="s">
        <v>61</v>
      </c>
      <c r="AA90" t="str">
        <f>AA$1&amp;": "&amp;Tabla5[[#This Row],[id]]&amp;", "</f>
        <v>id: 89, </v>
      </c>
      <c r="AB90" t="str">
        <f>AB$1&amp;": '"&amp;Tabla5[[#This Row],[name]]&amp;"', "</f>
        <v>name: 'React Desde Cero', </v>
      </c>
      <c r="AC90" t="str">
        <f>AC$1&amp;": '"&amp;Tabla5[[#This Row],[category]]&amp;"', "</f>
        <v>category: 'Frameworks de JavaScript', </v>
      </c>
      <c r="AD90" t="str">
        <f>AD$1&amp;": '"&amp;Tabla5[[#This Row],[technology]]&amp;"', "</f>
        <v>technology: 'React JS', </v>
      </c>
      <c r="AE90" t="str">
        <f>AE$1&amp;": '"&amp;Tabla5[[#This Row],[url]]&amp;"', "</f>
        <v>url: 'https://www.udemy.com/course/react-desde-cero-pwa', </v>
      </c>
      <c r="AF90" t="str">
        <f>AF$1&amp;": '"&amp;Tabla5[[#This Row],[platform]]&amp;"', "</f>
        <v>platform: 'Udemy', </v>
      </c>
      <c r="AG90" t="str">
        <f>AG$1&amp;": "&amp;SUBSTITUTE(Tabla5[[#This Row],[costo]],",",".")&amp;", "</f>
        <v>costo: 0, </v>
      </c>
      <c r="AH90" t="str">
        <f>AH$1&amp;": '"&amp;Tabla5[[#This Row],[money]]&amp;"', "</f>
        <v>money: 'EUR', </v>
      </c>
      <c r="AI90" t="str">
        <f>AI$1&amp;": "&amp;Tabla5[[#This Row],[comprado]]&amp;", "</f>
        <v>comprado: true, </v>
      </c>
      <c r="AJ90" t="str">
        <f>AJ$1&amp;": "&amp;Tabla5[[#This Row],[priority]]&amp;", "</f>
        <v>priority: 0, </v>
      </c>
      <c r="AK90" t="str">
        <f>AK$1&amp;": "&amp;Tabla5[[#This Row],[minutos]]&amp;", "</f>
        <v>minutos: 2190, </v>
      </c>
      <c r="AL90" t="str">
        <f>AL$1&amp;": "&amp;IF(Tabla5[[#This Row],[culminado]]=0,"null","'"&amp;TEXT(Tabla5[[#This Row],[culminado]],"aaaa-mm-dd")&amp;"'")&amp;", "</f>
        <v>culminado: null, </v>
      </c>
      <c r="AM90" t="str">
        <f>AM$1&amp;": '"&amp;Tabla5[[#This Row],[certificado]]&amp;"', "</f>
        <v>certificado: '', </v>
      </c>
      <c r="AN90" t="str">
        <f>AN$1&amp;": '"&amp;Tabla5[[#This Row],[url_certificado]]&amp;"', "</f>
        <v>url_certificado: '', </v>
      </c>
      <c r="AO90" t="str">
        <f>AO$1&amp;": '"&amp;Tabla5[[#This Row],[instructor]]&amp;"', "</f>
        <v>instructor: 'Yirsis Serrano', </v>
      </c>
      <c r="AP90" t="str">
        <f>AP$1&amp;": '"&amp;Tabla5[[#This Row],[description]]&amp;"', "</f>
        <v>description: 'Aprenderás React de la mano con PWA, React Hooks, firebase, React Router, Optimizaciones, Redux, sass y muchos temas mas.', </v>
      </c>
      <c r="AQ90" t="str">
        <f>AQ$1&amp;": '"&amp;Tabla5[[#This Row],[url_aux]]&amp;"', "</f>
        <v>url_aux: '', </v>
      </c>
      <c r="AR90" t="str">
        <f>AR$1&amp;": '"&amp;Tabla5[[#This Row],[calificacion]]&amp;"', "</f>
        <v>calificacion: '*En evaluación*', </v>
      </c>
      <c r="AS90" t="str">
        <f>AS$1&amp;": "&amp;Tabla5[[#This Row],[actualizado]]&amp;", "</f>
        <v>actualizado: true, </v>
      </c>
      <c r="AT90" t="str">
        <f>AT$1&amp;": "&amp;Tabla5[[#This Row],[en_ruta]]&amp;", "</f>
        <v>en_ruta: true, </v>
      </c>
      <c r="AU90" t="str">
        <f>AU$1&amp;": '"&amp;Tabla5[[#This Row],[logo_platform]]&amp;"', "</f>
        <v>logo_platform: 'udemy', </v>
      </c>
      <c r="AV90" t="str">
        <f>AV$1&amp;": [ "&amp;Tabla5[[#This Row],[logo_technologies]]&amp;" ], "</f>
        <v>logo_technologies: [ 'reactjs' ], </v>
      </c>
      <c r="AW90" t="str">
        <f>AW$1&amp;": "&amp;Tabla5[[#This Row],[mostrar]]&amp;", "</f>
        <v>mostrar: false, </v>
      </c>
      <c r="AX90" t="str">
        <f>AX$1&amp;": '"&amp;Tabla5[[#This Row],[repositorio]]&amp;"', "</f>
        <v>repositorio: '', </v>
      </c>
      <c r="AY90" t="str">
        <f>AY$1&amp;": '"&amp;Tabla5[[#This Row],[nota]]&amp;"'"</f>
        <v>nota: ''</v>
      </c>
      <c r="AZ90" t="str">
        <f>"{ "&amp;AA90&amp;AB90&amp;AC90&amp;AD90&amp;AE90&amp;AF90&amp;AG90&amp;AH90&amp;AI90&amp;AJ90&amp;AK90&amp;AL90&amp;AM90&amp;AN90&amp;AO90&amp;AP90&amp;AQ90&amp;AR90&amp;AS90&amp;AT90&amp;AU90&amp;AV90&amp;AW90&amp;AX90&amp;AY90&amp;" },"</f>
        <v>{ id: 89, name: 'React Desde Cero', category: 'Frameworks de JavaScript', technology: 'React JS', url: 'https://www.udemy.com/course/react-desde-cero-pwa', platform: 'Udemy', costo: 0, money: 'EUR', comprado: true, priority: 0, minutos: 2190, culminado: null, certificado: '', url_certificado: '', instructor: 'Yirsis Serrano', description: 'Aprenderás React de la mano con PWA, React Hooks, firebase, React Router, Optimizaciones, Redux, sass y muchos temas mas.', url_aux: '', calificacion: '*En evaluación*', actualizado: true, en_ruta: true, logo_platform: 'udemy', logo_technologies: [ 'reactjs' ], mostrar: false, repositorio: '', nota: '' },</v>
      </c>
    </row>
    <row r="91" spans="1:52">
      <c r="A91" s="8">
        <v>90</v>
      </c>
      <c r="B91" t="s">
        <v>499</v>
      </c>
      <c r="C91" t="s">
        <v>22</v>
      </c>
      <c r="D91" t="s">
        <v>500</v>
      </c>
      <c r="E91" s="7" t="s">
        <v>501</v>
      </c>
      <c r="F91" t="s">
        <v>502</v>
      </c>
      <c r="G91" s="3">
        <v>0</v>
      </c>
      <c r="H91" t="s">
        <v>54</v>
      </c>
      <c r="I91" t="s">
        <v>55</v>
      </c>
      <c r="J91" s="4">
        <v>0</v>
      </c>
      <c r="K91">
        <f>100*60</f>
        <v>6000</v>
      </c>
      <c r="L91" s="5">
        <v>43967</v>
      </c>
      <c r="M91" t="s">
        <v>79</v>
      </c>
      <c r="O91" t="s">
        <v>287</v>
      </c>
      <c r="P91" t="s">
        <v>503</v>
      </c>
      <c r="Q91" s="7" t="s">
        <v>504</v>
      </c>
      <c r="R91" t="s">
        <v>93</v>
      </c>
      <c r="S91" t="s">
        <v>61</v>
      </c>
      <c r="T91" t="s">
        <v>61</v>
      </c>
      <c r="U91" t="s">
        <v>505</v>
      </c>
      <c r="V91" s="22" t="s">
        <v>506</v>
      </c>
      <c r="W91" s="22" t="s">
        <v>55</v>
      </c>
      <c r="AA91" t="str">
        <f>AA$1&amp;": "&amp;Tabla5[[#This Row],[id]]&amp;", "</f>
        <v>id: 90, </v>
      </c>
      <c r="AB91" t="str">
        <f>AB$1&amp;": '"&amp;Tabla5[[#This Row],[name]]&amp;"', "</f>
        <v>name: 'Introducción al desarrollo web', </v>
      </c>
      <c r="AC91" t="str">
        <f>AC$1&amp;": '"&amp;Tabla5[[#This Row],[category]]&amp;"', "</f>
        <v>category: 'Stack', </v>
      </c>
      <c r="AD91" t="str">
        <f>AD$1&amp;": '"&amp;Tabla5[[#This Row],[technology]]&amp;"', "</f>
        <v>technology: 'LAMP', </v>
      </c>
      <c r="AE91" t="str">
        <f>AE$1&amp;": '"&amp;Tabla5[[#This Row],[url]]&amp;"', "</f>
        <v>url: 'http://idesweb.uaedf.ua.es/course', </v>
      </c>
      <c r="AF91" t="str">
        <f>AF$1&amp;": '"&amp;Tabla5[[#This Row],[platform]]&amp;"', "</f>
        <v>platform: 'iDESWEB', </v>
      </c>
      <c r="AG91" t="str">
        <f>AG$1&amp;": "&amp;SUBSTITUTE(Tabla5[[#This Row],[costo]],",",".")&amp;", "</f>
        <v>costo: 0, </v>
      </c>
      <c r="AH91" t="str">
        <f>AH$1&amp;": '"&amp;Tabla5[[#This Row],[money]]&amp;"', "</f>
        <v>money: 'EUR', </v>
      </c>
      <c r="AI91" t="str">
        <f>AI$1&amp;": "&amp;Tabla5[[#This Row],[comprado]]&amp;", "</f>
        <v>comprado: true, </v>
      </c>
      <c r="AJ91" t="str">
        <f>AJ$1&amp;": "&amp;Tabla5[[#This Row],[priority]]&amp;", "</f>
        <v>priority: 0, </v>
      </c>
      <c r="AK91" t="str">
        <f>AK$1&amp;": "&amp;Tabla5[[#This Row],[minutos]]&amp;", "</f>
        <v>minutos: 6000, </v>
      </c>
      <c r="AL91" t="str">
        <f>AL$1&amp;": "&amp;IF(Tabla5[[#This Row],[culminado]]=0,"null","'"&amp;TEXT(Tabla5[[#This Row],[culminado]],"aaaa-mm-dd")&amp;"'")&amp;", "</f>
        <v>culminado: '2020-05-16', </v>
      </c>
      <c r="AM91" t="str">
        <f>AM$1&amp;": '"&amp;Tabla5[[#This Row],[certificado]]&amp;"', "</f>
        <v>certificado: 'S/C', </v>
      </c>
      <c r="AN91" t="str">
        <f>AN$1&amp;": '"&amp;Tabla5[[#This Row],[url_certificado]]&amp;"', "</f>
        <v>url_certificado: '', </v>
      </c>
      <c r="AO91" t="str">
        <f>AO$1&amp;": '"&amp;Tabla5[[#This Row],[instructor]]&amp;"', "</f>
        <v>instructor: 'Sergio Luján Mora', </v>
      </c>
      <c r="AP91" t="str">
        <f>AP$1&amp;": '"&amp;Tabla5[[#This Row],[description]]&amp;"', "</f>
        <v>description: 'Aprende HTML, css, javascript, php... y los principios básicos del diseño, de la usabilidad y de la accesibilidad web.', </v>
      </c>
      <c r="AQ91" t="str">
        <f>AQ$1&amp;": '"&amp;Tabla5[[#This Row],[url_aux]]&amp;"', "</f>
        <v>url_aux: 'https://www.tutellus.com/tecnologia/desarrollo-web/idesweb-817?affref=c6460ed83b8a4164a40f99c4163dc618', </v>
      </c>
      <c r="AR91" t="str">
        <f>AR$1&amp;": '"&amp;Tabla5[[#This Row],[calificacion]]&amp;"', "</f>
        <v>calificacion: 'Excelente', </v>
      </c>
      <c r="AS91" t="str">
        <f>AS$1&amp;": "&amp;Tabla5[[#This Row],[actualizado]]&amp;", "</f>
        <v>actualizado: false, </v>
      </c>
      <c r="AT91" t="str">
        <f>AT$1&amp;": "&amp;Tabla5[[#This Row],[en_ruta]]&amp;", "</f>
        <v>en_ruta: false, </v>
      </c>
      <c r="AU91" t="str">
        <f>AU$1&amp;": '"&amp;Tabla5[[#This Row],[logo_platform]]&amp;"', "</f>
        <v>logo_platform: 'idesweb', </v>
      </c>
      <c r="AV91" t="str">
        <f>AV$1&amp;": [ "&amp;Tabla5[[#This Row],[logo_technologies]]&amp;" ], "</f>
        <v>logo_technologies: [ 'html5','css','javascript','mysql','php' ], </v>
      </c>
      <c r="AW91" t="str">
        <f>AW$1&amp;": "&amp;Tabla5[[#This Row],[mostrar]]&amp;", "</f>
        <v>mostrar: true, </v>
      </c>
      <c r="AX91" t="str">
        <f>AX$1&amp;": '"&amp;Tabla5[[#This Row],[repositorio]]&amp;"', "</f>
        <v>repositorio: '', </v>
      </c>
      <c r="AY91" t="str">
        <f>AY$1&amp;": '"&amp;Tabla5[[#This Row],[nota]]&amp;"'"</f>
        <v>nota: ''</v>
      </c>
      <c r="AZ91" t="str">
        <f>"{ "&amp;AA91&amp;AB91&amp;AC91&amp;AD91&amp;AE91&amp;AF91&amp;AG91&amp;AH91&amp;AI91&amp;AJ91&amp;AK91&amp;AL91&amp;AM91&amp;AN91&amp;AO91&amp;AP91&amp;AQ91&amp;AR91&amp;AS91&amp;AT91&amp;AU91&amp;AV91&amp;AW91&amp;AX91&amp;AY91&amp;" },"</f>
        <v>{ id: 90, name: 'Introducción al desarrollo web', category: 'Stack', technology: 'LAMP', url: 'http://idesweb.uaedf.ua.es/course', platform: 'iDESWEB', costo: 0, money: 'EUR', comprado: true, priority: 0, minutos: 6000, culminado: '2020-05-16', certificado: 'S/C', url_certificado: '', instructor: 'Sergio Luján Mora', description: 'Aprende HTML, css, javascript, php... y los principios básicos del diseño, de la usabilidad y de la accesibilidad web.', url_aux: 'https://www.tutellus.com/tecnologia/desarrollo-web/idesweb-817?affref=c6460ed83b8a4164a40f99c4163dc618', calificacion: 'Excelente', actualizado: false, en_ruta: false, logo_platform: 'idesweb', logo_technologies: [ 'html5','css','javascript','mysql','php' ], mostrar: true, repositorio: '', nota: '' },</v>
      </c>
    </row>
    <row r="92" spans="1:52">
      <c r="A92" s="8">
        <v>91</v>
      </c>
      <c r="B92" t="s">
        <v>507</v>
      </c>
      <c r="C92" t="s">
        <v>8</v>
      </c>
      <c r="D92" t="s">
        <v>508</v>
      </c>
      <c r="E92" s="7" t="s">
        <v>509</v>
      </c>
      <c r="F92" t="s">
        <v>132</v>
      </c>
      <c r="G92" s="3">
        <v>0</v>
      </c>
      <c r="H92" t="s">
        <v>54</v>
      </c>
      <c r="I92" t="s">
        <v>55</v>
      </c>
      <c r="J92" s="4">
        <v>0</v>
      </c>
      <c r="K92" s="1">
        <v>265</v>
      </c>
      <c r="L92" s="5">
        <v>44063</v>
      </c>
      <c r="M92" t="s">
        <v>79</v>
      </c>
      <c r="O92" t="s">
        <v>356</v>
      </c>
      <c r="P92" t="s">
        <v>510</v>
      </c>
      <c r="R92" t="s">
        <v>93</v>
      </c>
      <c r="S92" t="s">
        <v>61</v>
      </c>
      <c r="T92" t="s">
        <v>61</v>
      </c>
      <c r="U92" t="s">
        <v>135</v>
      </c>
      <c r="V92" s="22" t="s">
        <v>511</v>
      </c>
      <c r="W92" s="22" t="s">
        <v>61</v>
      </c>
      <c r="AA92" t="str">
        <f>AA$1&amp;": "&amp;Tabla5[[#This Row],[id]]&amp;", "</f>
        <v>id: 91, </v>
      </c>
      <c r="AB92" t="str">
        <f>AB$1&amp;": '"&amp;Tabla5[[#This Row],[name]]&amp;"', "</f>
        <v>name: 'Curso de laravel 5 y Vue.js [desde cero] - Español', </v>
      </c>
      <c r="AC92" t="str">
        <f>AC$1&amp;": '"&amp;Tabla5[[#This Row],[category]]&amp;"', "</f>
        <v>category: 'Frameworks de back-end', </v>
      </c>
      <c r="AD92" t="str">
        <f>AD$1&amp;": '"&amp;Tabla5[[#This Row],[technology]]&amp;"', "</f>
        <v>technology: 'Laravel', </v>
      </c>
      <c r="AE92" t="str">
        <f>AE$1&amp;": '"&amp;Tabla5[[#This Row],[url]]&amp;"', "</f>
        <v>url: 'https://www.youtube.com/playlist?list=PLPl81lqbj-4KHPEGngoy5PSjjxcwnpCdb', </v>
      </c>
      <c r="AF92" t="str">
        <f>AF$1&amp;": '"&amp;Tabla5[[#This Row],[platform]]&amp;"', "</f>
        <v>platform: 'YouTube', </v>
      </c>
      <c r="AG92" t="str">
        <f>AG$1&amp;": "&amp;SUBSTITUTE(Tabla5[[#This Row],[costo]],",",".")&amp;", "</f>
        <v>costo: 0, </v>
      </c>
      <c r="AH92" t="str">
        <f>AH$1&amp;": '"&amp;Tabla5[[#This Row],[money]]&amp;"', "</f>
        <v>money: 'EUR', </v>
      </c>
      <c r="AI92" t="str">
        <f>AI$1&amp;": "&amp;Tabla5[[#This Row],[comprado]]&amp;", "</f>
        <v>comprado: true, </v>
      </c>
      <c r="AJ92" t="str">
        <f>AJ$1&amp;": "&amp;Tabla5[[#This Row],[priority]]&amp;", "</f>
        <v>priority: 0, </v>
      </c>
      <c r="AK92" t="str">
        <f>AK$1&amp;": "&amp;Tabla5[[#This Row],[minutos]]&amp;", "</f>
        <v>minutos: 265, </v>
      </c>
      <c r="AL92" t="str">
        <f>AL$1&amp;": "&amp;IF(Tabla5[[#This Row],[culminado]]=0,"null","'"&amp;TEXT(Tabla5[[#This Row],[culminado]],"aaaa-mm-dd")&amp;"'")&amp;", "</f>
        <v>culminado: '2020-08-20', </v>
      </c>
      <c r="AM92" t="str">
        <f>AM$1&amp;": '"&amp;Tabla5[[#This Row],[certificado]]&amp;"', "</f>
        <v>certificado: 'S/C', </v>
      </c>
      <c r="AN92" t="str">
        <f>AN$1&amp;": '"&amp;Tabla5[[#This Row],[url_certificado]]&amp;"', "</f>
        <v>url_certificado: '', </v>
      </c>
      <c r="AO92" t="str">
        <f>AO$1&amp;": '"&amp;Tabla5[[#This Row],[instructor]]&amp;"', "</f>
        <v>instructor: 'Ignacio Gutiérrez ', </v>
      </c>
      <c r="AP92" t="str">
        <f>AP$1&amp;": '"&amp;Tabla5[[#This Row],[description]]&amp;"', "</f>
        <v>description: 'Si tu idea es trabajar con php de forma segura y realizar aplicaciones web a la velocidad de la luz, te informo que laravel 5 cuenta con estas maravillas.', </v>
      </c>
      <c r="AQ92" t="str">
        <f>AQ$1&amp;": '"&amp;Tabla5[[#This Row],[url_aux]]&amp;"', "</f>
        <v>url_aux: '', </v>
      </c>
      <c r="AR92" t="str">
        <f>AR$1&amp;": '"&amp;Tabla5[[#This Row],[calificacion]]&amp;"', "</f>
        <v>calificacion: 'Excelente', </v>
      </c>
      <c r="AS92" t="str">
        <f>AS$1&amp;": "&amp;Tabla5[[#This Row],[actualizado]]&amp;", "</f>
        <v>actualizado: false, </v>
      </c>
      <c r="AT92" t="str">
        <f>AT$1&amp;": "&amp;Tabla5[[#This Row],[en_ruta]]&amp;", "</f>
        <v>en_ruta: false, </v>
      </c>
      <c r="AU92" t="str">
        <f>AU$1&amp;": '"&amp;Tabla5[[#This Row],[logo_platform]]&amp;"', "</f>
        <v>logo_platform: 'youtube', </v>
      </c>
      <c r="AV92" t="str">
        <f>AV$1&amp;": [ "&amp;Tabla5[[#This Row],[logo_technologies]]&amp;" ], "</f>
        <v>logo_technologies: [ 'laravel' ], </v>
      </c>
      <c r="AW92" t="str">
        <f>AW$1&amp;": "&amp;Tabla5[[#This Row],[mostrar]]&amp;", "</f>
        <v>mostrar: false, </v>
      </c>
      <c r="AX92" t="str">
        <f>AX$1&amp;": '"&amp;Tabla5[[#This Row],[repositorio]]&amp;"', "</f>
        <v>repositorio: '', </v>
      </c>
      <c r="AY92" t="str">
        <f>AY$1&amp;": '"&amp;Tabla5[[#This Row],[nota]]&amp;"'"</f>
        <v>nota: ''</v>
      </c>
      <c r="AZ92" t="str">
        <f>"{ "&amp;AA92&amp;AB92&amp;AC92&amp;AD92&amp;AE92&amp;AF92&amp;AG92&amp;AH92&amp;AI92&amp;AJ92&amp;AK92&amp;AL92&amp;AM92&amp;AN92&amp;AO92&amp;AP92&amp;AQ92&amp;AR92&amp;AS92&amp;AT92&amp;AU92&amp;AV92&amp;AW92&amp;AX92&amp;AY92&amp;" },"</f>
        <v>{ id: 91, name: 'Curso de laravel 5 y Vue.js [desde cero] - Español', category: 'Frameworks de back-end', technology: 'Laravel', url: 'https://www.youtube.com/playlist?list=PLPl81lqbj-4KHPEGngoy5PSjjxcwnpCdb', platform: 'YouTube', costo: 0, money: 'EUR', comprado: true, priority: 0, minutos: 265, culminado: '2020-08-20', certificado: 'S/C', url_certificado: '', instructor: 'Ignacio Gutiérrez ', description: 'Si tu idea es trabajar con php de forma segura y realizar aplicaciones web a la velocidad de la luz, te informo que laravel 5 cuenta con estas maravillas.', url_aux: '', calificacion: 'Excelente', actualizado: false, en_ruta: false, logo_platform: 'youtube', logo_technologies: [ 'laravel' ], mostrar: false, repositorio: '', nota: '' },</v>
      </c>
    </row>
    <row r="93" spans="1:52">
      <c r="A93" s="8">
        <v>92</v>
      </c>
      <c r="B93" t="s">
        <v>512</v>
      </c>
      <c r="C93" t="s">
        <v>10</v>
      </c>
      <c r="D93" t="s">
        <v>389</v>
      </c>
      <c r="E93" s="7" t="s">
        <v>513</v>
      </c>
      <c r="F93" t="s">
        <v>132</v>
      </c>
      <c r="G93" s="3">
        <v>0</v>
      </c>
      <c r="H93" t="s">
        <v>54</v>
      </c>
      <c r="I93" t="s">
        <v>55</v>
      </c>
      <c r="J93" s="4">
        <v>0</v>
      </c>
      <c r="K93" s="1">
        <f>60*15</f>
        <v>900</v>
      </c>
      <c r="L93" s="5">
        <v>44069</v>
      </c>
      <c r="M93" t="s">
        <v>79</v>
      </c>
      <c r="O93" t="s">
        <v>356</v>
      </c>
      <c r="P93" t="s">
        <v>514</v>
      </c>
      <c r="R93" t="s">
        <v>93</v>
      </c>
      <c r="S93" t="s">
        <v>61</v>
      </c>
      <c r="T93" t="s">
        <v>61</v>
      </c>
      <c r="U93" t="s">
        <v>135</v>
      </c>
      <c r="V93" s="22" t="s">
        <v>393</v>
      </c>
      <c r="W93" s="22" t="s">
        <v>55</v>
      </c>
      <c r="AA93" t="str">
        <f>AA$1&amp;": "&amp;Tabla5[[#This Row],[id]]&amp;", "</f>
        <v>id: 92, </v>
      </c>
      <c r="AB93" t="str">
        <f>AB$1&amp;": '"&amp;Tabla5[[#This Row],[name]]&amp;"', "</f>
        <v>name: 'Curso de Vue JS - Tutorial en Español [Desde Cero]', </v>
      </c>
      <c r="AC93" t="str">
        <f>AC$1&amp;": '"&amp;Tabla5[[#This Row],[category]]&amp;"', "</f>
        <v>category: 'Frameworks de JavaScript', </v>
      </c>
      <c r="AD93" t="str">
        <f>AD$1&amp;": '"&amp;Tabla5[[#This Row],[technology]]&amp;"', "</f>
        <v>technology: 'Vue JS', </v>
      </c>
      <c r="AE93" t="str">
        <f>AE$1&amp;": '"&amp;Tabla5[[#This Row],[url]]&amp;"', "</f>
        <v>url: 'https://www.youtube.com/playlist?list=PLPl81lqbj-4J-gfAERGDCdOQtVgRhSvIT', </v>
      </c>
      <c r="AF93" t="str">
        <f>AF$1&amp;": '"&amp;Tabla5[[#This Row],[platform]]&amp;"', "</f>
        <v>platform: 'YouTube', </v>
      </c>
      <c r="AG93" t="str">
        <f>AG$1&amp;": "&amp;SUBSTITUTE(Tabla5[[#This Row],[costo]],",",".")&amp;", "</f>
        <v>costo: 0, </v>
      </c>
      <c r="AH93" t="str">
        <f>AH$1&amp;": '"&amp;Tabla5[[#This Row],[money]]&amp;"', "</f>
        <v>money: 'EUR', </v>
      </c>
      <c r="AI93" t="str">
        <f>AI$1&amp;": "&amp;Tabla5[[#This Row],[comprado]]&amp;", "</f>
        <v>comprado: true, </v>
      </c>
      <c r="AJ93" t="str">
        <f>AJ$1&amp;": "&amp;Tabla5[[#This Row],[priority]]&amp;", "</f>
        <v>priority: 0, </v>
      </c>
      <c r="AK93" t="str">
        <f>AK$1&amp;": "&amp;Tabla5[[#This Row],[minutos]]&amp;", "</f>
        <v>minutos: 900, </v>
      </c>
      <c r="AL93" t="str">
        <f>AL$1&amp;": "&amp;IF(Tabla5[[#This Row],[culminado]]=0,"null","'"&amp;TEXT(Tabla5[[#This Row],[culminado]],"aaaa-mm-dd")&amp;"'")&amp;", "</f>
        <v>culminado: '2020-08-26', </v>
      </c>
      <c r="AM93" t="str">
        <f>AM$1&amp;": '"&amp;Tabla5[[#This Row],[certificado]]&amp;"', "</f>
        <v>certificado: 'S/C', </v>
      </c>
      <c r="AN93" t="str">
        <f>AN$1&amp;": '"&amp;Tabla5[[#This Row],[url_certificado]]&amp;"', "</f>
        <v>url_certificado: '', </v>
      </c>
      <c r="AO93" t="str">
        <f>AO$1&amp;": '"&amp;Tabla5[[#This Row],[instructor]]&amp;"', "</f>
        <v>instructor: 'Ignacio Gutiérrez ', </v>
      </c>
      <c r="AP93" t="str">
        <f>AP$1&amp;": '"&amp;Tabla5[[#This Row],[description]]&amp;"', "</f>
        <v>description: 'Aprende a trabajar con este hermoso framework de javascript que es realmente poderoso.', </v>
      </c>
      <c r="AQ93" t="str">
        <f>AQ$1&amp;": '"&amp;Tabla5[[#This Row],[url_aux]]&amp;"', "</f>
        <v>url_aux: '', </v>
      </c>
      <c r="AR93" t="str">
        <f>AR$1&amp;": '"&amp;Tabla5[[#This Row],[calificacion]]&amp;"', "</f>
        <v>calificacion: 'Excelente', </v>
      </c>
      <c r="AS93" t="str">
        <f>AS$1&amp;": "&amp;Tabla5[[#This Row],[actualizado]]&amp;", "</f>
        <v>actualizado: false, </v>
      </c>
      <c r="AT93" t="str">
        <f>AT$1&amp;": "&amp;Tabla5[[#This Row],[en_ruta]]&amp;", "</f>
        <v>en_ruta: false, </v>
      </c>
      <c r="AU93" t="str">
        <f>AU$1&amp;": '"&amp;Tabla5[[#This Row],[logo_platform]]&amp;"', "</f>
        <v>logo_platform: 'youtube', </v>
      </c>
      <c r="AV93" t="str">
        <f>AV$1&amp;": [ "&amp;Tabla5[[#This Row],[logo_technologies]]&amp;" ], "</f>
        <v>logo_technologies: [ 'vuejs' ], </v>
      </c>
      <c r="AW93" t="str">
        <f>AW$1&amp;": "&amp;Tabla5[[#This Row],[mostrar]]&amp;", "</f>
        <v>mostrar: true, </v>
      </c>
      <c r="AX93" t="str">
        <f>AX$1&amp;": '"&amp;Tabla5[[#This Row],[repositorio]]&amp;"', "</f>
        <v>repositorio: '', </v>
      </c>
      <c r="AY93" t="str">
        <f>AY$1&amp;": '"&amp;Tabla5[[#This Row],[nota]]&amp;"'"</f>
        <v>nota: ''</v>
      </c>
      <c r="AZ93" t="str">
        <f>"{ "&amp;AA93&amp;AB93&amp;AC93&amp;AD93&amp;AE93&amp;AF93&amp;AG93&amp;AH93&amp;AI93&amp;AJ93&amp;AK93&amp;AL93&amp;AM93&amp;AN93&amp;AO93&amp;AP93&amp;AQ93&amp;AR93&amp;AS93&amp;AT93&amp;AU93&amp;AV93&amp;AW93&amp;AX93&amp;AY93&amp;" },"</f>
        <v>{ id: 92, name: 'Curso de Vue JS - Tutorial en Español [Desde Cero]', category: 'Frameworks de JavaScript', technology: 'Vue JS', url: 'https://www.youtube.com/playlist?list=PLPl81lqbj-4J-gfAERGDCdOQtVgRhSvIT', platform: 'YouTube', costo: 0, money: 'EUR', comprado: true, priority: 0, minutos: 900, culminado: '2020-08-26', certificado: 'S/C', url_certificado: '', instructor: 'Ignacio Gutiérrez ', description: 'Aprende a trabajar con este hermoso framework de javascript que es realmente poderoso.', url_aux: '', calificacion: 'Excelente', actualizado: false, en_ruta: false, logo_platform: 'youtube', logo_technologies: [ 'vuejs' ], mostrar: true, repositorio: '', nota: '' },</v>
      </c>
    </row>
    <row r="94" spans="1:52">
      <c r="A94" s="8">
        <v>93</v>
      </c>
      <c r="B94" t="s">
        <v>515</v>
      </c>
      <c r="C94" t="s">
        <v>13</v>
      </c>
      <c r="D94" s="22" t="s">
        <v>516</v>
      </c>
      <c r="E94" s="7" t="s">
        <v>517</v>
      </c>
      <c r="F94" t="s">
        <v>132</v>
      </c>
      <c r="G94" s="3">
        <v>0</v>
      </c>
      <c r="H94" t="s">
        <v>54</v>
      </c>
      <c r="I94" t="s">
        <v>55</v>
      </c>
      <c r="J94" s="4">
        <v>0</v>
      </c>
      <c r="K94" s="1">
        <f>25*15</f>
        <v>375</v>
      </c>
      <c r="L94" s="5">
        <v>44076</v>
      </c>
      <c r="M94" t="s">
        <v>79</v>
      </c>
      <c r="O94" t="s">
        <v>356</v>
      </c>
      <c r="P94" t="s">
        <v>518</v>
      </c>
      <c r="R94" t="s">
        <v>93</v>
      </c>
      <c r="S94" t="s">
        <v>61</v>
      </c>
      <c r="T94" t="s">
        <v>61</v>
      </c>
      <c r="U94" t="s">
        <v>135</v>
      </c>
      <c r="V94" s="22" t="s">
        <v>519</v>
      </c>
      <c r="W94" s="22" t="s">
        <v>55</v>
      </c>
      <c r="AA94" t="str">
        <f>AA$1&amp;": "&amp;Tabla5[[#This Row],[id]]&amp;", "</f>
        <v>id: 93, </v>
      </c>
      <c r="AB94" t="str">
        <f>AB$1&amp;": '"&amp;Tabla5[[#This Row],[name]]&amp;"', "</f>
        <v>name: 'Curso firebase / Firestore desde cero', </v>
      </c>
      <c r="AC94" t="str">
        <f>AC$1&amp;": '"&amp;Tabla5[[#This Row],[category]]&amp;"', "</f>
        <v>category: 'Infraestructura', </v>
      </c>
      <c r="AD94" t="str">
        <f>AD$1&amp;": '"&amp;Tabla5[[#This Row],[technology]]&amp;"', "</f>
        <v>technology: 'firebase', </v>
      </c>
      <c r="AE94" t="str">
        <f>AE$1&amp;": '"&amp;Tabla5[[#This Row],[url]]&amp;"', "</f>
        <v>url: 'https://www.youtube.com/playlist?list=PLPl81lqbj-4JiR1Cio6xEygCZDmZmDUWI', </v>
      </c>
      <c r="AF94" t="str">
        <f>AF$1&amp;": '"&amp;Tabla5[[#This Row],[platform]]&amp;"', "</f>
        <v>platform: 'YouTube', </v>
      </c>
      <c r="AG94" t="str">
        <f>AG$1&amp;": "&amp;SUBSTITUTE(Tabla5[[#This Row],[costo]],",",".")&amp;", "</f>
        <v>costo: 0, </v>
      </c>
      <c r="AH94" t="str">
        <f>AH$1&amp;": '"&amp;Tabla5[[#This Row],[money]]&amp;"', "</f>
        <v>money: 'EUR', </v>
      </c>
      <c r="AI94" t="str">
        <f>AI$1&amp;": "&amp;Tabla5[[#This Row],[comprado]]&amp;", "</f>
        <v>comprado: true, </v>
      </c>
      <c r="AJ94" t="str">
        <f>AJ$1&amp;": "&amp;Tabla5[[#This Row],[priority]]&amp;", "</f>
        <v>priority: 0, </v>
      </c>
      <c r="AK94" t="str">
        <f>AK$1&amp;": "&amp;Tabla5[[#This Row],[minutos]]&amp;", "</f>
        <v>minutos: 375, </v>
      </c>
      <c r="AL94" t="str">
        <f>AL$1&amp;": "&amp;IF(Tabla5[[#This Row],[culminado]]=0,"null","'"&amp;TEXT(Tabla5[[#This Row],[culminado]],"aaaa-mm-dd")&amp;"'")&amp;", "</f>
        <v>culminado: '2020-09-02', </v>
      </c>
      <c r="AM94" t="str">
        <f>AM$1&amp;": '"&amp;Tabla5[[#This Row],[certificado]]&amp;"', "</f>
        <v>certificado: 'S/C', </v>
      </c>
      <c r="AN94" t="str">
        <f>AN$1&amp;": '"&amp;Tabla5[[#This Row],[url_certificado]]&amp;"', "</f>
        <v>url_certificado: '', </v>
      </c>
      <c r="AO94" t="str">
        <f>AO$1&amp;": '"&amp;Tabla5[[#This Row],[instructor]]&amp;"', "</f>
        <v>instructor: 'Ignacio Gutiérrez ', </v>
      </c>
      <c r="AP94" t="str">
        <f>AP$1&amp;": '"&amp;Tabla5[[#This Row],[description]]&amp;"', "</f>
        <v>description: 'Aprende con este curso de firebase y Firestore, donde conocerás como crear un registro de usuarios y almacenarlos en las bases de datos en tiempo real.', </v>
      </c>
      <c r="AQ94" t="str">
        <f>AQ$1&amp;": '"&amp;Tabla5[[#This Row],[url_aux]]&amp;"', "</f>
        <v>url_aux: '', </v>
      </c>
      <c r="AR94" t="str">
        <f>AR$1&amp;": '"&amp;Tabla5[[#This Row],[calificacion]]&amp;"', "</f>
        <v>calificacion: 'Excelente', </v>
      </c>
      <c r="AS94" t="str">
        <f>AS$1&amp;": "&amp;Tabla5[[#This Row],[actualizado]]&amp;", "</f>
        <v>actualizado: false, </v>
      </c>
      <c r="AT94" t="str">
        <f>AT$1&amp;": "&amp;Tabla5[[#This Row],[en_ruta]]&amp;", "</f>
        <v>en_ruta: false, </v>
      </c>
      <c r="AU94" t="str">
        <f>AU$1&amp;": '"&amp;Tabla5[[#This Row],[logo_platform]]&amp;"', "</f>
        <v>logo_platform: 'youtube', </v>
      </c>
      <c r="AV94" t="str">
        <f>AV$1&amp;": [ "&amp;Tabla5[[#This Row],[logo_technologies]]&amp;" ], "</f>
        <v>logo_technologies: [ 'firebase' ], </v>
      </c>
      <c r="AW94" t="str">
        <f>AW$1&amp;": "&amp;Tabla5[[#This Row],[mostrar]]&amp;", "</f>
        <v>mostrar: true, </v>
      </c>
      <c r="AX94" t="str">
        <f>AX$1&amp;": '"&amp;Tabla5[[#This Row],[repositorio]]&amp;"', "</f>
        <v>repositorio: '', </v>
      </c>
      <c r="AY94" t="str">
        <f>AY$1&amp;": '"&amp;Tabla5[[#This Row],[nota]]&amp;"'"</f>
        <v>nota: ''</v>
      </c>
      <c r="AZ94" t="str">
        <f>"{ "&amp;AA94&amp;AB94&amp;AC94&amp;AD94&amp;AE94&amp;AF94&amp;AG94&amp;AH94&amp;AI94&amp;AJ94&amp;AK94&amp;AL94&amp;AM94&amp;AN94&amp;AO94&amp;AP94&amp;AQ94&amp;AR94&amp;AS94&amp;AT94&amp;AU94&amp;AV94&amp;AW94&amp;AX94&amp;AY94&amp;" },"</f>
        <v>{ id: 93, name: 'Curso firebase / Firestore desde cero', category: 'Infraestructura', technology: 'firebase', url: 'https://www.youtube.com/playlist?list=PLPl81lqbj-4JiR1Cio6xEygCZDmZmDUWI', platform: 'YouTube', costo: 0, money: 'EUR', comprado: true, priority: 0, minutos: 375, culminado: '2020-09-02', certificado: 'S/C', url_certificado: '', instructor: 'Ignacio Gutiérrez ', description: 'Aprende con este curso de firebase y Firestore, donde conocerás como crear un registro de usuarios y almacenarlos en las bases de datos en tiempo real.', url_aux: '', calificacion: 'Excelente', actualizado: false, en_ruta: false, logo_platform: 'youtube', logo_technologies: [ 'firebase' ], mostrar: true, repositorio: '', nota: '' },</v>
      </c>
    </row>
    <row r="95" spans="1:52">
      <c r="A95" s="8">
        <v>94</v>
      </c>
      <c r="B95" t="s">
        <v>520</v>
      </c>
      <c r="C95" t="s">
        <v>8</v>
      </c>
      <c r="D95" t="s">
        <v>508</v>
      </c>
      <c r="E95" s="7" t="s">
        <v>521</v>
      </c>
      <c r="F95" t="s">
        <v>53</v>
      </c>
      <c r="G95" s="3">
        <v>0</v>
      </c>
      <c r="H95" t="s">
        <v>54</v>
      </c>
      <c r="I95" t="s">
        <v>55</v>
      </c>
      <c r="J95" s="4">
        <v>0</v>
      </c>
      <c r="K95">
        <v>60</v>
      </c>
      <c r="L95" s="5">
        <v>44113</v>
      </c>
      <c r="M95" t="s">
        <v>79</v>
      </c>
      <c r="O95" t="s">
        <v>311</v>
      </c>
      <c r="P95" t="s">
        <v>522</v>
      </c>
      <c r="R95" t="s">
        <v>75</v>
      </c>
      <c r="S95" t="s">
        <v>61</v>
      </c>
      <c r="T95" t="s">
        <v>61</v>
      </c>
      <c r="U95" t="s">
        <v>59</v>
      </c>
      <c r="V95" s="22" t="s">
        <v>511</v>
      </c>
      <c r="W95" s="22" t="s">
        <v>61</v>
      </c>
      <c r="AA95" t="str">
        <f>AA$1&amp;": "&amp;Tabla5[[#This Row],[id]]&amp;", "</f>
        <v>id: 94, </v>
      </c>
      <c r="AB95" t="str">
        <f>AB$1&amp;": '"&amp;Tabla5[[#This Row],[name]]&amp;"', "</f>
        <v>name: 'Introducción a laravel 5 - Primeros pasos con este framework', </v>
      </c>
      <c r="AC95" t="str">
        <f>AC$1&amp;": '"&amp;Tabla5[[#This Row],[category]]&amp;"', "</f>
        <v>category: 'Frameworks de back-end', </v>
      </c>
      <c r="AD95" t="str">
        <f>AD$1&amp;": '"&amp;Tabla5[[#This Row],[technology]]&amp;"', "</f>
        <v>technology: 'Laravel', </v>
      </c>
      <c r="AE95" t="str">
        <f>AE$1&amp;": '"&amp;Tabla5[[#This Row],[url]]&amp;"', "</f>
        <v>url: 'https://www.udemy.com/course/introduccion-a-laravel-5-primeros-pasos-framework-php', </v>
      </c>
      <c r="AF95" t="str">
        <f>AF$1&amp;": '"&amp;Tabla5[[#This Row],[platform]]&amp;"', "</f>
        <v>platform: 'Udemy', </v>
      </c>
      <c r="AG95" t="str">
        <f>AG$1&amp;": "&amp;SUBSTITUTE(Tabla5[[#This Row],[costo]],",",".")&amp;", "</f>
        <v>costo: 0, </v>
      </c>
      <c r="AH95" t="str">
        <f>AH$1&amp;": '"&amp;Tabla5[[#This Row],[money]]&amp;"', "</f>
        <v>money: 'EUR', </v>
      </c>
      <c r="AI95" t="str">
        <f>AI$1&amp;": "&amp;Tabla5[[#This Row],[comprado]]&amp;", "</f>
        <v>comprado: true, </v>
      </c>
      <c r="AJ95" t="str">
        <f>AJ$1&amp;": "&amp;Tabla5[[#This Row],[priority]]&amp;", "</f>
        <v>priority: 0, </v>
      </c>
      <c r="AK95" t="str">
        <f>AK$1&amp;": "&amp;Tabla5[[#This Row],[minutos]]&amp;", "</f>
        <v>minutos: 60, </v>
      </c>
      <c r="AL95" t="str">
        <f>AL$1&amp;": "&amp;IF(Tabla5[[#This Row],[culminado]]=0,"null","'"&amp;TEXT(Tabla5[[#This Row],[culminado]],"aaaa-mm-dd")&amp;"'")&amp;", "</f>
        <v>culminado: '2020-10-09', </v>
      </c>
      <c r="AM95" t="str">
        <f>AM$1&amp;": '"&amp;Tabla5[[#This Row],[certificado]]&amp;"', "</f>
        <v>certificado: 'S/C', </v>
      </c>
      <c r="AN95" t="str">
        <f>AN$1&amp;": '"&amp;Tabla5[[#This Row],[url_certificado]]&amp;"', "</f>
        <v>url_certificado: '', </v>
      </c>
      <c r="AO95" t="str">
        <f>AO$1&amp;": '"&amp;Tabla5[[#This Row],[instructor]]&amp;"', "</f>
        <v>instructor: 'Víctor Robles', </v>
      </c>
      <c r="AP95" t="str">
        <f>AP$1&amp;": '"&amp;Tabla5[[#This Row],[description]]&amp;"', "</f>
        <v>description: 'Aprende las bases de la laravel 5 desde cero, el framework para php más popular de la actualidad. Introducción básica.', </v>
      </c>
      <c r="AQ95" t="str">
        <f>AQ$1&amp;": '"&amp;Tabla5[[#This Row],[url_aux]]&amp;"', "</f>
        <v>url_aux: '', </v>
      </c>
      <c r="AR95" t="str">
        <f>AR$1&amp;": '"&amp;Tabla5[[#This Row],[calificacion]]&amp;"', "</f>
        <v>calificacion: 'Bueno', </v>
      </c>
      <c r="AS95" t="str">
        <f>AS$1&amp;": "&amp;Tabla5[[#This Row],[actualizado]]&amp;", "</f>
        <v>actualizado: false, </v>
      </c>
      <c r="AT95" t="str">
        <f>AT$1&amp;": "&amp;Tabla5[[#This Row],[en_ruta]]&amp;", "</f>
        <v>en_ruta: false, </v>
      </c>
      <c r="AU95" t="str">
        <f>AU$1&amp;": '"&amp;Tabla5[[#This Row],[logo_platform]]&amp;"', "</f>
        <v>logo_platform: 'udemy', </v>
      </c>
      <c r="AV95" t="str">
        <f>AV$1&amp;": [ "&amp;Tabla5[[#This Row],[logo_technologies]]&amp;" ], "</f>
        <v>logo_technologies: [ 'laravel' ], </v>
      </c>
      <c r="AW95" t="str">
        <f>AW$1&amp;": "&amp;Tabla5[[#This Row],[mostrar]]&amp;", "</f>
        <v>mostrar: false, </v>
      </c>
      <c r="AX95" t="str">
        <f>AX$1&amp;": '"&amp;Tabla5[[#This Row],[repositorio]]&amp;"', "</f>
        <v>repositorio: '', </v>
      </c>
      <c r="AY95" t="str">
        <f>AY$1&amp;": '"&amp;Tabla5[[#This Row],[nota]]&amp;"'"</f>
        <v>nota: ''</v>
      </c>
      <c r="AZ95" t="str">
        <f>"{ "&amp;AA95&amp;AB95&amp;AC95&amp;AD95&amp;AE95&amp;AF95&amp;AG95&amp;AH95&amp;AI95&amp;AJ95&amp;AK95&amp;AL95&amp;AM95&amp;AN95&amp;AO95&amp;AP95&amp;AQ95&amp;AR95&amp;AS95&amp;AT95&amp;AU95&amp;AV95&amp;AW95&amp;AX95&amp;AY95&amp;" },"</f>
        <v>{ id: 94, name: 'Introducción a laravel 5 - Primeros pasos con este framework', category: 'Frameworks de back-end', technology: 'Laravel', url: 'https://www.udemy.com/course/introduccion-a-laravel-5-primeros-pasos-framework-php', platform: 'Udemy', costo: 0, money: 'EUR', comprado: true, priority: 0, minutos: 60, culminado: '2020-10-09', certificado: 'S/C', url_certificado: '', instructor: 'Víctor Robles', description: 'Aprende las bases de la laravel 5 desde cero, el framework para php más popular de la actualidad. Introducción básica.', url_aux: '', calificacion: 'Bueno', actualizado: false, en_ruta: false, logo_platform: 'udemy', logo_technologies: [ 'laravel' ], mostrar: false, repositorio: '', nota: '' },</v>
      </c>
    </row>
    <row r="96" spans="1:52">
      <c r="A96" s="8">
        <v>95</v>
      </c>
      <c r="B96" t="s">
        <v>523</v>
      </c>
      <c r="C96" t="s">
        <v>10</v>
      </c>
      <c r="D96" t="s">
        <v>246</v>
      </c>
      <c r="E96" s="7" t="s">
        <v>524</v>
      </c>
      <c r="F96" t="s">
        <v>53</v>
      </c>
      <c r="G96" s="3">
        <v>0</v>
      </c>
      <c r="H96" t="s">
        <v>54</v>
      </c>
      <c r="I96" t="s">
        <v>55</v>
      </c>
      <c r="J96" s="4">
        <v>0</v>
      </c>
      <c r="K96">
        <v>60</v>
      </c>
      <c r="L96" s="5">
        <v>44114</v>
      </c>
      <c r="M96" t="s">
        <v>79</v>
      </c>
      <c r="O96" t="s">
        <v>311</v>
      </c>
      <c r="P96" t="s">
        <v>525</v>
      </c>
      <c r="R96" t="s">
        <v>75</v>
      </c>
      <c r="S96" t="s">
        <v>61</v>
      </c>
      <c r="T96" t="s">
        <v>61</v>
      </c>
      <c r="U96" t="s">
        <v>59</v>
      </c>
      <c r="V96" s="22" t="s">
        <v>250</v>
      </c>
      <c r="W96" s="22" t="s">
        <v>61</v>
      </c>
      <c r="AA96" t="str">
        <f>AA$1&amp;": "&amp;Tabla5[[#This Row],[id]]&amp;", "</f>
        <v>id: 95, </v>
      </c>
      <c r="AB96" t="str">
        <f>AB$1&amp;": '"&amp;Tabla5[[#This Row],[name]]&amp;"', "</f>
        <v>name: 'React JS - Curso de introducción desde cero y primeros pasos', </v>
      </c>
      <c r="AC96" t="str">
        <f>AC$1&amp;": '"&amp;Tabla5[[#This Row],[category]]&amp;"', "</f>
        <v>category: 'Frameworks de JavaScript', </v>
      </c>
      <c r="AD96" t="str">
        <f>AD$1&amp;": '"&amp;Tabla5[[#This Row],[technology]]&amp;"', "</f>
        <v>technology: 'React JS', </v>
      </c>
      <c r="AE96" t="str">
        <f>AE$1&amp;": '"&amp;Tabla5[[#This Row],[url]]&amp;"', "</f>
        <v>url: 'https://www.udemy.com/course/react-js-curso-de-introduccion-desde-cero-y-primeros-pasos', </v>
      </c>
      <c r="AF96" t="str">
        <f>AF$1&amp;": '"&amp;Tabla5[[#This Row],[platform]]&amp;"', "</f>
        <v>platform: 'Udemy', </v>
      </c>
      <c r="AG96" t="str">
        <f>AG$1&amp;": "&amp;SUBSTITUTE(Tabla5[[#This Row],[costo]],",",".")&amp;", "</f>
        <v>costo: 0, </v>
      </c>
      <c r="AH96" t="str">
        <f>AH$1&amp;": '"&amp;Tabla5[[#This Row],[money]]&amp;"', "</f>
        <v>money: 'EUR', </v>
      </c>
      <c r="AI96" t="str">
        <f>AI$1&amp;": "&amp;Tabla5[[#This Row],[comprado]]&amp;", "</f>
        <v>comprado: true, </v>
      </c>
      <c r="AJ96" t="str">
        <f>AJ$1&amp;": "&amp;Tabla5[[#This Row],[priority]]&amp;", "</f>
        <v>priority: 0, </v>
      </c>
      <c r="AK96" t="str">
        <f>AK$1&amp;": "&amp;Tabla5[[#This Row],[minutos]]&amp;", "</f>
        <v>minutos: 60, </v>
      </c>
      <c r="AL96" t="str">
        <f>AL$1&amp;": "&amp;IF(Tabla5[[#This Row],[culminado]]=0,"null","'"&amp;TEXT(Tabla5[[#This Row],[culminado]],"aaaa-mm-dd")&amp;"'")&amp;", "</f>
        <v>culminado: '2020-10-10', </v>
      </c>
      <c r="AM96" t="str">
        <f>AM$1&amp;": '"&amp;Tabla5[[#This Row],[certificado]]&amp;"', "</f>
        <v>certificado: 'S/C', </v>
      </c>
      <c r="AN96" t="str">
        <f>AN$1&amp;": '"&amp;Tabla5[[#This Row],[url_certificado]]&amp;"', "</f>
        <v>url_certificado: '', </v>
      </c>
      <c r="AO96" t="str">
        <f>AO$1&amp;": '"&amp;Tabla5[[#This Row],[instructor]]&amp;"', "</f>
        <v>instructor: 'Víctor Robles', </v>
      </c>
      <c r="AP96" t="str">
        <f>AP$1&amp;": '"&amp;Tabla5[[#This Row],[description]]&amp;"', "</f>
        <v>description: 'Aprende los fundamentos básicos de React desde cero y paso a paso con Víctor Robles. Instalación, Componentes, JSX y más.', </v>
      </c>
      <c r="AQ96" t="str">
        <f>AQ$1&amp;": '"&amp;Tabla5[[#This Row],[url_aux]]&amp;"', "</f>
        <v>url_aux: '', </v>
      </c>
      <c r="AR96" t="str">
        <f>AR$1&amp;": '"&amp;Tabla5[[#This Row],[calificacion]]&amp;"', "</f>
        <v>calificacion: 'Bueno', </v>
      </c>
      <c r="AS96" t="str">
        <f>AS$1&amp;": "&amp;Tabla5[[#This Row],[actualizado]]&amp;", "</f>
        <v>actualizado: false, </v>
      </c>
      <c r="AT96" t="str">
        <f>AT$1&amp;": "&amp;Tabla5[[#This Row],[en_ruta]]&amp;", "</f>
        <v>en_ruta: false, </v>
      </c>
      <c r="AU96" t="str">
        <f>AU$1&amp;": '"&amp;Tabla5[[#This Row],[logo_platform]]&amp;"', "</f>
        <v>logo_platform: 'udemy', </v>
      </c>
      <c r="AV96" t="str">
        <f>AV$1&amp;": [ "&amp;Tabla5[[#This Row],[logo_technologies]]&amp;" ], "</f>
        <v>logo_technologies: [ 'reactjs' ], </v>
      </c>
      <c r="AW96" t="str">
        <f>AW$1&amp;": "&amp;Tabla5[[#This Row],[mostrar]]&amp;", "</f>
        <v>mostrar: false, </v>
      </c>
      <c r="AX96" t="str">
        <f>AX$1&amp;": '"&amp;Tabla5[[#This Row],[repositorio]]&amp;"', "</f>
        <v>repositorio: '', </v>
      </c>
      <c r="AY96" t="str">
        <f>AY$1&amp;": '"&amp;Tabla5[[#This Row],[nota]]&amp;"'"</f>
        <v>nota: ''</v>
      </c>
      <c r="AZ96" t="str">
        <f>"{ "&amp;AA96&amp;AB96&amp;AC96&amp;AD96&amp;AE96&amp;AF96&amp;AG96&amp;AH96&amp;AI96&amp;AJ96&amp;AK96&amp;AL96&amp;AM96&amp;AN96&amp;AO96&amp;AP96&amp;AQ96&amp;AR96&amp;AS96&amp;AT96&amp;AU96&amp;AV96&amp;AW96&amp;AX96&amp;AY96&amp;" },"</f>
        <v>{ id: 95, name: 'React JS - Curso de introducción desde cero y primeros pasos', category: 'Frameworks de JavaScript', technology: 'React JS', url: 'https://www.udemy.com/course/react-js-curso-de-introduccion-desde-cero-y-primeros-pasos', platform: 'Udemy', costo: 0, money: 'EUR', comprado: true, priority: 0, minutos: 60, culminado: '2020-10-10', certificado: 'S/C', url_certificado: '', instructor: 'Víctor Robles', description: 'Aprende los fundamentos básicos de React desde cero y paso a paso con Víctor Robles. Instalación, Componentes, JSX y más.', url_aux: '', calificacion: 'Bueno', actualizado: false, en_ruta: false, logo_platform: 'udemy', logo_technologies: [ 'reactjs' ], mostrar: false, repositorio: '', nota: '' },</v>
      </c>
    </row>
    <row r="97" spans="1:52">
      <c r="A97" s="9">
        <v>96</v>
      </c>
      <c r="B97" t="s">
        <v>526</v>
      </c>
      <c r="C97" t="s">
        <v>10</v>
      </c>
      <c r="D97" t="s">
        <v>246</v>
      </c>
      <c r="E97" s="7" t="s">
        <v>527</v>
      </c>
      <c r="F97" t="s">
        <v>53</v>
      </c>
      <c r="G97" s="3">
        <v>9.99</v>
      </c>
      <c r="H97" t="s">
        <v>54</v>
      </c>
      <c r="I97" t="s">
        <v>61</v>
      </c>
      <c r="J97" s="4">
        <v>0</v>
      </c>
      <c r="K97">
        <f>58*60+8</f>
        <v>3488</v>
      </c>
      <c r="O97" t="s">
        <v>528</v>
      </c>
      <c r="P97" t="s">
        <v>529</v>
      </c>
      <c r="R97" t="s">
        <v>58</v>
      </c>
      <c r="S97" t="s">
        <v>55</v>
      </c>
      <c r="T97" t="s">
        <v>55</v>
      </c>
      <c r="U97" t="s">
        <v>59</v>
      </c>
      <c r="V97" s="22" t="s">
        <v>482</v>
      </c>
      <c r="W97" s="22" t="s">
        <v>61</v>
      </c>
      <c r="AA97" t="str">
        <f>AA$1&amp;": "&amp;Tabla5[[#This Row],[id]]&amp;", "</f>
        <v>id: 96, </v>
      </c>
      <c r="AB97" t="str">
        <f>AB$1&amp;": '"&amp;Tabla5[[#This Row],[name]]&amp;"', "</f>
        <v>name: 'React - La Guía Completa: Hooks Context Redux MERN +15 Apps', </v>
      </c>
      <c r="AC97" t="str">
        <f>AC$1&amp;": '"&amp;Tabla5[[#This Row],[category]]&amp;"', "</f>
        <v>category: 'Frameworks de JavaScript', </v>
      </c>
      <c r="AD97" t="str">
        <f>AD$1&amp;": '"&amp;Tabla5[[#This Row],[technology]]&amp;"', "</f>
        <v>technology: 'React JS', </v>
      </c>
      <c r="AE97" t="str">
        <f>AE$1&amp;": '"&amp;Tabla5[[#This Row],[url]]&amp;"', "</f>
        <v>url: 'https://www.udemy.com/course/react-de-principiante-a-experto-creando-mas-de-10-aplicaciones', </v>
      </c>
      <c r="AF97" t="str">
        <f>AF$1&amp;": '"&amp;Tabla5[[#This Row],[platform]]&amp;"', "</f>
        <v>platform: 'Udemy', </v>
      </c>
      <c r="AG97" t="str">
        <f>AG$1&amp;": "&amp;SUBSTITUTE(Tabla5[[#This Row],[costo]],",",".")&amp;", "</f>
        <v>costo: 9.99, </v>
      </c>
      <c r="AH97" t="str">
        <f>AH$1&amp;": '"&amp;Tabla5[[#This Row],[money]]&amp;"', "</f>
        <v>money: 'EUR', </v>
      </c>
      <c r="AI97" t="str">
        <f>AI$1&amp;": "&amp;Tabla5[[#This Row],[comprado]]&amp;", "</f>
        <v>comprado: false, </v>
      </c>
      <c r="AJ97" t="str">
        <f>AJ$1&amp;": "&amp;Tabla5[[#This Row],[priority]]&amp;", "</f>
        <v>priority: 0, </v>
      </c>
      <c r="AK97" t="str">
        <f>AK$1&amp;": "&amp;Tabla5[[#This Row],[minutos]]&amp;", "</f>
        <v>minutos: 3488, </v>
      </c>
      <c r="AL97" t="str">
        <f>AL$1&amp;": "&amp;IF(Tabla5[[#This Row],[culminado]]=0,"null","'"&amp;TEXT(Tabla5[[#This Row],[culminado]],"aaaa-mm-dd")&amp;"'")&amp;", "</f>
        <v>culminado: null, </v>
      </c>
      <c r="AM97" t="str">
        <f>AM$1&amp;": '"&amp;Tabla5[[#This Row],[certificado]]&amp;"', "</f>
        <v>certificado: '', </v>
      </c>
      <c r="AN97" t="str">
        <f>AN$1&amp;": '"&amp;Tabla5[[#This Row],[url_certificado]]&amp;"', "</f>
        <v>url_certificado: '', </v>
      </c>
      <c r="AO97" t="str">
        <f>AO$1&amp;": '"&amp;Tabla5[[#This Row],[instructor]]&amp;"', "</f>
        <v>instructor: 'Juan Pablo De La Torre Valdez', </v>
      </c>
      <c r="AP97" t="str">
        <f>AP$1&amp;": '"&amp;Tabla5[[#This Row],[description]]&amp;"', "</f>
        <v>description: 'Incluye React Hooks Gatsby GraphQL Firestore Redux Context MERN Next.js Styled Components Testing Cypress +15 PROYECTOS!', </v>
      </c>
      <c r="AQ97" t="str">
        <f>AQ$1&amp;": '"&amp;Tabla5[[#This Row],[url_aux]]&amp;"', "</f>
        <v>url_aux: '', </v>
      </c>
      <c r="AR97" t="str">
        <f>AR$1&amp;": '"&amp;Tabla5[[#This Row],[calificacion]]&amp;"', "</f>
        <v>calificacion: '*En evaluación*', </v>
      </c>
      <c r="AS97" t="str">
        <f>AS$1&amp;": "&amp;Tabla5[[#This Row],[actualizado]]&amp;", "</f>
        <v>actualizado: true, </v>
      </c>
      <c r="AT97" t="str">
        <f>AT$1&amp;": "&amp;Tabla5[[#This Row],[en_ruta]]&amp;", "</f>
        <v>en_ruta: true, </v>
      </c>
      <c r="AU97" t="str">
        <f>AU$1&amp;": '"&amp;Tabla5[[#This Row],[logo_platform]]&amp;"', "</f>
        <v>logo_platform: 'udemy', </v>
      </c>
      <c r="AV97" t="str">
        <f>AV$1&amp;": [ "&amp;Tabla5[[#This Row],[logo_technologies]]&amp;" ], "</f>
        <v>logo_technologies: [ 'mongo','express','reactjs','nodejs' ], </v>
      </c>
      <c r="AW97" t="str">
        <f>AW$1&amp;": "&amp;Tabla5[[#This Row],[mostrar]]&amp;", "</f>
        <v>mostrar: false, </v>
      </c>
      <c r="AX97" t="str">
        <f>AX$1&amp;": '"&amp;Tabla5[[#This Row],[repositorio]]&amp;"', "</f>
        <v>repositorio: '', </v>
      </c>
      <c r="AY97" t="str">
        <f>AY$1&amp;": '"&amp;Tabla5[[#This Row],[nota]]&amp;"'"</f>
        <v>nota: ''</v>
      </c>
      <c r="AZ97" t="str">
        <f>"{ "&amp;AA97&amp;AB97&amp;AC97&amp;AD97&amp;AE97&amp;AF97&amp;AG97&amp;AH97&amp;AI97&amp;AJ97&amp;AK97&amp;AL97&amp;AM97&amp;AN97&amp;AO97&amp;AP97&amp;AQ97&amp;AR97&amp;AS97&amp;AT97&amp;AU97&amp;AV97&amp;AW97&amp;AX97&amp;AY97&amp;" },"</f>
        <v>{ id: 96, name: 'React - La Guía Completa: Hooks Context Redux MERN +15 Apps', category: 'Frameworks de JavaScript', technology: 'React JS', url: 'https://www.udemy.com/course/react-de-principiante-a-experto-creando-mas-de-10-aplicaciones', platform: 'Udemy', costo: 9.99, money: 'EUR', comprado: false, priority: 0, minutos: 3488, culminado: null, certificado: '', url_certificado: '', instructor: 'Juan Pablo De La Torre Valdez', description: 'Incluye React Hooks Gatsby GraphQL Firestore Redux Context MERN Next.js Styled Components Testing Cypress +15 PROYECTOS!', url_aux: '', calificacion: '*En evaluación*', actualizado: true, en_ruta: true, logo_platform: 'udemy', logo_technologies: [ 'mongo','express','reactjs','nodejs' ], mostrar: false, repositorio: '', nota: '' },</v>
      </c>
    </row>
    <row r="98" spans="1:52">
      <c r="A98" s="6">
        <v>97</v>
      </c>
      <c r="B98" t="s">
        <v>530</v>
      </c>
      <c r="C98" t="s">
        <v>531</v>
      </c>
      <c r="D98" s="22" t="s">
        <v>532</v>
      </c>
      <c r="E98" s="7" t="s">
        <v>533</v>
      </c>
      <c r="F98" t="s">
        <v>53</v>
      </c>
      <c r="G98" s="3">
        <v>0</v>
      </c>
      <c r="H98" t="s">
        <v>54</v>
      </c>
      <c r="I98" t="s">
        <v>55</v>
      </c>
      <c r="J98" s="4">
        <v>0</v>
      </c>
      <c r="K98">
        <f>7*60+11</f>
        <v>431</v>
      </c>
      <c r="O98" t="s">
        <v>534</v>
      </c>
      <c r="P98" t="s">
        <v>535</v>
      </c>
      <c r="R98" t="s">
        <v>58</v>
      </c>
      <c r="S98" t="s">
        <v>55</v>
      </c>
      <c r="T98" t="s">
        <v>55</v>
      </c>
      <c r="U98" t="s">
        <v>59</v>
      </c>
      <c r="V98" s="22" t="s">
        <v>536</v>
      </c>
      <c r="W98" s="22" t="s">
        <v>61</v>
      </c>
      <c r="AA98" t="str">
        <f>AA$1&amp;": "&amp;Tabla5[[#This Row],[id]]&amp;", "</f>
        <v>id: 97, </v>
      </c>
      <c r="AB98" t="str">
        <f>AB$1&amp;": '"&amp;Tabla5[[#This Row],[name]]&amp;"', "</f>
        <v>name: 'Curso básico de sass, css3, html5 y jQuery creando un sitio', </v>
      </c>
      <c r="AC98" t="str">
        <f>AC$1&amp;": '"&amp;Tabla5[[#This Row],[category]]&amp;"', "</f>
        <v>category: 'Preprocesadores de css', </v>
      </c>
      <c r="AD98" t="str">
        <f>AD$1&amp;": '"&amp;Tabla5[[#This Row],[technology]]&amp;"', "</f>
        <v>technology: 'sass', </v>
      </c>
      <c r="AE98" t="str">
        <f>AE$1&amp;": '"&amp;Tabla5[[#This Row],[url]]&amp;"', "</f>
        <v>url: 'https://www.udemy.com/course/aprende-html5-sass-y-jquery-creando-un-sitio-desde-cero', </v>
      </c>
      <c r="AF98" t="str">
        <f>AF$1&amp;": '"&amp;Tabla5[[#This Row],[platform]]&amp;"', "</f>
        <v>platform: 'Udemy', </v>
      </c>
      <c r="AG98" t="str">
        <f>AG$1&amp;": "&amp;SUBSTITUTE(Tabla5[[#This Row],[costo]],",",".")&amp;", "</f>
        <v>costo: 0, </v>
      </c>
      <c r="AH98" t="str">
        <f>AH$1&amp;": '"&amp;Tabla5[[#This Row],[money]]&amp;"', "</f>
        <v>money: 'EUR', </v>
      </c>
      <c r="AI98" t="str">
        <f>AI$1&amp;": "&amp;Tabla5[[#This Row],[comprado]]&amp;", "</f>
        <v>comprado: true, </v>
      </c>
      <c r="AJ98" t="str">
        <f>AJ$1&amp;": "&amp;Tabla5[[#This Row],[priority]]&amp;", "</f>
        <v>priority: 0, </v>
      </c>
      <c r="AK98" t="str">
        <f>AK$1&amp;": "&amp;Tabla5[[#This Row],[minutos]]&amp;", "</f>
        <v>minutos: 431, </v>
      </c>
      <c r="AL98" t="str">
        <f>AL$1&amp;": "&amp;IF(Tabla5[[#This Row],[culminado]]=0,"null","'"&amp;TEXT(Tabla5[[#This Row],[culminado]],"aaaa-mm-dd")&amp;"'")&amp;", "</f>
        <v>culminado: null, </v>
      </c>
      <c r="AM98" t="str">
        <f>AM$1&amp;": '"&amp;Tabla5[[#This Row],[certificado]]&amp;"', "</f>
        <v>certificado: '', </v>
      </c>
      <c r="AN98" t="str">
        <f>AN$1&amp;": '"&amp;Tabla5[[#This Row],[url_certificado]]&amp;"', "</f>
        <v>url_certificado: '', </v>
      </c>
      <c r="AO98" t="str">
        <f>AO$1&amp;": '"&amp;Tabla5[[#This Row],[instructor]]&amp;"', "</f>
        <v>instructor: 'Academia de Joystick', </v>
      </c>
      <c r="AP98" t="str">
        <f>AP$1&amp;": '"&amp;Tabla5[[#This Row],[description]]&amp;"', "</f>
        <v>description: 'Aprende a crear un sitio corporativo desde cero utilizando sass, css3, jQuery y herramientas profesionales de desarrollo.', </v>
      </c>
      <c r="AQ98" t="str">
        <f>AQ$1&amp;": '"&amp;Tabla5[[#This Row],[url_aux]]&amp;"', "</f>
        <v>url_aux: '', </v>
      </c>
      <c r="AR98" t="str">
        <f>AR$1&amp;": '"&amp;Tabla5[[#This Row],[calificacion]]&amp;"', "</f>
        <v>calificacion: '*En evaluación*', </v>
      </c>
      <c r="AS98" t="str">
        <f>AS$1&amp;": "&amp;Tabla5[[#This Row],[actualizado]]&amp;", "</f>
        <v>actualizado: true, </v>
      </c>
      <c r="AT98" t="str">
        <f>AT$1&amp;": "&amp;Tabla5[[#This Row],[en_ruta]]&amp;", "</f>
        <v>en_ruta: true, </v>
      </c>
      <c r="AU98" t="str">
        <f>AU$1&amp;": '"&amp;Tabla5[[#This Row],[logo_platform]]&amp;"', "</f>
        <v>logo_platform: 'udemy', </v>
      </c>
      <c r="AV98" t="str">
        <f>AV$1&amp;": [ "&amp;Tabla5[[#This Row],[logo_technologies]]&amp;" ], "</f>
        <v>logo_technologies: [ 'sass','css','html5','jquery' ], </v>
      </c>
      <c r="AW98" t="str">
        <f>AW$1&amp;": "&amp;Tabla5[[#This Row],[mostrar]]&amp;", "</f>
        <v>mostrar: false, </v>
      </c>
      <c r="AX98" t="str">
        <f>AX$1&amp;": '"&amp;Tabla5[[#This Row],[repositorio]]&amp;"', "</f>
        <v>repositorio: '', </v>
      </c>
      <c r="AY98" t="str">
        <f>AY$1&amp;": '"&amp;Tabla5[[#This Row],[nota]]&amp;"'"</f>
        <v>nota: ''</v>
      </c>
      <c r="AZ98" t="str">
        <f>"{ "&amp;AA98&amp;AB98&amp;AC98&amp;AD98&amp;AE98&amp;AF98&amp;AG98&amp;AH98&amp;AI98&amp;AJ98&amp;AK98&amp;AL98&amp;AM98&amp;AN98&amp;AO98&amp;AP98&amp;AQ98&amp;AR98&amp;AS98&amp;AT98&amp;AU98&amp;AV98&amp;AW98&amp;AX98&amp;AY98&amp;" },"</f>
        <v>{ id: 97, name: 'Curso básico de sass, css3, html5 y jQuery creando un sitio', category: 'Preprocesadores de css', technology: 'sass', url: 'https://www.udemy.com/course/aprende-html5-sass-y-jquery-creando-un-sitio-desde-cero', platform: 'Udemy', costo: 0, money: 'EUR', comprado: true, priority: 0, minutos: 431, culminado: null, certificado: '', url_certificado: '', instructor: 'Academia de Joystick', description: 'Aprende a crear un sitio corporativo desde cero utilizando sass, css3, jQuery y herramientas profesionales de desarrollo.', url_aux: '', calificacion: '*En evaluación*', actualizado: true, en_ruta: true, logo_platform: 'udemy', logo_technologies: [ 'sass','css','html5','jquery' ], mostrar: false, repositorio: '', nota: '' },</v>
      </c>
    </row>
    <row r="99" spans="1:52">
      <c r="A99" s="6">
        <v>98</v>
      </c>
      <c r="B99" t="s">
        <v>537</v>
      </c>
      <c r="C99" t="s">
        <v>531</v>
      </c>
      <c r="D99" t="s">
        <v>538</v>
      </c>
      <c r="E99" s="7" t="s">
        <v>539</v>
      </c>
      <c r="F99" t="s">
        <v>132</v>
      </c>
      <c r="G99" s="3">
        <v>0</v>
      </c>
      <c r="H99" t="s">
        <v>104</v>
      </c>
      <c r="I99" t="s">
        <v>55</v>
      </c>
      <c r="J99" s="4">
        <v>0</v>
      </c>
      <c r="K99">
        <v>80</v>
      </c>
      <c r="O99" t="s">
        <v>540</v>
      </c>
      <c r="P99" t="s">
        <v>541</v>
      </c>
      <c r="R99" t="s">
        <v>58</v>
      </c>
      <c r="S99" t="s">
        <v>55</v>
      </c>
      <c r="T99" t="s">
        <v>55</v>
      </c>
      <c r="U99" t="s">
        <v>135</v>
      </c>
      <c r="V99" s="22" t="s">
        <v>542</v>
      </c>
      <c r="W99" s="22" t="s">
        <v>61</v>
      </c>
      <c r="AA99" t="str">
        <f>AA$1&amp;": "&amp;Tabla5[[#This Row],[id]]&amp;", "</f>
        <v>id: 98, </v>
      </c>
      <c r="AB99" t="str">
        <f>AB$1&amp;": '"&amp;Tabla5[[#This Row],[name]]&amp;"', "</f>
        <v>name: 'LESS de 0 a 100', </v>
      </c>
      <c r="AC99" t="str">
        <f>AC$1&amp;": '"&amp;Tabla5[[#This Row],[category]]&amp;"', "</f>
        <v>category: 'Preprocesadores de css', </v>
      </c>
      <c r="AD99" t="str">
        <f>AD$1&amp;": '"&amp;Tabla5[[#This Row],[technology]]&amp;"', "</f>
        <v>technology: 'Less', </v>
      </c>
      <c r="AE99" t="str">
        <f>AE$1&amp;": '"&amp;Tabla5[[#This Row],[url]]&amp;"', "</f>
        <v>url: 'https://www.youtube.com/playlist?list=PLCTD_CpMeEKT70itw70uVs0vlFbvbCPQN', </v>
      </c>
      <c r="AF99" t="str">
        <f>AF$1&amp;": '"&amp;Tabla5[[#This Row],[platform]]&amp;"', "</f>
        <v>platform: 'YouTube', </v>
      </c>
      <c r="AG99" t="str">
        <f>AG$1&amp;": "&amp;SUBSTITUTE(Tabla5[[#This Row],[costo]],",",".")&amp;", "</f>
        <v>costo: 0, </v>
      </c>
      <c r="AH99" t="str">
        <f>AH$1&amp;": '"&amp;Tabla5[[#This Row],[money]]&amp;"', "</f>
        <v>money: 'USD', </v>
      </c>
      <c r="AI99" t="str">
        <f>AI$1&amp;": "&amp;Tabla5[[#This Row],[comprado]]&amp;", "</f>
        <v>comprado: true, </v>
      </c>
      <c r="AJ99" t="str">
        <f>AJ$1&amp;": "&amp;Tabla5[[#This Row],[priority]]&amp;", "</f>
        <v>priority: 0, </v>
      </c>
      <c r="AK99" t="str">
        <f>AK$1&amp;": "&amp;Tabla5[[#This Row],[minutos]]&amp;", "</f>
        <v>minutos: 80, </v>
      </c>
      <c r="AL99" t="str">
        <f>AL$1&amp;": "&amp;IF(Tabla5[[#This Row],[culminado]]=0,"null","'"&amp;TEXT(Tabla5[[#This Row],[culminado]],"aaaa-mm-dd")&amp;"'")&amp;", "</f>
        <v>culminado: null, </v>
      </c>
      <c r="AM99" t="str">
        <f>AM$1&amp;": '"&amp;Tabla5[[#This Row],[certificado]]&amp;"', "</f>
        <v>certificado: '', </v>
      </c>
      <c r="AN99" t="str">
        <f>AN$1&amp;": '"&amp;Tabla5[[#This Row],[url_certificado]]&amp;"', "</f>
        <v>url_certificado: '', </v>
      </c>
      <c r="AO99" t="str">
        <f>AO$1&amp;": '"&amp;Tabla5[[#This Row],[instructor]]&amp;"', "</f>
        <v>instructor: 'Programador Novato', </v>
      </c>
      <c r="AP99" t="str">
        <f>AP$1&amp;": '"&amp;Tabla5[[#This Row],[description]]&amp;"', "</f>
        <v>description: 'En este tutorial vamos a prender a instalar Less en nuestros proyectos web.', </v>
      </c>
      <c r="AQ99" t="str">
        <f>AQ$1&amp;": '"&amp;Tabla5[[#This Row],[url_aux]]&amp;"', "</f>
        <v>url_aux: '', </v>
      </c>
      <c r="AR99" t="str">
        <f>AR$1&amp;": '"&amp;Tabla5[[#This Row],[calificacion]]&amp;"', "</f>
        <v>calificacion: '*En evaluación*', </v>
      </c>
      <c r="AS99" t="str">
        <f>AS$1&amp;": "&amp;Tabla5[[#This Row],[actualizado]]&amp;", "</f>
        <v>actualizado: true, </v>
      </c>
      <c r="AT99" t="str">
        <f>AT$1&amp;": "&amp;Tabla5[[#This Row],[en_ruta]]&amp;", "</f>
        <v>en_ruta: true, </v>
      </c>
      <c r="AU99" t="str">
        <f>AU$1&amp;": '"&amp;Tabla5[[#This Row],[logo_platform]]&amp;"', "</f>
        <v>logo_platform: 'youtube', </v>
      </c>
      <c r="AV99" t="str">
        <f>AV$1&amp;": [ "&amp;Tabla5[[#This Row],[logo_technologies]]&amp;" ], "</f>
        <v>logo_technologies: [ 'less' ], </v>
      </c>
      <c r="AW99" t="str">
        <f>AW$1&amp;": "&amp;Tabla5[[#This Row],[mostrar]]&amp;", "</f>
        <v>mostrar: false, </v>
      </c>
      <c r="AX99" t="str">
        <f>AX$1&amp;": '"&amp;Tabla5[[#This Row],[repositorio]]&amp;"', "</f>
        <v>repositorio: '', </v>
      </c>
      <c r="AY99" t="str">
        <f>AY$1&amp;": '"&amp;Tabla5[[#This Row],[nota]]&amp;"'"</f>
        <v>nota: ''</v>
      </c>
      <c r="AZ99" t="str">
        <f>"{ "&amp;AA99&amp;AB99&amp;AC99&amp;AD99&amp;AE99&amp;AF99&amp;AG99&amp;AH99&amp;AI99&amp;AJ99&amp;AK99&amp;AL99&amp;AM99&amp;AN99&amp;AO99&amp;AP99&amp;AQ99&amp;AR99&amp;AS99&amp;AT99&amp;AU99&amp;AV99&amp;AW99&amp;AX99&amp;AY99&amp;" },"</f>
        <v>{ id: 98, name: 'LESS de 0 a 100', category: 'Preprocesadores de css', technology: 'Less', url: 'https://www.youtube.com/playlist?list=PLCTD_CpMeEKT70itw70uVs0vlFbvbCPQN', platform: 'YouTube', costo: 0, money: 'USD', comprado: true, priority: 0, minutos: 80, culminado: null, certificado: '', url_certificado: '', instructor: 'Programador Novato', description: 'En este tutorial vamos a prender a instalar Less en nuestros proyectos web.', url_aux: '', calificacion: '*En evaluación*', actualizado: true, en_ruta: true, logo_platform: 'youtube', logo_technologies: [ 'less' ], mostrar: false, repositorio: '', nota: '' },</v>
      </c>
    </row>
    <row r="100" spans="1:52">
      <c r="A100" s="6">
        <v>99</v>
      </c>
      <c r="B100" s="22" t="s">
        <v>543</v>
      </c>
      <c r="C100" t="s">
        <v>11</v>
      </c>
      <c r="D100" s="22" t="s">
        <v>302</v>
      </c>
      <c r="E100" s="7" t="s">
        <v>544</v>
      </c>
      <c r="F100" t="s">
        <v>53</v>
      </c>
      <c r="G100" s="3">
        <v>0</v>
      </c>
      <c r="H100" t="s">
        <v>54</v>
      </c>
      <c r="I100" t="s">
        <v>55</v>
      </c>
      <c r="J100" s="4">
        <v>0</v>
      </c>
      <c r="K100">
        <f>15*60+40</f>
        <v>940</v>
      </c>
      <c r="O100" t="s">
        <v>267</v>
      </c>
      <c r="P100" s="22" t="s">
        <v>545</v>
      </c>
      <c r="R100" t="s">
        <v>58</v>
      </c>
      <c r="S100" t="s">
        <v>55</v>
      </c>
      <c r="T100" t="s">
        <v>55</v>
      </c>
      <c r="U100" t="s">
        <v>59</v>
      </c>
      <c r="V100" s="22" t="s">
        <v>273</v>
      </c>
      <c r="W100" s="22" t="s">
        <v>61</v>
      </c>
      <c r="AA100" t="str">
        <f>AA$1&amp;": "&amp;Tabla5[[#This Row],[id]]&amp;", "</f>
        <v>id: 99, </v>
      </c>
      <c r="AB100" t="str">
        <f>AB$1&amp;": '"&amp;Tabla5[[#This Row],[name]]&amp;"', "</f>
        <v>name: 'javascript Full- Curso desde Principiante hasta Profesional', </v>
      </c>
      <c r="AC100" t="str">
        <f>AC$1&amp;": '"&amp;Tabla5[[#This Row],[category]]&amp;"', "</f>
        <v>category: 'Front-end', </v>
      </c>
      <c r="AD100" t="str">
        <f>AD$1&amp;": '"&amp;Tabla5[[#This Row],[technology]]&amp;"', "</f>
        <v>technology: 'javascript', </v>
      </c>
      <c r="AE100" t="str">
        <f>AE$1&amp;": '"&amp;Tabla5[[#This Row],[url]]&amp;"', "</f>
        <v>url: 'https://www.udemy.com/course/javascript-moderno-para-principiantes', </v>
      </c>
      <c r="AF100" t="str">
        <f>AF$1&amp;": '"&amp;Tabla5[[#This Row],[platform]]&amp;"', "</f>
        <v>platform: 'Udemy', </v>
      </c>
      <c r="AG100" t="str">
        <f>AG$1&amp;": "&amp;SUBSTITUTE(Tabla5[[#This Row],[costo]],",",".")&amp;", "</f>
        <v>costo: 0, </v>
      </c>
      <c r="AH100" t="str">
        <f>AH$1&amp;": '"&amp;Tabla5[[#This Row],[money]]&amp;"', "</f>
        <v>money: 'EUR', </v>
      </c>
      <c r="AI100" t="str">
        <f>AI$1&amp;": "&amp;Tabla5[[#This Row],[comprado]]&amp;", "</f>
        <v>comprado: true, </v>
      </c>
      <c r="AJ100" t="str">
        <f>AJ$1&amp;": "&amp;Tabla5[[#This Row],[priority]]&amp;", "</f>
        <v>priority: 0, </v>
      </c>
      <c r="AK100" t="str">
        <f>AK$1&amp;": "&amp;Tabla5[[#This Row],[minutos]]&amp;", "</f>
        <v>minutos: 940, </v>
      </c>
      <c r="AL100" t="str">
        <f>AL$1&amp;": "&amp;IF(Tabla5[[#This Row],[culminado]]=0,"null","'"&amp;TEXT(Tabla5[[#This Row],[culminado]],"aaaa-mm-dd")&amp;"'")&amp;", "</f>
        <v>culminado: null, </v>
      </c>
      <c r="AM100" t="str">
        <f>AM$1&amp;": '"&amp;Tabla5[[#This Row],[certificado]]&amp;"', "</f>
        <v>certificado: '', </v>
      </c>
      <c r="AN100" t="str">
        <f>AN$1&amp;": '"&amp;Tabla5[[#This Row],[url_certificado]]&amp;"', "</f>
        <v>url_certificado: '', </v>
      </c>
      <c r="AO100" t="str">
        <f>AO$1&amp;": '"&amp;Tabla5[[#This Row],[instructor]]&amp;"', "</f>
        <v>instructor: 'Grover Vásquez', </v>
      </c>
      <c r="AP100" t="str">
        <f>AP$1&amp;": '"&amp;Tabla5[[#This Row],[description]]&amp;"', "</f>
        <v>description: 'javascript Moderno para principiantes, aprende Fundamentos, POO, ES6+, ajax, WebPack, firebase y Ejemplos de aplicación.', </v>
      </c>
      <c r="AQ100" t="str">
        <f>AQ$1&amp;": '"&amp;Tabla5[[#This Row],[url_aux]]&amp;"', "</f>
        <v>url_aux: '', </v>
      </c>
      <c r="AR100" t="str">
        <f>AR$1&amp;": '"&amp;Tabla5[[#This Row],[calificacion]]&amp;"', "</f>
        <v>calificacion: '*En evaluación*', </v>
      </c>
      <c r="AS100" t="str">
        <f>AS$1&amp;": "&amp;Tabla5[[#This Row],[actualizado]]&amp;", "</f>
        <v>actualizado: true, </v>
      </c>
      <c r="AT100" t="str">
        <f>AT$1&amp;": "&amp;Tabla5[[#This Row],[en_ruta]]&amp;", "</f>
        <v>en_ruta: true, </v>
      </c>
      <c r="AU100" t="str">
        <f>AU$1&amp;": '"&amp;Tabla5[[#This Row],[logo_platform]]&amp;"', "</f>
        <v>logo_platform: 'udemy', </v>
      </c>
      <c r="AV100" t="str">
        <f>AV$1&amp;": [ "&amp;Tabla5[[#This Row],[logo_technologies]]&amp;" ], "</f>
        <v>logo_technologies: [ 'javascript' ], </v>
      </c>
      <c r="AW100" t="str">
        <f>AW$1&amp;": "&amp;Tabla5[[#This Row],[mostrar]]&amp;", "</f>
        <v>mostrar: false, </v>
      </c>
      <c r="AX100" t="str">
        <f>AX$1&amp;": '"&amp;Tabla5[[#This Row],[repositorio]]&amp;"', "</f>
        <v>repositorio: '', </v>
      </c>
      <c r="AY100" t="str">
        <f>AY$1&amp;": '"&amp;Tabla5[[#This Row],[nota]]&amp;"'"</f>
        <v>nota: ''</v>
      </c>
      <c r="AZ100" t="str">
        <f>"{ "&amp;AA100&amp;AB100&amp;AC100&amp;AD100&amp;AE100&amp;AF100&amp;AG100&amp;AH100&amp;AI100&amp;AJ100&amp;AK100&amp;AL100&amp;AM100&amp;AN100&amp;AO100&amp;AP100&amp;AQ100&amp;AR100&amp;AS100&amp;AT100&amp;AU100&amp;AV100&amp;AW100&amp;AX100&amp;AY100&amp;" },"</f>
        <v>{ id: 99, name: 'javascript Full- Curso desde Principiante hasta Profesional', category: 'Front-end', technology: 'javascript', url: 'https://www.udemy.com/course/javascript-moderno-para-principiantes', platform: 'Udemy', costo: 0, money: 'EUR', comprado: true, priority: 0, minutos: 940, culminado: null, certificado: '', url_certificado: '', instructor: 'Grover Vásquez', description: 'javascript Moderno para principiantes, aprende Fundamentos, POO, ES6+, ajax, WebPack, firebase y Ejemplos de aplicación.', url_aux: '', calificacion: '*En evaluación*', actualizado: true, en_ruta: true, logo_platform: 'udemy', logo_technologies: [ 'javascript' ], mostrar: false, repositorio: '', nota: '' },</v>
      </c>
    </row>
    <row r="101" spans="1:52">
      <c r="A101" s="6">
        <v>100</v>
      </c>
      <c r="B101" t="s">
        <v>546</v>
      </c>
      <c r="C101" t="s">
        <v>547</v>
      </c>
      <c r="D101" t="s">
        <v>548</v>
      </c>
      <c r="E101" s="7" t="s">
        <v>549</v>
      </c>
      <c r="F101" t="s">
        <v>132</v>
      </c>
      <c r="G101" s="3">
        <v>0</v>
      </c>
      <c r="H101" t="s">
        <v>104</v>
      </c>
      <c r="I101" t="s">
        <v>55</v>
      </c>
      <c r="J101" s="4">
        <v>0</v>
      </c>
      <c r="K101">
        <v>45</v>
      </c>
      <c r="O101" t="s">
        <v>550</v>
      </c>
      <c r="P101" t="s">
        <v>551</v>
      </c>
      <c r="R101" t="s">
        <v>58</v>
      </c>
      <c r="S101" t="s">
        <v>55</v>
      </c>
      <c r="T101" t="s">
        <v>55</v>
      </c>
      <c r="U101" t="s">
        <v>135</v>
      </c>
      <c r="V101" s="22" t="s">
        <v>552</v>
      </c>
      <c r="W101" s="22" t="s">
        <v>61</v>
      </c>
      <c r="AA101" t="str">
        <f>AA$1&amp;": "&amp;Tabla5[[#This Row],[id]]&amp;", "</f>
        <v>id: 100, </v>
      </c>
      <c r="AB101" t="str">
        <f>AB$1&amp;": '"&amp;Tabla5[[#This Row],[name]]&amp;"', "</f>
        <v>name: 'WEBPACK 5 - ¡Curso práctico DESDE CERO! ', </v>
      </c>
      <c r="AC101" t="str">
        <f>AC$1&amp;": '"&amp;Tabla5[[#This Row],[category]]&amp;"', "</f>
        <v>category: 'Empaquetador de javascript', </v>
      </c>
      <c r="AD101" t="str">
        <f>AD$1&amp;": '"&amp;Tabla5[[#This Row],[technology]]&amp;"', "</f>
        <v>technology: 'Webpack', </v>
      </c>
      <c r="AE101" t="str">
        <f>AE$1&amp;": '"&amp;Tabla5[[#This Row],[url]]&amp;"', "</f>
        <v>url: 'https://www.youtube.com/watch?v=FMNuTj89RzU', </v>
      </c>
      <c r="AF101" t="str">
        <f>AF$1&amp;": '"&amp;Tabla5[[#This Row],[platform]]&amp;"', "</f>
        <v>platform: 'YouTube', </v>
      </c>
      <c r="AG101" t="str">
        <f>AG$1&amp;": "&amp;SUBSTITUTE(Tabla5[[#This Row],[costo]],",",".")&amp;", "</f>
        <v>costo: 0, </v>
      </c>
      <c r="AH101" t="str">
        <f>AH$1&amp;": '"&amp;Tabla5[[#This Row],[money]]&amp;"', "</f>
        <v>money: 'USD', </v>
      </c>
      <c r="AI101" t="str">
        <f>AI$1&amp;": "&amp;Tabla5[[#This Row],[comprado]]&amp;", "</f>
        <v>comprado: true, </v>
      </c>
      <c r="AJ101" t="str">
        <f>AJ$1&amp;": "&amp;Tabla5[[#This Row],[priority]]&amp;", "</f>
        <v>priority: 0, </v>
      </c>
      <c r="AK101" t="str">
        <f>AK$1&amp;": "&amp;Tabla5[[#This Row],[minutos]]&amp;", "</f>
        <v>minutos: 45, </v>
      </c>
      <c r="AL101" t="str">
        <f>AL$1&amp;": "&amp;IF(Tabla5[[#This Row],[culminado]]=0,"null","'"&amp;TEXT(Tabla5[[#This Row],[culminado]],"aaaa-mm-dd")&amp;"'")&amp;", "</f>
        <v>culminado: null, </v>
      </c>
      <c r="AM101" t="str">
        <f>AM$1&amp;": '"&amp;Tabla5[[#This Row],[certificado]]&amp;"', "</f>
        <v>certificado: '', </v>
      </c>
      <c r="AN101" t="str">
        <f>AN$1&amp;": '"&amp;Tabla5[[#This Row],[url_certificado]]&amp;"', "</f>
        <v>url_certificado: '', </v>
      </c>
      <c r="AO101" t="str">
        <f>AO$1&amp;": '"&amp;Tabla5[[#This Row],[instructor]]&amp;"', "</f>
        <v>instructor: 'Midudev', </v>
      </c>
      <c r="AP101" t="str">
        <f>AP$1&amp;": '"&amp;Tabla5[[#This Row],[description]]&amp;"', "</f>
        <v>description: 'Aprende a utilizar WEBPACK 5, el empaquetador de aplicaciones web más utilizado del momento. Veremos cómo crear paso a paso una aplicación con React, cómo crear nuestro entorno de desarrollo y optimizarla.', </v>
      </c>
      <c r="AQ101" t="str">
        <f>AQ$1&amp;": '"&amp;Tabla5[[#This Row],[url_aux]]&amp;"', "</f>
        <v>url_aux: '', </v>
      </c>
      <c r="AR101" t="str">
        <f>AR$1&amp;": '"&amp;Tabla5[[#This Row],[calificacion]]&amp;"', "</f>
        <v>calificacion: '*En evaluación*', </v>
      </c>
      <c r="AS101" t="str">
        <f>AS$1&amp;": "&amp;Tabla5[[#This Row],[actualizado]]&amp;", "</f>
        <v>actualizado: true, </v>
      </c>
      <c r="AT101" t="str">
        <f>AT$1&amp;": "&amp;Tabla5[[#This Row],[en_ruta]]&amp;", "</f>
        <v>en_ruta: true, </v>
      </c>
      <c r="AU101" t="str">
        <f>AU$1&amp;": '"&amp;Tabla5[[#This Row],[logo_platform]]&amp;"', "</f>
        <v>logo_platform: 'youtube', </v>
      </c>
      <c r="AV101" t="str">
        <f>AV$1&amp;": [ "&amp;Tabla5[[#This Row],[logo_technologies]]&amp;" ], "</f>
        <v>logo_technologies: [ 'webpack' ], </v>
      </c>
      <c r="AW101" t="str">
        <f>AW$1&amp;": "&amp;Tabla5[[#This Row],[mostrar]]&amp;", "</f>
        <v>mostrar: false, </v>
      </c>
      <c r="AX101" t="str">
        <f>AX$1&amp;": '"&amp;Tabla5[[#This Row],[repositorio]]&amp;"', "</f>
        <v>repositorio: '', </v>
      </c>
      <c r="AY101" t="str">
        <f>AY$1&amp;": '"&amp;Tabla5[[#This Row],[nota]]&amp;"'"</f>
        <v>nota: ''</v>
      </c>
      <c r="AZ101" t="str">
        <f>"{ "&amp;AA101&amp;AB101&amp;AC101&amp;AD101&amp;AE101&amp;AF101&amp;AG101&amp;AH101&amp;AI101&amp;AJ101&amp;AK101&amp;AL101&amp;AM101&amp;AN101&amp;AO101&amp;AP101&amp;AQ101&amp;AR101&amp;AS101&amp;AT101&amp;AU101&amp;AV101&amp;AW101&amp;AX101&amp;AY101&amp;" },"</f>
        <v>{ id: 100, name: 'WEBPACK 5 - ¡Curso práctico DESDE CERO! ', category: 'Empaquetador de javascript', technology: 'Webpack', url: 'https://www.youtube.com/watch?v=FMNuTj89RzU', platform: 'YouTube', costo: 0, money: 'USD', comprado: true, priority: 0, minutos: 45, culminado: null, certificado: '', url_certificado: '', instructor: 'Midudev', description: 'Aprende a utilizar WEBPACK 5, el empaquetador de aplicaciones web más utilizado del momento. Veremos cómo crear paso a paso una aplicación con React, cómo crear nuestro entorno de desarrollo y optimizarla.', url_aux: '', calificacion: '*En evaluación*', actualizado: true, en_ruta: true, logo_platform: 'youtube', logo_technologies: [ 'webpack' ], mostrar: false, repositorio: '', nota: '' },</v>
      </c>
    </row>
    <row r="102" spans="1:52">
      <c r="A102" s="8">
        <v>101</v>
      </c>
      <c r="B102" t="s">
        <v>553</v>
      </c>
      <c r="C102" t="s">
        <v>21</v>
      </c>
      <c r="D102" t="s">
        <v>554</v>
      </c>
      <c r="E102" s="7" t="s">
        <v>555</v>
      </c>
      <c r="F102" t="s">
        <v>284</v>
      </c>
      <c r="G102" s="3">
        <v>0</v>
      </c>
      <c r="H102" t="s">
        <v>104</v>
      </c>
      <c r="I102" t="s">
        <v>55</v>
      </c>
      <c r="J102" s="4">
        <v>0</v>
      </c>
      <c r="K102">
        <f>40*60</f>
        <v>2400</v>
      </c>
      <c r="L102" s="5">
        <v>43981</v>
      </c>
      <c r="M102" t="s">
        <v>556</v>
      </c>
      <c r="N102" s="7" t="s">
        <v>286</v>
      </c>
      <c r="O102" t="s">
        <v>557</v>
      </c>
      <c r="P102" t="s">
        <v>558</v>
      </c>
      <c r="R102" t="s">
        <v>93</v>
      </c>
      <c r="S102" t="s">
        <v>55</v>
      </c>
      <c r="T102" t="s">
        <v>55</v>
      </c>
      <c r="U102" t="s">
        <v>289</v>
      </c>
      <c r="V102" s="22" t="s">
        <v>187</v>
      </c>
      <c r="W102" s="22" t="s">
        <v>55</v>
      </c>
      <c r="AA102" t="str">
        <f>AA$1&amp;": "&amp;Tabla5[[#This Row],[id]]&amp;", "</f>
        <v>id: 101, </v>
      </c>
      <c r="AB102" t="str">
        <f>AB$1&amp;": '"&amp;Tabla5[[#This Row],[name]]&amp;"', "</f>
        <v>name: 'Fundamentos de Marketing Digital', </v>
      </c>
      <c r="AC102" t="str">
        <f>AC$1&amp;": '"&amp;Tabla5[[#This Row],[category]]&amp;"', "</f>
        <v>category: 'Soportes', </v>
      </c>
      <c r="AD102" t="str">
        <f>AD$1&amp;": '"&amp;Tabla5[[#This Row],[technology]]&amp;"', "</f>
        <v>technology: 'Marketing', </v>
      </c>
      <c r="AE102" t="str">
        <f>AE$1&amp;": '"&amp;Tabla5[[#This Row],[url]]&amp;"', "</f>
        <v>url: 'https://learndigital.withgoogle.com/activate/course/digital-marketing', </v>
      </c>
      <c r="AF102" t="str">
        <f>AF$1&amp;": '"&amp;Tabla5[[#This Row],[platform]]&amp;"', "</f>
        <v>platform: 'Google Activate', </v>
      </c>
      <c r="AG102" t="str">
        <f>AG$1&amp;": "&amp;SUBSTITUTE(Tabla5[[#This Row],[costo]],",",".")&amp;", "</f>
        <v>costo: 0, </v>
      </c>
      <c r="AH102" t="str">
        <f>AH$1&amp;": '"&amp;Tabla5[[#This Row],[money]]&amp;"', "</f>
        <v>money: 'USD', </v>
      </c>
      <c r="AI102" t="str">
        <f>AI$1&amp;": "&amp;Tabla5[[#This Row],[comprado]]&amp;", "</f>
        <v>comprado: true, </v>
      </c>
      <c r="AJ102" t="str">
        <f>AJ$1&amp;": "&amp;Tabla5[[#This Row],[priority]]&amp;", "</f>
        <v>priority: 0, </v>
      </c>
      <c r="AK102" t="str">
        <f>AK$1&amp;": "&amp;Tabla5[[#This Row],[minutos]]&amp;", "</f>
        <v>minutos: 2400, </v>
      </c>
      <c r="AL102" t="str">
        <f>AL$1&amp;": "&amp;IF(Tabla5[[#This Row],[culminado]]=0,"null","'"&amp;TEXT(Tabla5[[#This Row],[culminado]],"aaaa-mm-dd")&amp;"'")&amp;", "</f>
        <v>culminado: '2020-05-30', </v>
      </c>
      <c r="AM102" t="str">
        <f>AM$1&amp;": '"&amp;Tabla5[[#This Row],[certificado]]&amp;"', "</f>
        <v>certificado: 'BCU 7HW MSA', </v>
      </c>
      <c r="AN102" t="str">
        <f>AN$1&amp;": '"&amp;Tabla5[[#This Row],[url_certificado]]&amp;"', "</f>
        <v>url_certificado: 'https://learndigital.withgoogle.com/activate/validate-certificate-code', </v>
      </c>
      <c r="AO102" t="str">
        <f>AO$1&amp;": '"&amp;Tabla5[[#This Row],[instructor]]&amp;"', "</f>
        <v>instructor: 'Google EMEA', </v>
      </c>
      <c r="AP102" t="str">
        <f>AP$1&amp;": '"&amp;Tabla5[[#This Row],[description]]&amp;"', "</f>
        <v>description: 'Aprende los conceptos básicos del marketing digital e impulsa tu negocio o tu carrera.', </v>
      </c>
      <c r="AQ102" t="str">
        <f>AQ$1&amp;": '"&amp;Tabla5[[#This Row],[url_aux]]&amp;"', "</f>
        <v>url_aux: '', </v>
      </c>
      <c r="AR102" t="str">
        <f>AR$1&amp;": '"&amp;Tabla5[[#This Row],[calificacion]]&amp;"', "</f>
        <v>calificacion: 'Excelente', </v>
      </c>
      <c r="AS102" t="str">
        <f>AS$1&amp;": "&amp;Tabla5[[#This Row],[actualizado]]&amp;", "</f>
        <v>actualizado: true, </v>
      </c>
      <c r="AT102" t="str">
        <f>AT$1&amp;": "&amp;Tabla5[[#This Row],[en_ruta]]&amp;", "</f>
        <v>en_ruta: true, </v>
      </c>
      <c r="AU102" t="str">
        <f>AU$1&amp;": '"&amp;Tabla5[[#This Row],[logo_platform]]&amp;"', "</f>
        <v>logo_platform: 'google', </v>
      </c>
      <c r="AV102" t="str">
        <f>AV$1&amp;": [ "&amp;Tabla5[[#This Row],[logo_technologies]]&amp;" ], "</f>
        <v>logo_technologies: [ 'generico' ], </v>
      </c>
      <c r="AW102" t="str">
        <f>AW$1&amp;": "&amp;Tabla5[[#This Row],[mostrar]]&amp;", "</f>
        <v>mostrar: true, </v>
      </c>
      <c r="AX102" t="str">
        <f>AX$1&amp;": '"&amp;Tabla5[[#This Row],[repositorio]]&amp;"', "</f>
        <v>repositorio: '', </v>
      </c>
      <c r="AY102" t="str">
        <f>AY$1&amp;": '"&amp;Tabla5[[#This Row],[nota]]&amp;"'"</f>
        <v>nota: ''</v>
      </c>
      <c r="AZ102" t="str">
        <f>"{ "&amp;AA102&amp;AB102&amp;AC102&amp;AD102&amp;AE102&amp;AF102&amp;AG102&amp;AH102&amp;AI102&amp;AJ102&amp;AK102&amp;AL102&amp;AM102&amp;AN102&amp;AO102&amp;AP102&amp;AQ102&amp;AR102&amp;AS102&amp;AT102&amp;AU102&amp;AV102&amp;AW102&amp;AX102&amp;AY102&amp;" },"</f>
        <v>{ id: 101, name: 'Fundamentos de Marketing Digital', category: 'Soportes', technology: 'Marketing', url: 'https://learndigital.withgoogle.com/activate/course/digital-marketing', platform: 'Google Activate', costo: 0, money: 'USD', comprado: true, priority: 0, minutos: 2400, culminado: '2020-05-30', certificado: 'BCU 7HW MSA', url_certificado: 'https://learndigital.withgoogle.com/activate/validate-certificate-code', instructor: 'Google EMEA', description: 'Aprende los conceptos básicos del marketing digital e impulsa tu negocio o tu carrera.', url_aux: '', calificacion: 'Excelente', actualizado: true, en_ruta: true, logo_platform: 'google', logo_technologies: [ 'generico' ], mostrar: true, repositorio: '', nota: '' },</v>
      </c>
    </row>
    <row r="103" spans="1:52">
      <c r="A103" s="8">
        <v>102</v>
      </c>
      <c r="B103" t="s">
        <v>559</v>
      </c>
      <c r="C103" t="s">
        <v>3</v>
      </c>
      <c r="D103" t="s">
        <v>418</v>
      </c>
      <c r="E103" s="7" t="s">
        <v>560</v>
      </c>
      <c r="F103" t="s">
        <v>561</v>
      </c>
      <c r="G103" s="3">
        <v>0</v>
      </c>
      <c r="H103" t="s">
        <v>104</v>
      </c>
      <c r="I103" t="s">
        <v>55</v>
      </c>
      <c r="J103" s="4">
        <v>0</v>
      </c>
      <c r="K103">
        <f>24*60</f>
        <v>1440</v>
      </c>
      <c r="L103" s="5">
        <v>43982</v>
      </c>
      <c r="N103" s="7" t="s">
        <v>562</v>
      </c>
      <c r="O103" t="s">
        <v>563</v>
      </c>
      <c r="P103" t="s">
        <v>564</v>
      </c>
      <c r="R103" t="s">
        <v>75</v>
      </c>
      <c r="S103" t="s">
        <v>55</v>
      </c>
      <c r="T103" t="s">
        <v>61</v>
      </c>
      <c r="U103" t="s">
        <v>565</v>
      </c>
      <c r="V103" s="22" t="s">
        <v>566</v>
      </c>
      <c r="W103" s="22" t="s">
        <v>55</v>
      </c>
      <c r="AA103" t="str">
        <f>AA$1&amp;": "&amp;Tabla5[[#This Row],[id]]&amp;", "</f>
        <v>id: 102, </v>
      </c>
      <c r="AB103" t="str">
        <f>AB$1&amp;": '"&amp;Tabla5[[#This Row],[name]]&amp;"', "</f>
        <v>name: 'Curador de datos', </v>
      </c>
      <c r="AC103" t="str">
        <f>AC$1&amp;": '"&amp;Tabla5[[#This Row],[category]]&amp;"', "</f>
        <v>category: 'Bases de datos', </v>
      </c>
      <c r="AD103" t="str">
        <f>AD$1&amp;": '"&amp;Tabla5[[#This Row],[technology]]&amp;"', "</f>
        <v>technology: 'General', </v>
      </c>
      <c r="AE103" t="str">
        <f>AE$1&amp;": '"&amp;Tabla5[[#This Row],[url]]&amp;"', "</f>
        <v>url: 'https://capacitateparaelempleo.org/pages.php?r=.tema&amp;tagID=936', </v>
      </c>
      <c r="AF103" t="str">
        <f>AF$1&amp;": '"&amp;Tabla5[[#This Row],[platform]]&amp;"', "</f>
        <v>platform: 'Fundación Carlos Slim', </v>
      </c>
      <c r="AG103" t="str">
        <f>AG$1&amp;": "&amp;SUBSTITUTE(Tabla5[[#This Row],[costo]],",",".")&amp;", "</f>
        <v>costo: 0, </v>
      </c>
      <c r="AH103" t="str">
        <f>AH$1&amp;": '"&amp;Tabla5[[#This Row],[money]]&amp;"', "</f>
        <v>money: 'USD', </v>
      </c>
      <c r="AI103" t="str">
        <f>AI$1&amp;": "&amp;Tabla5[[#This Row],[comprado]]&amp;", "</f>
        <v>comprado: true, </v>
      </c>
      <c r="AJ103" t="str">
        <f>AJ$1&amp;": "&amp;Tabla5[[#This Row],[priority]]&amp;", "</f>
        <v>priority: 0, </v>
      </c>
      <c r="AK103" t="str">
        <f>AK$1&amp;": "&amp;Tabla5[[#This Row],[minutos]]&amp;", "</f>
        <v>minutos: 1440, </v>
      </c>
      <c r="AL103" t="str">
        <f>AL$1&amp;": "&amp;IF(Tabla5[[#This Row],[culminado]]=0,"null","'"&amp;TEXT(Tabla5[[#This Row],[culminado]],"aaaa-mm-dd")&amp;"'")&amp;", "</f>
        <v>culminado: '2020-05-31', </v>
      </c>
      <c r="AM103" t="str">
        <f>AM$1&amp;": '"&amp;Tabla5[[#This Row],[certificado]]&amp;"', "</f>
        <v>certificado: '', </v>
      </c>
      <c r="AN103" t="str">
        <f>AN$1&amp;": '"&amp;Tabla5[[#This Row],[url_certificado]]&amp;"', "</f>
        <v>url_certificado: 'https://capacitateparaelempleo.org/verifica/neglddar1', </v>
      </c>
      <c r="AO103" t="str">
        <f>AO$1&amp;": '"&amp;Tabla5[[#This Row],[instructor]]&amp;"', "</f>
        <v>instructor: 'Capacítate para el empleo', </v>
      </c>
      <c r="AP103" t="str">
        <f>AP$1&amp;": '"&amp;Tabla5[[#This Row],[description]]&amp;"', "</f>
        <v>description: 'Aprende a a administrar, crear, manejar y optimizar una base de datos, mediante un software especializado, para que la información sea útil y se convierta en un activo importante para la toma de decisiones.', </v>
      </c>
      <c r="AQ103" t="str">
        <f>AQ$1&amp;": '"&amp;Tabla5[[#This Row],[url_aux]]&amp;"', "</f>
        <v>url_aux: '', </v>
      </c>
      <c r="AR103" t="str">
        <f>AR$1&amp;": '"&amp;Tabla5[[#This Row],[calificacion]]&amp;"', "</f>
        <v>calificacion: 'Bueno', </v>
      </c>
      <c r="AS103" t="str">
        <f>AS$1&amp;": "&amp;Tabla5[[#This Row],[actualizado]]&amp;", "</f>
        <v>actualizado: true, </v>
      </c>
      <c r="AT103" t="str">
        <f>AT$1&amp;": "&amp;Tabla5[[#This Row],[en_ruta]]&amp;", "</f>
        <v>en_ruta: false, </v>
      </c>
      <c r="AU103" t="str">
        <f>AU$1&amp;": '"&amp;Tabla5[[#This Row],[logo_platform]]&amp;"', "</f>
        <v>logo_platform: 'cpee', </v>
      </c>
      <c r="AV103" t="str">
        <f>AV$1&amp;": [ "&amp;Tabla5[[#This Row],[logo_technologies]]&amp;" ], "</f>
        <v>logo_technologies: [ 'mariadb','heidisql','sql' ], </v>
      </c>
      <c r="AW103" t="str">
        <f>AW$1&amp;": "&amp;Tabla5[[#This Row],[mostrar]]&amp;", "</f>
        <v>mostrar: true, </v>
      </c>
      <c r="AX103" t="str">
        <f>AX$1&amp;": '"&amp;Tabla5[[#This Row],[repositorio]]&amp;"', "</f>
        <v>repositorio: '', </v>
      </c>
      <c r="AY103" t="str">
        <f>AY$1&amp;": '"&amp;Tabla5[[#This Row],[nota]]&amp;"'"</f>
        <v>nota: ''</v>
      </c>
      <c r="AZ103" t="str">
        <f>"{ "&amp;AA103&amp;AB103&amp;AC103&amp;AD103&amp;AE103&amp;AF103&amp;AG103&amp;AH103&amp;AI103&amp;AJ103&amp;AK103&amp;AL103&amp;AM103&amp;AN103&amp;AO103&amp;AP103&amp;AQ103&amp;AR103&amp;AS103&amp;AT103&amp;AU103&amp;AV103&amp;AW103&amp;AX103&amp;AY103&amp;" },"</f>
        <v>{ id: 102, name: 'Curador de datos', category: 'Bases de datos', technology: 'General', url: 'https://capacitateparaelempleo.org/pages.php?r=.tema&amp;tagID=936', platform: 'Fundación Carlos Slim', costo: 0, money: 'USD', comprado: true, priority: 0, minutos: 1440, culminado: '2020-05-31', certificado: '', url_certificado: 'https://capacitateparaelempleo.org/verifica/neglddar1', instructor: 'Capacítate para el empleo', description: 'Aprende a a administrar, crear, manejar y optimizar una base de datos, mediante un software especializado, para que la información sea útil y se convierta en un activo importante para la toma de decisiones.', url_aux: '', calificacion: 'Bueno', actualizado: true, en_ruta: false, logo_platform: 'cpee', logo_technologies: [ 'mariadb','heidisql','sql' ], mostrar: true, repositorio: '', nota: '' },</v>
      </c>
    </row>
    <row r="104" spans="1:52">
      <c r="A104" s="8">
        <v>103</v>
      </c>
      <c r="B104" t="s">
        <v>567</v>
      </c>
      <c r="C104" t="s">
        <v>21</v>
      </c>
      <c r="D104" t="s">
        <v>568</v>
      </c>
      <c r="E104" s="7" t="s">
        <v>569</v>
      </c>
      <c r="F104" t="s">
        <v>284</v>
      </c>
      <c r="G104" s="3">
        <v>0</v>
      </c>
      <c r="H104" t="s">
        <v>104</v>
      </c>
      <c r="I104" t="s">
        <v>55</v>
      </c>
      <c r="J104" s="4">
        <v>0</v>
      </c>
      <c r="K104">
        <f>40*60</f>
        <v>2400</v>
      </c>
      <c r="L104" s="5">
        <v>43983</v>
      </c>
      <c r="M104" t="s">
        <v>570</v>
      </c>
      <c r="N104" s="7" t="s">
        <v>286</v>
      </c>
      <c r="O104" t="s">
        <v>557</v>
      </c>
      <c r="P104" t="s">
        <v>571</v>
      </c>
      <c r="R104" t="s">
        <v>93</v>
      </c>
      <c r="S104" t="s">
        <v>55</v>
      </c>
      <c r="T104" t="s">
        <v>55</v>
      </c>
      <c r="U104" t="s">
        <v>289</v>
      </c>
      <c r="V104" s="22" t="s">
        <v>572</v>
      </c>
      <c r="W104" s="22" t="s">
        <v>55</v>
      </c>
      <c r="AA104" t="str">
        <f>AA$1&amp;": "&amp;Tabla5[[#This Row],[id]]&amp;", "</f>
        <v>id: 103, </v>
      </c>
      <c r="AB104" t="str">
        <f>AB$1&amp;": '"&amp;Tabla5[[#This Row],[name]]&amp;"', "</f>
        <v>name: 'Curso de Desarrollo de Apps Móviles', </v>
      </c>
      <c r="AC104" t="str">
        <f>AC$1&amp;": '"&amp;Tabla5[[#This Row],[category]]&amp;"', "</f>
        <v>category: 'Soportes', </v>
      </c>
      <c r="AD104" t="str">
        <f>AD$1&amp;": '"&amp;Tabla5[[#This Row],[technology]]&amp;"', "</f>
        <v>technology: 'Desarrollo móvil', </v>
      </c>
      <c r="AE104" t="str">
        <f>AE$1&amp;": '"&amp;Tabla5[[#This Row],[url]]&amp;"', "</f>
        <v>url: 'https://learndigital.withgoogle.com/activate/course/apps', </v>
      </c>
      <c r="AF104" t="str">
        <f>AF$1&amp;": '"&amp;Tabla5[[#This Row],[platform]]&amp;"', "</f>
        <v>platform: 'Google Activate', </v>
      </c>
      <c r="AG104" t="str">
        <f>AG$1&amp;": "&amp;SUBSTITUTE(Tabla5[[#This Row],[costo]],",",".")&amp;", "</f>
        <v>costo: 0, </v>
      </c>
      <c r="AH104" t="str">
        <f>AH$1&amp;": '"&amp;Tabla5[[#This Row],[money]]&amp;"', "</f>
        <v>money: 'USD', </v>
      </c>
      <c r="AI104" t="str">
        <f>AI$1&amp;": "&amp;Tabla5[[#This Row],[comprado]]&amp;", "</f>
        <v>comprado: true, </v>
      </c>
      <c r="AJ104" t="str">
        <f>AJ$1&amp;": "&amp;Tabla5[[#This Row],[priority]]&amp;", "</f>
        <v>priority: 0, </v>
      </c>
      <c r="AK104" t="str">
        <f>AK$1&amp;": "&amp;Tabla5[[#This Row],[minutos]]&amp;", "</f>
        <v>minutos: 2400, </v>
      </c>
      <c r="AL104" t="str">
        <f>AL$1&amp;": "&amp;IF(Tabla5[[#This Row],[culminado]]=0,"null","'"&amp;TEXT(Tabla5[[#This Row],[culminado]],"aaaa-mm-dd")&amp;"'")&amp;", "</f>
        <v>culminado: '2020-06-01', </v>
      </c>
      <c r="AM104" t="str">
        <f>AM$1&amp;": '"&amp;Tabla5[[#This Row],[certificado]]&amp;"', "</f>
        <v>certificado: 'FDH 3RR UEQ', </v>
      </c>
      <c r="AN104" t="str">
        <f>AN$1&amp;": '"&amp;Tabla5[[#This Row],[url_certificado]]&amp;"', "</f>
        <v>url_certificado: 'https://learndigital.withgoogle.com/activate/validate-certificate-code', </v>
      </c>
      <c r="AO104" t="str">
        <f>AO$1&amp;": '"&amp;Tabla5[[#This Row],[instructor]]&amp;"', "</f>
        <v>instructor: 'Google EMEA', </v>
      </c>
      <c r="AP104" t="str">
        <f>AP$1&amp;": '"&amp;Tabla5[[#This Row],[description]]&amp;"', "</f>
        <v>description: 'Descubre el mundo de la Desarrollo de Apps Móviles de la mano de la UCM (Universidad Complutense de Madrid).', </v>
      </c>
      <c r="AQ104" t="str">
        <f>AQ$1&amp;": '"&amp;Tabla5[[#This Row],[url_aux]]&amp;"', "</f>
        <v>url_aux: '', </v>
      </c>
      <c r="AR104" t="str">
        <f>AR$1&amp;": '"&amp;Tabla5[[#This Row],[calificacion]]&amp;"', "</f>
        <v>calificacion: 'Excelente', </v>
      </c>
      <c r="AS104" t="str">
        <f>AS$1&amp;": "&amp;Tabla5[[#This Row],[actualizado]]&amp;", "</f>
        <v>actualizado: true, </v>
      </c>
      <c r="AT104" t="str">
        <f>AT$1&amp;": "&amp;Tabla5[[#This Row],[en_ruta]]&amp;", "</f>
        <v>en_ruta: true, </v>
      </c>
      <c r="AU104" t="str">
        <f>AU$1&amp;": '"&amp;Tabla5[[#This Row],[logo_platform]]&amp;"', "</f>
        <v>logo_platform: 'google', </v>
      </c>
      <c r="AV104" t="str">
        <f>AV$1&amp;": [ "&amp;Tabla5[[#This Row],[logo_technologies]]&amp;" ], "</f>
        <v>logo_technologies: [ 'androidstudio','xcode','html5','css','javascript','apachecordova' ], </v>
      </c>
      <c r="AW104" t="str">
        <f>AW$1&amp;": "&amp;Tabla5[[#This Row],[mostrar]]&amp;", "</f>
        <v>mostrar: true, </v>
      </c>
      <c r="AX104" t="str">
        <f>AX$1&amp;": '"&amp;Tabla5[[#This Row],[repositorio]]&amp;"', "</f>
        <v>repositorio: '', </v>
      </c>
      <c r="AY104" t="str">
        <f>AY$1&amp;": '"&amp;Tabla5[[#This Row],[nota]]&amp;"'"</f>
        <v>nota: ''</v>
      </c>
      <c r="AZ104" t="str">
        <f>"{ "&amp;AA104&amp;AB104&amp;AC104&amp;AD104&amp;AE104&amp;AF104&amp;AG104&amp;AH104&amp;AI104&amp;AJ104&amp;AK104&amp;AL104&amp;AM104&amp;AN104&amp;AO104&amp;AP104&amp;AQ104&amp;AR104&amp;AS104&amp;AT104&amp;AU104&amp;AV104&amp;AW104&amp;AX104&amp;AY104&amp;" },"</f>
        <v>{ id: 103, name: 'Curso de Desarrollo de Apps Móviles', category: 'Soportes', technology: 'Desarrollo móvil', url: 'https://learndigital.withgoogle.com/activate/course/apps', platform: 'Google Activate', costo: 0, money: 'USD', comprado: true, priority: 0, minutos: 2400, culminado: '2020-06-01', certificado: 'FDH 3RR UEQ', url_certificado: 'https://learndigital.withgoogle.com/activate/validate-certificate-code', instructor: 'Google EMEA', description: 'Descubre el mundo de la Desarrollo de Apps Móviles de la mano de la UCM (Universidad Complutense de Madrid).', url_aux: '', calificacion: 'Excelente', actualizado: true, en_ruta: true, logo_platform: 'google', logo_technologies: [ 'androidstudio','xcode','html5','css','javascript','apachecordova' ], mostrar: true, repositorio: '', nota: '' },</v>
      </c>
    </row>
    <row r="105" spans="1:52">
      <c r="A105" s="8">
        <v>104</v>
      </c>
      <c r="B105" t="s">
        <v>573</v>
      </c>
      <c r="C105" t="s">
        <v>21</v>
      </c>
      <c r="D105" t="s">
        <v>418</v>
      </c>
      <c r="E105" s="7" t="s">
        <v>574</v>
      </c>
      <c r="F105" t="s">
        <v>284</v>
      </c>
      <c r="G105" s="3">
        <v>0</v>
      </c>
      <c r="H105" t="s">
        <v>104</v>
      </c>
      <c r="I105" t="s">
        <v>55</v>
      </c>
      <c r="J105" s="4">
        <v>0</v>
      </c>
      <c r="K105">
        <f>40*60</f>
        <v>2400</v>
      </c>
      <c r="L105" s="5">
        <v>43993</v>
      </c>
      <c r="M105" t="s">
        <v>575</v>
      </c>
      <c r="N105" s="7" t="s">
        <v>286</v>
      </c>
      <c r="O105" t="s">
        <v>557</v>
      </c>
      <c r="P105" t="s">
        <v>576</v>
      </c>
      <c r="R105" t="s">
        <v>93</v>
      </c>
      <c r="S105" t="s">
        <v>55</v>
      </c>
      <c r="T105" t="s">
        <v>55</v>
      </c>
      <c r="U105" t="s">
        <v>289</v>
      </c>
      <c r="V105" s="22" t="s">
        <v>187</v>
      </c>
      <c r="W105" s="22" t="s">
        <v>61</v>
      </c>
      <c r="AA105" t="str">
        <f>AA$1&amp;": "&amp;Tabla5[[#This Row],[id]]&amp;", "</f>
        <v>id: 104, </v>
      </c>
      <c r="AB105" t="str">
        <f>AB$1&amp;": '"&amp;Tabla5[[#This Row],[name]]&amp;"', "</f>
        <v>name: 'Transformación digital para el empleo', </v>
      </c>
      <c r="AC105" t="str">
        <f>AC$1&amp;": '"&amp;Tabla5[[#This Row],[category]]&amp;"', "</f>
        <v>category: 'Soportes', </v>
      </c>
      <c r="AD105" t="str">
        <f>AD$1&amp;": '"&amp;Tabla5[[#This Row],[technology]]&amp;"', "</f>
        <v>technology: 'General', </v>
      </c>
      <c r="AE105" t="str">
        <f>AE$1&amp;": '"&amp;Tabla5[[#This Row],[url]]&amp;"', "</f>
        <v>url: 'https://learndigital.withgoogle.com/activate/course/digital-transformation', </v>
      </c>
      <c r="AF105" t="str">
        <f>AF$1&amp;": '"&amp;Tabla5[[#This Row],[platform]]&amp;"', "</f>
        <v>platform: 'Google Activate', </v>
      </c>
      <c r="AG105" t="str">
        <f>AG$1&amp;": "&amp;SUBSTITUTE(Tabla5[[#This Row],[costo]],",",".")&amp;", "</f>
        <v>costo: 0, </v>
      </c>
      <c r="AH105" t="str">
        <f>AH$1&amp;": '"&amp;Tabla5[[#This Row],[money]]&amp;"', "</f>
        <v>money: 'USD', </v>
      </c>
      <c r="AI105" t="str">
        <f>AI$1&amp;": "&amp;Tabla5[[#This Row],[comprado]]&amp;", "</f>
        <v>comprado: true, </v>
      </c>
      <c r="AJ105" t="str">
        <f>AJ$1&amp;": "&amp;Tabla5[[#This Row],[priority]]&amp;", "</f>
        <v>priority: 0, </v>
      </c>
      <c r="AK105" t="str">
        <f>AK$1&amp;": "&amp;Tabla5[[#This Row],[minutos]]&amp;", "</f>
        <v>minutos: 2400, </v>
      </c>
      <c r="AL105" t="str">
        <f>AL$1&amp;": "&amp;IF(Tabla5[[#This Row],[culminado]]=0,"null","'"&amp;TEXT(Tabla5[[#This Row],[culminado]],"aaaa-mm-dd")&amp;"'")&amp;", "</f>
        <v>culminado: '2020-06-11', </v>
      </c>
      <c r="AM105" t="str">
        <f>AM$1&amp;": '"&amp;Tabla5[[#This Row],[certificado]]&amp;"', "</f>
        <v>certificado: 'RB5 QF8 D3F', </v>
      </c>
      <c r="AN105" t="str">
        <f>AN$1&amp;": '"&amp;Tabla5[[#This Row],[url_certificado]]&amp;"', "</f>
        <v>url_certificado: 'https://learndigital.withgoogle.com/activate/validate-certificate-code', </v>
      </c>
      <c r="AO105" t="str">
        <f>AO$1&amp;": '"&amp;Tabla5[[#This Row],[instructor]]&amp;"', "</f>
        <v>instructor: 'Google EMEA', </v>
      </c>
      <c r="AP105" t="str">
        <f>AP$1&amp;": '"&amp;Tabla5[[#This Row],[description]]&amp;"', "</f>
        <v>description: 'Descubre todo lo relacionado con la transformación digital de la mano de EOI (Escuela de Organización Industrial).', </v>
      </c>
      <c r="AQ105" t="str">
        <f>AQ$1&amp;": '"&amp;Tabla5[[#This Row],[url_aux]]&amp;"', "</f>
        <v>url_aux: '', </v>
      </c>
      <c r="AR105" t="str">
        <f>AR$1&amp;": '"&amp;Tabla5[[#This Row],[calificacion]]&amp;"', "</f>
        <v>calificacion: 'Excelente', </v>
      </c>
      <c r="AS105" t="str">
        <f>AS$1&amp;": "&amp;Tabla5[[#This Row],[actualizado]]&amp;", "</f>
        <v>actualizado: true, </v>
      </c>
      <c r="AT105" t="str">
        <f>AT$1&amp;": "&amp;Tabla5[[#This Row],[en_ruta]]&amp;", "</f>
        <v>en_ruta: true, </v>
      </c>
      <c r="AU105" t="str">
        <f>AU$1&amp;": '"&amp;Tabla5[[#This Row],[logo_platform]]&amp;"', "</f>
        <v>logo_platform: 'google', </v>
      </c>
      <c r="AV105" t="str">
        <f>AV$1&amp;": [ "&amp;Tabla5[[#This Row],[logo_technologies]]&amp;" ], "</f>
        <v>logo_technologies: [ 'generico' ], </v>
      </c>
      <c r="AW105" t="str">
        <f>AW$1&amp;": "&amp;Tabla5[[#This Row],[mostrar]]&amp;", "</f>
        <v>mostrar: false, </v>
      </c>
      <c r="AX105" t="str">
        <f>AX$1&amp;": '"&amp;Tabla5[[#This Row],[repositorio]]&amp;"', "</f>
        <v>repositorio: '', </v>
      </c>
      <c r="AY105" t="str">
        <f>AY$1&amp;": '"&amp;Tabla5[[#This Row],[nota]]&amp;"'"</f>
        <v>nota: ''</v>
      </c>
      <c r="AZ105" t="str">
        <f>"{ "&amp;AA105&amp;AB105&amp;AC105&amp;AD105&amp;AE105&amp;AF105&amp;AG105&amp;AH105&amp;AI105&amp;AJ105&amp;AK105&amp;AL105&amp;AM105&amp;AN105&amp;AO105&amp;AP105&amp;AQ105&amp;AR105&amp;AS105&amp;AT105&amp;AU105&amp;AV105&amp;AW105&amp;AX105&amp;AY105&amp;" },"</f>
        <v>{ id: 104, name: 'Transformación digital para el empleo', category: 'Soportes', technology: 'General', url: 'https://learndigital.withgoogle.com/activate/course/digital-transformation', platform: 'Google Activate', costo: 0, money: 'USD', comprado: true, priority: 0, minutos: 2400, culminado: '2020-06-11', certificado: 'RB5 QF8 D3F', url_certificado: 'https://learndigital.withgoogle.com/activate/validate-certificate-code', instructor: 'Google EMEA', description: 'Descubre todo lo relacionado con la transformación digital de la mano de EOI (Escuela de Organización Industrial).', url_aux: '', calificacion: 'Excelente', actualizado: true, en_ruta: true, logo_platform: 'google', logo_technologies: [ 'generico' ], mostrar: false, repositorio: '', nota: '' },</v>
      </c>
    </row>
    <row r="106" spans="1:52">
      <c r="A106" s="8">
        <v>105</v>
      </c>
      <c r="B106" t="s">
        <v>577</v>
      </c>
      <c r="C106" t="s">
        <v>18</v>
      </c>
      <c r="D106" t="s">
        <v>208</v>
      </c>
      <c r="E106" s="7" t="s">
        <v>578</v>
      </c>
      <c r="F106" t="s">
        <v>561</v>
      </c>
      <c r="G106" s="3">
        <v>0</v>
      </c>
      <c r="H106" t="s">
        <v>104</v>
      </c>
      <c r="I106" t="s">
        <v>55</v>
      </c>
      <c r="J106" s="4">
        <v>0</v>
      </c>
      <c r="K106">
        <f>32*60</f>
        <v>1920</v>
      </c>
      <c r="L106" s="5">
        <v>43999</v>
      </c>
      <c r="N106" s="7" t="s">
        <v>579</v>
      </c>
      <c r="O106" t="s">
        <v>563</v>
      </c>
      <c r="P106" t="s">
        <v>580</v>
      </c>
      <c r="R106" t="s">
        <v>75</v>
      </c>
      <c r="S106" t="s">
        <v>55</v>
      </c>
      <c r="T106" t="s">
        <v>61</v>
      </c>
      <c r="U106" t="s">
        <v>565</v>
      </c>
      <c r="V106" s="22" t="s">
        <v>187</v>
      </c>
      <c r="W106" s="22" t="s">
        <v>55</v>
      </c>
      <c r="AA106" t="str">
        <f>AA$1&amp;": "&amp;Tabla5[[#This Row],[id]]&amp;", "</f>
        <v>id: 105, </v>
      </c>
      <c r="AB106" t="str">
        <f>AB$1&amp;": '"&amp;Tabla5[[#This Row],[name]]&amp;"', "</f>
        <v>name: 'Programador (orientado a objetos)', </v>
      </c>
      <c r="AC106" t="str">
        <f>AC$1&amp;": '"&amp;Tabla5[[#This Row],[category]]&amp;"', "</f>
        <v>category: 'Paradigmas', </v>
      </c>
      <c r="AD106" t="str">
        <f>AD$1&amp;": '"&amp;Tabla5[[#This Row],[technology]]&amp;"', "</f>
        <v>technology: 'POO', </v>
      </c>
      <c r="AE106" t="str">
        <f>AE$1&amp;": '"&amp;Tabla5[[#This Row],[url]]&amp;"', "</f>
        <v>url: 'https://capacitateparaelempleo.org/pages.php?r=.tema&amp;tagID=4244&amp;load=4255&amp;n=0&amp;brandID=capacitate', </v>
      </c>
      <c r="AF106" t="str">
        <f>AF$1&amp;": '"&amp;Tabla5[[#This Row],[platform]]&amp;"', "</f>
        <v>platform: 'Fundación Carlos Slim', </v>
      </c>
      <c r="AG106" t="str">
        <f>AG$1&amp;": "&amp;SUBSTITUTE(Tabla5[[#This Row],[costo]],",",".")&amp;", "</f>
        <v>costo: 0, </v>
      </c>
      <c r="AH106" t="str">
        <f>AH$1&amp;": '"&amp;Tabla5[[#This Row],[money]]&amp;"', "</f>
        <v>money: 'USD', </v>
      </c>
      <c r="AI106" t="str">
        <f>AI$1&amp;": "&amp;Tabla5[[#This Row],[comprado]]&amp;", "</f>
        <v>comprado: true, </v>
      </c>
      <c r="AJ106" t="str">
        <f>AJ$1&amp;": "&amp;Tabla5[[#This Row],[priority]]&amp;", "</f>
        <v>priority: 0, </v>
      </c>
      <c r="AK106" t="str">
        <f>AK$1&amp;": "&amp;Tabla5[[#This Row],[minutos]]&amp;", "</f>
        <v>minutos: 1920, </v>
      </c>
      <c r="AL106" t="str">
        <f>AL$1&amp;": "&amp;IF(Tabla5[[#This Row],[culminado]]=0,"null","'"&amp;TEXT(Tabla5[[#This Row],[culminado]],"aaaa-mm-dd")&amp;"'")&amp;", "</f>
        <v>culminado: '2020-06-17', </v>
      </c>
      <c r="AM106" t="str">
        <f>AM$1&amp;": '"&amp;Tabla5[[#This Row],[certificado]]&amp;"', "</f>
        <v>certificado: '', </v>
      </c>
      <c r="AN106" t="str">
        <f>AN$1&amp;": '"&amp;Tabla5[[#This Row],[url_certificado]]&amp;"', "</f>
        <v>url_certificado: 'https://capacitateparaelempleo.org/verifica/2zg904spc/', </v>
      </c>
      <c r="AO106" t="str">
        <f>AO$1&amp;": '"&amp;Tabla5[[#This Row],[instructor]]&amp;"', "</f>
        <v>instructor: 'Capacítate para el empleo', </v>
      </c>
      <c r="AP106" t="str">
        <f>AP$1&amp;": '"&amp;Tabla5[[#This Row],[description]]&amp;"', "</f>
        <v>description: 'Conocerás los conceptos que definen que es la programación y para que sirve.', </v>
      </c>
      <c r="AQ106" t="str">
        <f>AQ$1&amp;": '"&amp;Tabla5[[#This Row],[url_aux]]&amp;"', "</f>
        <v>url_aux: '', </v>
      </c>
      <c r="AR106" t="str">
        <f>AR$1&amp;": '"&amp;Tabla5[[#This Row],[calificacion]]&amp;"', "</f>
        <v>calificacion: 'Bueno', </v>
      </c>
      <c r="AS106" t="str">
        <f>AS$1&amp;": "&amp;Tabla5[[#This Row],[actualizado]]&amp;", "</f>
        <v>actualizado: true, </v>
      </c>
      <c r="AT106" t="str">
        <f>AT$1&amp;": "&amp;Tabla5[[#This Row],[en_ruta]]&amp;", "</f>
        <v>en_ruta: false, </v>
      </c>
      <c r="AU106" t="str">
        <f>AU$1&amp;": '"&amp;Tabla5[[#This Row],[logo_platform]]&amp;"', "</f>
        <v>logo_platform: 'cpee', </v>
      </c>
      <c r="AV106" t="str">
        <f>AV$1&amp;": [ "&amp;Tabla5[[#This Row],[logo_technologies]]&amp;" ], "</f>
        <v>logo_technologies: [ 'generico' ], </v>
      </c>
      <c r="AW106" t="str">
        <f>AW$1&amp;": "&amp;Tabla5[[#This Row],[mostrar]]&amp;", "</f>
        <v>mostrar: true, </v>
      </c>
      <c r="AX106" t="str">
        <f>AX$1&amp;": '"&amp;Tabla5[[#This Row],[repositorio]]&amp;"', "</f>
        <v>repositorio: '', </v>
      </c>
      <c r="AY106" t="str">
        <f>AY$1&amp;": '"&amp;Tabla5[[#This Row],[nota]]&amp;"'"</f>
        <v>nota: ''</v>
      </c>
      <c r="AZ106" t="str">
        <f>"{ "&amp;AA106&amp;AB106&amp;AC106&amp;AD106&amp;AE106&amp;AF106&amp;AG106&amp;AH106&amp;AI106&amp;AJ106&amp;AK106&amp;AL106&amp;AM106&amp;AN106&amp;AO106&amp;AP106&amp;AQ106&amp;AR106&amp;AS106&amp;AT106&amp;AU106&amp;AV106&amp;AW106&amp;AX106&amp;AY106&amp;" },"</f>
        <v>{ id: 105, name: 'Programador (orientado a objetos)', category: 'Paradigmas', technology: 'POO', url: 'https://capacitateparaelempleo.org/pages.php?r=.tema&amp;tagID=4244&amp;load=4255&amp;n=0&amp;brandID=capacitate', platform: 'Fundación Carlos Slim', costo: 0, money: 'USD', comprado: true, priority: 0, minutos: 1920, culminado: '2020-06-17', certificado: '', url_certificado: 'https://capacitateparaelempleo.org/verifica/2zg904spc/', instructor: 'Capacítate para el empleo', description: 'Conocerás los conceptos que definen que es la programación y para que sirve.', url_aux: '', calificacion: 'Bueno', actualizado: true, en_ruta: false, logo_platform: 'cpee', logo_technologies: [ 'generico' ], mostrar: true, repositorio: '', nota: '' },</v>
      </c>
    </row>
    <row r="107" spans="1:52">
      <c r="A107" s="8">
        <v>106</v>
      </c>
      <c r="B107" t="s">
        <v>581</v>
      </c>
      <c r="C107" t="s">
        <v>11</v>
      </c>
      <c r="D107" t="s">
        <v>418</v>
      </c>
      <c r="E107" s="7" t="s">
        <v>582</v>
      </c>
      <c r="F107" t="s">
        <v>561</v>
      </c>
      <c r="G107" s="3">
        <v>0</v>
      </c>
      <c r="H107" t="s">
        <v>104</v>
      </c>
      <c r="I107" t="s">
        <v>55</v>
      </c>
      <c r="J107" s="4">
        <v>0</v>
      </c>
      <c r="K107">
        <f>32*60</f>
        <v>1920</v>
      </c>
      <c r="L107" s="5">
        <v>44004</v>
      </c>
      <c r="N107" s="7" t="s">
        <v>583</v>
      </c>
      <c r="O107" t="s">
        <v>563</v>
      </c>
      <c r="P107" t="s">
        <v>584</v>
      </c>
      <c r="R107" t="s">
        <v>75</v>
      </c>
      <c r="S107" t="s">
        <v>61</v>
      </c>
      <c r="T107" t="s">
        <v>61</v>
      </c>
      <c r="U107" t="s">
        <v>565</v>
      </c>
      <c r="V107" s="22" t="s">
        <v>321</v>
      </c>
      <c r="W107" s="22" t="s">
        <v>55</v>
      </c>
      <c r="AA107" t="str">
        <f>AA$1&amp;": "&amp;Tabla5[[#This Row],[id]]&amp;", "</f>
        <v>id: 106, </v>
      </c>
      <c r="AB107" t="str">
        <f>AB$1&amp;": '"&amp;Tabla5[[#This Row],[name]]&amp;"', "</f>
        <v>name: 'Desarrollador Front-end', </v>
      </c>
      <c r="AC107" t="str">
        <f>AC$1&amp;": '"&amp;Tabla5[[#This Row],[category]]&amp;"', "</f>
        <v>category: 'Front-end', </v>
      </c>
      <c r="AD107" t="str">
        <f>AD$1&amp;": '"&amp;Tabla5[[#This Row],[technology]]&amp;"', "</f>
        <v>technology: 'General', </v>
      </c>
      <c r="AE107" t="str">
        <f>AE$1&amp;": '"&amp;Tabla5[[#This Row],[url]]&amp;"', "</f>
        <v>url: 'https://capacitateparaelempleo.org/pages.php?r=.tema&amp;tagID=6726', </v>
      </c>
      <c r="AF107" t="str">
        <f>AF$1&amp;": '"&amp;Tabla5[[#This Row],[platform]]&amp;"', "</f>
        <v>platform: 'Fundación Carlos Slim', </v>
      </c>
      <c r="AG107" t="str">
        <f>AG$1&amp;": "&amp;SUBSTITUTE(Tabla5[[#This Row],[costo]],",",".")&amp;", "</f>
        <v>costo: 0, </v>
      </c>
      <c r="AH107" t="str">
        <f>AH$1&amp;": '"&amp;Tabla5[[#This Row],[money]]&amp;"', "</f>
        <v>money: 'USD', </v>
      </c>
      <c r="AI107" t="str">
        <f>AI$1&amp;": "&amp;Tabla5[[#This Row],[comprado]]&amp;", "</f>
        <v>comprado: true, </v>
      </c>
      <c r="AJ107" t="str">
        <f>AJ$1&amp;": "&amp;Tabla5[[#This Row],[priority]]&amp;", "</f>
        <v>priority: 0, </v>
      </c>
      <c r="AK107" t="str">
        <f>AK$1&amp;": "&amp;Tabla5[[#This Row],[minutos]]&amp;", "</f>
        <v>minutos: 1920, </v>
      </c>
      <c r="AL107" t="str">
        <f>AL$1&amp;": "&amp;IF(Tabla5[[#This Row],[culminado]]=0,"null","'"&amp;TEXT(Tabla5[[#This Row],[culminado]],"aaaa-mm-dd")&amp;"'")&amp;", "</f>
        <v>culminado: '2020-06-22', </v>
      </c>
      <c r="AM107" t="str">
        <f>AM$1&amp;": '"&amp;Tabla5[[#This Row],[certificado]]&amp;"', "</f>
        <v>certificado: '', </v>
      </c>
      <c r="AN107" t="str">
        <f>AN$1&amp;": '"&amp;Tabla5[[#This Row],[url_certificado]]&amp;"', "</f>
        <v>url_certificado: 'https://capacitateparaelempleo.org/verifica/undrjn3bg/', </v>
      </c>
      <c r="AO107" t="str">
        <f>AO$1&amp;": '"&amp;Tabla5[[#This Row],[instructor]]&amp;"', "</f>
        <v>instructor: 'Capacítate para el empleo', </v>
      </c>
      <c r="AP107" t="str">
        <f>AP$1&amp;": '"&amp;Tabla5[[#This Row],[description]]&amp;"', "</f>
        <v>description: 'Utiliza las tecnologías de la información y comunicación para plasmar el contenido de manera que los usuarios lo puedan aprovechar al máximo.', </v>
      </c>
      <c r="AQ107" t="str">
        <f>AQ$1&amp;": '"&amp;Tabla5[[#This Row],[url_aux]]&amp;"', "</f>
        <v>url_aux: '', </v>
      </c>
      <c r="AR107" t="str">
        <f>AR$1&amp;": '"&amp;Tabla5[[#This Row],[calificacion]]&amp;"', "</f>
        <v>calificacion: 'Bueno', </v>
      </c>
      <c r="AS107" t="str">
        <f>AS$1&amp;": "&amp;Tabla5[[#This Row],[actualizado]]&amp;", "</f>
        <v>actualizado: false, </v>
      </c>
      <c r="AT107" t="str">
        <f>AT$1&amp;": "&amp;Tabla5[[#This Row],[en_ruta]]&amp;", "</f>
        <v>en_ruta: false, </v>
      </c>
      <c r="AU107" t="str">
        <f>AU$1&amp;": '"&amp;Tabla5[[#This Row],[logo_platform]]&amp;"', "</f>
        <v>logo_platform: 'cpee', </v>
      </c>
      <c r="AV107" t="str">
        <f>AV$1&amp;": [ "&amp;Tabla5[[#This Row],[logo_technologies]]&amp;" ], "</f>
        <v>logo_technologies: [ 'html5','css','javascript' ], </v>
      </c>
      <c r="AW107" t="str">
        <f>AW$1&amp;": "&amp;Tabla5[[#This Row],[mostrar]]&amp;", "</f>
        <v>mostrar: true, </v>
      </c>
      <c r="AX107" t="str">
        <f>AX$1&amp;": '"&amp;Tabla5[[#This Row],[repositorio]]&amp;"', "</f>
        <v>repositorio: '', </v>
      </c>
      <c r="AY107" t="str">
        <f>AY$1&amp;": '"&amp;Tabla5[[#This Row],[nota]]&amp;"'"</f>
        <v>nota: ''</v>
      </c>
      <c r="AZ107" t="str">
        <f>"{ "&amp;AA107&amp;AB107&amp;AC107&amp;AD107&amp;AE107&amp;AF107&amp;AG107&amp;AH107&amp;AI107&amp;AJ107&amp;AK107&amp;AL107&amp;AM107&amp;AN107&amp;AO107&amp;AP107&amp;AQ107&amp;AR107&amp;AS107&amp;AT107&amp;AU107&amp;AV107&amp;AW107&amp;AX107&amp;AY107&amp;" },"</f>
        <v>{ id: 106, name: 'Desarrollador Front-end', category: 'Front-end', technology: 'General', url: 'https://capacitateparaelempleo.org/pages.php?r=.tema&amp;tagID=6726', platform: 'Fundación Carlos Slim', costo: 0, money: 'USD', comprado: true, priority: 0, minutos: 1920, culminado: '2020-06-22', certificado: '', url_certificado: 'https://capacitateparaelempleo.org/verifica/undrjn3bg/', instructor: 'Capacítate para el empleo', description: 'Utiliza las tecnologías de la información y comunicación para plasmar el contenido de manera que los usuarios lo puedan aprovechar al máximo.', url_aux: '', calificacion: 'Bueno', actualizado: false, en_ruta: false, logo_platform: 'cpee', logo_technologies: [ 'html5','css','javascript' ], mostrar: true, repositorio: '', nota: '' },</v>
      </c>
    </row>
    <row r="108" spans="1:52">
      <c r="A108" s="8">
        <v>107</v>
      </c>
      <c r="B108" t="s">
        <v>585</v>
      </c>
      <c r="C108" t="s">
        <v>21</v>
      </c>
      <c r="D108" t="s">
        <v>418</v>
      </c>
      <c r="E108" s="7" t="s">
        <v>586</v>
      </c>
      <c r="F108" t="s">
        <v>284</v>
      </c>
      <c r="G108" s="3">
        <v>0</v>
      </c>
      <c r="H108" t="s">
        <v>104</v>
      </c>
      <c r="I108" t="s">
        <v>55</v>
      </c>
      <c r="J108" s="4">
        <v>0</v>
      </c>
      <c r="K108">
        <f>40*60</f>
        <v>2400</v>
      </c>
      <c r="L108" s="5">
        <v>44007</v>
      </c>
      <c r="M108" t="s">
        <v>587</v>
      </c>
      <c r="N108" s="7" t="s">
        <v>286</v>
      </c>
      <c r="O108" t="s">
        <v>588</v>
      </c>
      <c r="P108" t="s">
        <v>589</v>
      </c>
      <c r="R108" t="s">
        <v>93</v>
      </c>
      <c r="S108" t="s">
        <v>55</v>
      </c>
      <c r="T108" t="s">
        <v>55</v>
      </c>
      <c r="U108" t="s">
        <v>289</v>
      </c>
      <c r="V108" s="22" t="s">
        <v>187</v>
      </c>
      <c r="W108" s="22" t="s">
        <v>61</v>
      </c>
      <c r="AA108" t="str">
        <f>AA$1&amp;": "&amp;Tabla5[[#This Row],[id]]&amp;", "</f>
        <v>id: 107, </v>
      </c>
      <c r="AB108" t="str">
        <f>AB$1&amp;": '"&amp;Tabla5[[#This Row],[name]]&amp;"', "</f>
        <v>name: 'Competencias digitales para profesionales', </v>
      </c>
      <c r="AC108" t="str">
        <f>AC$1&amp;": '"&amp;Tabla5[[#This Row],[category]]&amp;"', "</f>
        <v>category: 'Soportes', </v>
      </c>
      <c r="AD108" t="str">
        <f>AD$1&amp;": '"&amp;Tabla5[[#This Row],[technology]]&amp;"', "</f>
        <v>technology: 'General', </v>
      </c>
      <c r="AE108" t="str">
        <f>AE$1&amp;": '"&amp;Tabla5[[#This Row],[url]]&amp;"', "</f>
        <v>url: 'https://learndigital.withgoogle.com/activate/course/digital-skills', </v>
      </c>
      <c r="AF108" t="str">
        <f>AF$1&amp;": '"&amp;Tabla5[[#This Row],[platform]]&amp;"', "</f>
        <v>platform: 'Google Activate', </v>
      </c>
      <c r="AG108" t="str">
        <f>AG$1&amp;": "&amp;SUBSTITUTE(Tabla5[[#This Row],[costo]],",",".")&amp;", "</f>
        <v>costo: 0, </v>
      </c>
      <c r="AH108" t="str">
        <f>AH$1&amp;": '"&amp;Tabla5[[#This Row],[money]]&amp;"', "</f>
        <v>money: 'USD', </v>
      </c>
      <c r="AI108" t="str">
        <f>AI$1&amp;": "&amp;Tabla5[[#This Row],[comprado]]&amp;", "</f>
        <v>comprado: true, </v>
      </c>
      <c r="AJ108" t="str">
        <f>AJ$1&amp;": "&amp;Tabla5[[#This Row],[priority]]&amp;", "</f>
        <v>priority: 0, </v>
      </c>
      <c r="AK108" t="str">
        <f>AK$1&amp;": "&amp;Tabla5[[#This Row],[minutos]]&amp;", "</f>
        <v>minutos: 2400, </v>
      </c>
      <c r="AL108" t="str">
        <f>AL$1&amp;": "&amp;IF(Tabla5[[#This Row],[culminado]]=0,"null","'"&amp;TEXT(Tabla5[[#This Row],[culminado]],"aaaa-mm-dd")&amp;"'")&amp;", "</f>
        <v>culminado: '2020-06-25', </v>
      </c>
      <c r="AM108" t="str">
        <f>AM$1&amp;": '"&amp;Tabla5[[#This Row],[certificado]]&amp;"', "</f>
        <v>certificado: 'LLW 86Q BUZ', </v>
      </c>
      <c r="AN108" t="str">
        <f>AN$1&amp;": '"&amp;Tabla5[[#This Row],[url_certificado]]&amp;"', "</f>
        <v>url_certificado: 'https://learndigital.withgoogle.com/activate/validate-certificate-code', </v>
      </c>
      <c r="AO108" t="str">
        <f>AO$1&amp;": '"&amp;Tabla5[[#This Row],[instructor]]&amp;"', "</f>
        <v>instructor: 'Álvaro Retorillo Osuna', </v>
      </c>
      <c r="AP108" t="str">
        <f>AP$1&amp;": '"&amp;Tabla5[[#This Row],[description]]&amp;"', "</f>
        <v>description: 'Descubre la importancia de las competencias digitales para los profesionales de la mano de la Fundación Santa María la Real.', </v>
      </c>
      <c r="AQ108" t="str">
        <f>AQ$1&amp;": '"&amp;Tabla5[[#This Row],[url_aux]]&amp;"', "</f>
        <v>url_aux: '', </v>
      </c>
      <c r="AR108" t="str">
        <f>AR$1&amp;": '"&amp;Tabla5[[#This Row],[calificacion]]&amp;"', "</f>
        <v>calificacion: 'Excelente', </v>
      </c>
      <c r="AS108" t="str">
        <f>AS$1&amp;": "&amp;Tabla5[[#This Row],[actualizado]]&amp;", "</f>
        <v>actualizado: true, </v>
      </c>
      <c r="AT108" t="str">
        <f>AT$1&amp;": "&amp;Tabla5[[#This Row],[en_ruta]]&amp;", "</f>
        <v>en_ruta: true, </v>
      </c>
      <c r="AU108" t="str">
        <f>AU$1&amp;": '"&amp;Tabla5[[#This Row],[logo_platform]]&amp;"', "</f>
        <v>logo_platform: 'google', </v>
      </c>
      <c r="AV108" t="str">
        <f>AV$1&amp;": [ "&amp;Tabla5[[#This Row],[logo_technologies]]&amp;" ], "</f>
        <v>logo_technologies: [ 'generico' ], </v>
      </c>
      <c r="AW108" t="str">
        <f>AW$1&amp;": "&amp;Tabla5[[#This Row],[mostrar]]&amp;", "</f>
        <v>mostrar: false, </v>
      </c>
      <c r="AX108" t="str">
        <f>AX$1&amp;": '"&amp;Tabla5[[#This Row],[repositorio]]&amp;"', "</f>
        <v>repositorio: '', </v>
      </c>
      <c r="AY108" t="str">
        <f>AY$1&amp;": '"&amp;Tabla5[[#This Row],[nota]]&amp;"'"</f>
        <v>nota: ''</v>
      </c>
      <c r="AZ108" t="str">
        <f>"{ "&amp;AA108&amp;AB108&amp;AC108&amp;AD108&amp;AE108&amp;AF108&amp;AG108&amp;AH108&amp;AI108&amp;AJ108&amp;AK108&amp;AL108&amp;AM108&amp;AN108&amp;AO108&amp;AP108&amp;AQ108&amp;AR108&amp;AS108&amp;AT108&amp;AU108&amp;AV108&amp;AW108&amp;AX108&amp;AY108&amp;" },"</f>
        <v>{ id: 107, name: 'Competencias digitales para profesionales', category: 'Soportes', technology: 'General', url: 'https://learndigital.withgoogle.com/activate/course/digital-skills', platform: 'Google Activate', costo: 0, money: 'USD', comprado: true, priority: 0, minutos: 2400, culminado: '2020-06-25', certificado: 'LLW 86Q BUZ', url_certificado: 'https://learndigital.withgoogle.com/activate/validate-certificate-code', instructor: 'Álvaro Retorillo Osuna', description: 'Descubre la importancia de las competencias digitales para los profesionales de la mano de la Fundación Santa María la Real.', url_aux: '', calificacion: 'Excelente', actualizado: true, en_ruta: true, logo_platform: 'google', logo_technologies: [ 'generico' ], mostrar: false, repositorio: '', nota: '' },</v>
      </c>
    </row>
    <row r="109" spans="1:52">
      <c r="A109" s="6">
        <v>108</v>
      </c>
      <c r="B109" t="s">
        <v>590</v>
      </c>
      <c r="C109" t="s">
        <v>21</v>
      </c>
      <c r="D109" t="s">
        <v>418</v>
      </c>
      <c r="E109" s="7" t="s">
        <v>591</v>
      </c>
      <c r="F109" t="s">
        <v>53</v>
      </c>
      <c r="G109" s="3">
        <v>0</v>
      </c>
      <c r="H109" t="s">
        <v>54</v>
      </c>
      <c r="I109" t="s">
        <v>55</v>
      </c>
      <c r="J109" s="4">
        <v>0</v>
      </c>
      <c r="K109">
        <f>60+38</f>
        <v>98</v>
      </c>
      <c r="O109" t="s">
        <v>592</v>
      </c>
      <c r="P109" t="s">
        <v>593</v>
      </c>
      <c r="R109" t="s">
        <v>58</v>
      </c>
      <c r="S109" t="s">
        <v>55</v>
      </c>
      <c r="T109" t="s">
        <v>55</v>
      </c>
      <c r="U109" t="s">
        <v>59</v>
      </c>
      <c r="V109" s="22" t="s">
        <v>187</v>
      </c>
      <c r="W109" s="22" t="s">
        <v>61</v>
      </c>
      <c r="AA109" t="str">
        <f>AA$1&amp;": "&amp;Tabla5[[#This Row],[id]]&amp;", "</f>
        <v>id: 108, </v>
      </c>
      <c r="AB109" t="str">
        <f>AB$1&amp;": '"&amp;Tabla5[[#This Row],[name]]&amp;"', "</f>
        <v>name: 'Estructura de Computadores con Arduino Zero', </v>
      </c>
      <c r="AC109" t="str">
        <f>AC$1&amp;": '"&amp;Tabla5[[#This Row],[category]]&amp;"', "</f>
        <v>category: 'Soportes', </v>
      </c>
      <c r="AD109" t="str">
        <f>AD$1&amp;": '"&amp;Tabla5[[#This Row],[technology]]&amp;"', "</f>
        <v>technology: 'General', </v>
      </c>
      <c r="AE109" t="str">
        <f>AE$1&amp;": '"&amp;Tabla5[[#This Row],[url]]&amp;"', "</f>
        <v>url: 'https://www.udemy.com/course/estructura-de-computadores-con-arduino-zero', </v>
      </c>
      <c r="AF109" t="str">
        <f>AF$1&amp;": '"&amp;Tabla5[[#This Row],[platform]]&amp;"', "</f>
        <v>platform: 'Udemy', </v>
      </c>
      <c r="AG109" t="str">
        <f>AG$1&amp;": "&amp;SUBSTITUTE(Tabla5[[#This Row],[costo]],",",".")&amp;", "</f>
        <v>costo: 0, </v>
      </c>
      <c r="AH109" t="str">
        <f>AH$1&amp;": '"&amp;Tabla5[[#This Row],[money]]&amp;"', "</f>
        <v>money: 'EUR', </v>
      </c>
      <c r="AI109" t="str">
        <f>AI$1&amp;": "&amp;Tabla5[[#This Row],[comprado]]&amp;", "</f>
        <v>comprado: true, </v>
      </c>
      <c r="AJ109" t="str">
        <f>AJ$1&amp;": "&amp;Tabla5[[#This Row],[priority]]&amp;", "</f>
        <v>priority: 0, </v>
      </c>
      <c r="AK109" t="str">
        <f>AK$1&amp;": "&amp;Tabla5[[#This Row],[minutos]]&amp;", "</f>
        <v>minutos: 98, </v>
      </c>
      <c r="AL109" t="str">
        <f>AL$1&amp;": "&amp;IF(Tabla5[[#This Row],[culminado]]=0,"null","'"&amp;TEXT(Tabla5[[#This Row],[culminado]],"aaaa-mm-dd")&amp;"'")&amp;", "</f>
        <v>culminado: null, </v>
      </c>
      <c r="AM109" t="str">
        <f>AM$1&amp;": '"&amp;Tabla5[[#This Row],[certificado]]&amp;"', "</f>
        <v>certificado: '', </v>
      </c>
      <c r="AN109" t="str">
        <f>AN$1&amp;": '"&amp;Tabla5[[#This Row],[url_certificado]]&amp;"', "</f>
        <v>url_certificado: '', </v>
      </c>
      <c r="AO109" t="str">
        <f>AO$1&amp;": '"&amp;Tabla5[[#This Row],[instructor]]&amp;"', "</f>
        <v>instructor: 'María José Santofimia Romero', </v>
      </c>
      <c r="AP109" t="str">
        <f>AP$1&amp;": '"&amp;Tabla5[[#This Row],[description]]&amp;"', "</f>
        <v>description: 'Explorando la estructura básica de un computador.', </v>
      </c>
      <c r="AQ109" t="str">
        <f>AQ$1&amp;": '"&amp;Tabla5[[#This Row],[url_aux]]&amp;"', "</f>
        <v>url_aux: '', </v>
      </c>
      <c r="AR109" t="str">
        <f>AR$1&amp;": '"&amp;Tabla5[[#This Row],[calificacion]]&amp;"', "</f>
        <v>calificacion: '*En evaluación*', </v>
      </c>
      <c r="AS109" t="str">
        <f>AS$1&amp;": "&amp;Tabla5[[#This Row],[actualizado]]&amp;", "</f>
        <v>actualizado: true, </v>
      </c>
      <c r="AT109" t="str">
        <f>AT$1&amp;": "&amp;Tabla5[[#This Row],[en_ruta]]&amp;", "</f>
        <v>en_ruta: true, </v>
      </c>
      <c r="AU109" t="str">
        <f>AU$1&amp;": '"&amp;Tabla5[[#This Row],[logo_platform]]&amp;"', "</f>
        <v>logo_platform: 'udemy', </v>
      </c>
      <c r="AV109" t="str">
        <f>AV$1&amp;": [ "&amp;Tabla5[[#This Row],[logo_technologies]]&amp;" ], "</f>
        <v>logo_technologies: [ 'generico' ], </v>
      </c>
      <c r="AW109" t="str">
        <f>AW$1&amp;": "&amp;Tabla5[[#This Row],[mostrar]]&amp;", "</f>
        <v>mostrar: false, </v>
      </c>
      <c r="AX109" t="str">
        <f>AX$1&amp;": '"&amp;Tabla5[[#This Row],[repositorio]]&amp;"', "</f>
        <v>repositorio: '', </v>
      </c>
      <c r="AY109" t="str">
        <f>AY$1&amp;": '"&amp;Tabla5[[#This Row],[nota]]&amp;"'"</f>
        <v>nota: ''</v>
      </c>
      <c r="AZ109" t="str">
        <f>"{ "&amp;AA109&amp;AB109&amp;AC109&amp;AD109&amp;AE109&amp;AF109&amp;AG109&amp;AH109&amp;AI109&amp;AJ109&amp;AK109&amp;AL109&amp;AM109&amp;AN109&amp;AO109&amp;AP109&amp;AQ109&amp;AR109&amp;AS109&amp;AT109&amp;AU109&amp;AV109&amp;AW109&amp;AX109&amp;AY109&amp;" },"</f>
        <v>{ id: 108, name: 'Estructura de Computadores con Arduino Zero', category: 'Soportes', technology: 'General', url: 'https://www.udemy.com/course/estructura-de-computadores-con-arduino-zero', platform: 'Udemy', costo: 0, money: 'EUR', comprado: true, priority: 0, minutos: 98, culminado: null, certificado: '', url_certificado: '', instructor: 'María José Santofimia Romero', description: 'Explorando la estructura básica de un computador.', url_aux: '', calificacion: '*En evaluación*', actualizado: true, en_ruta: true, logo_platform: 'udemy', logo_technologies: [ 'generico' ], mostrar: false, repositorio: '', nota: '' },</v>
      </c>
    </row>
    <row r="110" spans="1:52">
      <c r="A110" s="1">
        <v>109</v>
      </c>
      <c r="B110" t="s">
        <v>594</v>
      </c>
      <c r="C110" t="s">
        <v>10</v>
      </c>
      <c r="D110" t="s">
        <v>389</v>
      </c>
      <c r="E110" s="7" t="s">
        <v>595</v>
      </c>
      <c r="F110" t="s">
        <v>53</v>
      </c>
      <c r="G110" s="3">
        <v>9.99</v>
      </c>
      <c r="H110" t="s">
        <v>54</v>
      </c>
      <c r="I110" t="s">
        <v>55</v>
      </c>
      <c r="J110" s="4">
        <v>1</v>
      </c>
      <c r="K110">
        <f>39*60+56</f>
        <v>2396</v>
      </c>
      <c r="O110" t="s">
        <v>356</v>
      </c>
      <c r="P110" t="s">
        <v>596</v>
      </c>
      <c r="R110" t="s">
        <v>93</v>
      </c>
      <c r="S110" t="s">
        <v>55</v>
      </c>
      <c r="T110" t="s">
        <v>55</v>
      </c>
      <c r="U110" t="s">
        <v>59</v>
      </c>
      <c r="V110" s="22" t="s">
        <v>597</v>
      </c>
      <c r="W110" s="22" t="s">
        <v>61</v>
      </c>
      <c r="AA110" t="str">
        <f>AA$1&amp;": "&amp;Tabla5[[#This Row],[id]]&amp;", "</f>
        <v>id: 109, </v>
      </c>
      <c r="AB110" t="str">
        <f>AB$1&amp;": '"&amp;Tabla5[[#This Row],[name]]&amp;"', "</f>
        <v>name: 'Vue js 3 [Actualizado] ¡De 0 a Experto! + firebase + MEVN', </v>
      </c>
      <c r="AC110" t="str">
        <f>AC$1&amp;": '"&amp;Tabla5[[#This Row],[category]]&amp;"', "</f>
        <v>category: 'Frameworks de JavaScript', </v>
      </c>
      <c r="AD110" t="str">
        <f>AD$1&amp;": '"&amp;Tabla5[[#This Row],[technology]]&amp;"', "</f>
        <v>technology: 'Vue JS', </v>
      </c>
      <c r="AE110" t="str">
        <f>AE$1&amp;": '"&amp;Tabla5[[#This Row],[url]]&amp;"', "</f>
        <v>url: 'https://www.udemy.com/course/curso-vue', </v>
      </c>
      <c r="AF110" t="str">
        <f>AF$1&amp;": '"&amp;Tabla5[[#This Row],[platform]]&amp;"', "</f>
        <v>platform: 'Udemy', </v>
      </c>
      <c r="AG110" t="str">
        <f>AG$1&amp;": "&amp;SUBSTITUTE(Tabla5[[#This Row],[costo]],",",".")&amp;", "</f>
        <v>costo: 9.99, </v>
      </c>
      <c r="AH110" t="str">
        <f>AH$1&amp;": '"&amp;Tabla5[[#This Row],[money]]&amp;"', "</f>
        <v>money: 'EUR', </v>
      </c>
      <c r="AI110" t="str">
        <f>AI$1&amp;": "&amp;Tabla5[[#This Row],[comprado]]&amp;", "</f>
        <v>comprado: true, </v>
      </c>
      <c r="AJ110" t="str">
        <f>AJ$1&amp;": "&amp;Tabla5[[#This Row],[priority]]&amp;", "</f>
        <v>priority: 1, </v>
      </c>
      <c r="AK110" t="str">
        <f>AK$1&amp;": "&amp;Tabla5[[#This Row],[minutos]]&amp;", "</f>
        <v>minutos: 2396, </v>
      </c>
      <c r="AL110" t="str">
        <f>AL$1&amp;": "&amp;IF(Tabla5[[#This Row],[culminado]]=0,"null","'"&amp;TEXT(Tabla5[[#This Row],[culminado]],"aaaa-mm-dd")&amp;"'")&amp;", "</f>
        <v>culminado: null, </v>
      </c>
      <c r="AM110" t="str">
        <f>AM$1&amp;": '"&amp;Tabla5[[#This Row],[certificado]]&amp;"', "</f>
        <v>certificado: '', </v>
      </c>
      <c r="AN110" t="str">
        <f>AN$1&amp;": '"&amp;Tabla5[[#This Row],[url_certificado]]&amp;"', "</f>
        <v>url_certificado: '', </v>
      </c>
      <c r="AO110" t="str">
        <f>AO$1&amp;": '"&amp;Tabla5[[#This Row],[instructor]]&amp;"', "</f>
        <v>instructor: 'Ignacio Gutiérrez ', </v>
      </c>
      <c r="AP110" t="str">
        <f>AP$1&amp;": '"&amp;Tabla5[[#This Row],[description]]&amp;"', "</f>
        <v>description: 'Vue.js 2 y Vue.js 3! Aprende desde 0, Composition API, Vuex, Rutas protegidas, Vue CLI, Nuxt.js, Node, express y mongodb.', </v>
      </c>
      <c r="AQ110" t="str">
        <f>AQ$1&amp;": '"&amp;Tabla5[[#This Row],[url_aux]]&amp;"', "</f>
        <v>url_aux: '', </v>
      </c>
      <c r="AR110" t="str">
        <f>AR$1&amp;": '"&amp;Tabla5[[#This Row],[calificacion]]&amp;"', "</f>
        <v>calificacion: 'Excelente', </v>
      </c>
      <c r="AS110" t="str">
        <f>AS$1&amp;": "&amp;Tabla5[[#This Row],[actualizado]]&amp;", "</f>
        <v>actualizado: true, </v>
      </c>
      <c r="AT110" t="str">
        <f>AT$1&amp;": "&amp;Tabla5[[#This Row],[en_ruta]]&amp;", "</f>
        <v>en_ruta: true, </v>
      </c>
      <c r="AU110" t="str">
        <f>AU$1&amp;": '"&amp;Tabla5[[#This Row],[logo_platform]]&amp;"', "</f>
        <v>logo_platform: 'udemy', </v>
      </c>
      <c r="AV110" t="str">
        <f>AV$1&amp;": [ "&amp;Tabla5[[#This Row],[logo_technologies]]&amp;" ], "</f>
        <v>logo_technologies: [ 'mongo','express','vuejs','nodejs','firebase' ], </v>
      </c>
      <c r="AW110" t="str">
        <f>AW$1&amp;": "&amp;Tabla5[[#This Row],[mostrar]]&amp;", "</f>
        <v>mostrar: false, </v>
      </c>
      <c r="AX110" t="str">
        <f>AX$1&amp;": '"&amp;Tabla5[[#This Row],[repositorio]]&amp;"', "</f>
        <v>repositorio: '', </v>
      </c>
      <c r="AY110" t="str">
        <f>AY$1&amp;": '"&amp;Tabla5[[#This Row],[nota]]&amp;"'"</f>
        <v>nota: ''</v>
      </c>
      <c r="AZ110" t="str">
        <f>"{ "&amp;AA110&amp;AB110&amp;AC110&amp;AD110&amp;AE110&amp;AF110&amp;AG110&amp;AH110&amp;AI110&amp;AJ110&amp;AK110&amp;AL110&amp;AM110&amp;AN110&amp;AO110&amp;AP110&amp;AQ110&amp;AR110&amp;AS110&amp;AT110&amp;AU110&amp;AV110&amp;AW110&amp;AX110&amp;AY110&amp;" },"</f>
        <v>{ id: 109, name: 'Vue js 3 [Actualizado] ¡De 0 a Experto! + firebase + MEVN', category: 'Frameworks de JavaScript', technology: 'Vue JS', url: 'https://www.udemy.com/course/curso-vue', platform: 'Udemy', costo: 9.99, money: 'EUR', comprado: true, priority: 1, minutos: 2396, culminado: null, certificado: '', url_certificado: '', instructor: 'Ignacio Gutiérrez ', description: 'Vue.js 2 y Vue.js 3! Aprende desde 0, Composition API, Vuex, Rutas protegidas, Vue CLI, Nuxt.js, Node, express y mongodb.', url_aux: '', calificacion: 'Excelente', actualizado: true, en_ruta: true, logo_platform: 'udemy', logo_technologies: [ 'mongo','express','vuejs','nodejs','firebase' ], mostrar: false, repositorio: '', nota: '' },</v>
      </c>
    </row>
    <row r="111" spans="1:52">
      <c r="A111" s="9">
        <v>110</v>
      </c>
      <c r="B111" t="s">
        <v>598</v>
      </c>
      <c r="C111" t="s">
        <v>18</v>
      </c>
      <c r="D111" t="s">
        <v>599</v>
      </c>
      <c r="E111" s="7" t="s">
        <v>600</v>
      </c>
      <c r="F111" t="s">
        <v>53</v>
      </c>
      <c r="G111" s="3">
        <v>9.99</v>
      </c>
      <c r="H111" t="s">
        <v>54</v>
      </c>
      <c r="I111" t="s">
        <v>61</v>
      </c>
      <c r="J111" s="4">
        <v>0</v>
      </c>
      <c r="K111">
        <f>10*60+40</f>
        <v>640</v>
      </c>
      <c r="O111" t="s">
        <v>450</v>
      </c>
      <c r="P111" t="s">
        <v>601</v>
      </c>
      <c r="R111" t="s">
        <v>58</v>
      </c>
      <c r="S111" t="s">
        <v>55</v>
      </c>
      <c r="T111" t="s">
        <v>55</v>
      </c>
      <c r="U111" t="s">
        <v>59</v>
      </c>
      <c r="V111" s="22" t="s">
        <v>602</v>
      </c>
      <c r="W111" s="22" t="s">
        <v>61</v>
      </c>
      <c r="AA111" t="str">
        <f>AA$1&amp;": "&amp;Tabla5[[#This Row],[id]]&amp;", "</f>
        <v>id: 110, </v>
      </c>
      <c r="AB111" t="str">
        <f>AB$1&amp;": '"&amp;Tabla5[[#This Row],[name]]&amp;"', "</f>
        <v>name: 'Guía completa de GraphQL con angular de 0 a Experto', </v>
      </c>
      <c r="AC111" t="str">
        <f>AC$1&amp;": '"&amp;Tabla5[[#This Row],[category]]&amp;"', "</f>
        <v>category: 'Paradigmas', </v>
      </c>
      <c r="AD111" t="str">
        <f>AD$1&amp;": '"&amp;Tabla5[[#This Row],[technology]]&amp;"', "</f>
        <v>technology: 'GraphQL', </v>
      </c>
      <c r="AE111" t="str">
        <f>AE$1&amp;": '"&amp;Tabla5[[#This Row],[url]]&amp;"', "</f>
        <v>url: 'https://www.udemy.com/course/graphql-angular-de-0-a-experto-jwt-socket-mongodb-heroku-anartz-mugika', </v>
      </c>
      <c r="AF111" t="str">
        <f>AF$1&amp;": '"&amp;Tabla5[[#This Row],[platform]]&amp;"', "</f>
        <v>platform: 'Udemy', </v>
      </c>
      <c r="AG111" t="str">
        <f>AG$1&amp;": "&amp;SUBSTITUTE(Tabla5[[#This Row],[costo]],",",".")&amp;", "</f>
        <v>costo: 9.99, </v>
      </c>
      <c r="AH111" t="str">
        <f>AH$1&amp;": '"&amp;Tabla5[[#This Row],[money]]&amp;"', "</f>
        <v>money: 'EUR', </v>
      </c>
      <c r="AI111" t="str">
        <f>AI$1&amp;": "&amp;Tabla5[[#This Row],[comprado]]&amp;", "</f>
        <v>comprado: false, </v>
      </c>
      <c r="AJ111" t="str">
        <f>AJ$1&amp;": "&amp;Tabla5[[#This Row],[priority]]&amp;", "</f>
        <v>priority: 0, </v>
      </c>
      <c r="AK111" t="str">
        <f>AK$1&amp;": "&amp;Tabla5[[#This Row],[minutos]]&amp;", "</f>
        <v>minutos: 640, </v>
      </c>
      <c r="AL111" t="str">
        <f>AL$1&amp;": "&amp;IF(Tabla5[[#This Row],[culminado]]=0,"null","'"&amp;TEXT(Tabla5[[#This Row],[culminado]],"aaaa-mm-dd")&amp;"'")&amp;", "</f>
        <v>culminado: null, </v>
      </c>
      <c r="AM111" t="str">
        <f>AM$1&amp;": '"&amp;Tabla5[[#This Row],[certificado]]&amp;"', "</f>
        <v>certificado: '', </v>
      </c>
      <c r="AN111" t="str">
        <f>AN$1&amp;": '"&amp;Tabla5[[#This Row],[url_certificado]]&amp;"', "</f>
        <v>url_certificado: '', </v>
      </c>
      <c r="AO111" t="str">
        <f>AO$1&amp;": '"&amp;Tabla5[[#This Row],[instructor]]&amp;"', "</f>
        <v>instructor: 'Anartz Mugika Ledo', </v>
      </c>
      <c r="AP111" t="str">
        <f>AP$1&amp;": '"&amp;Tabla5[[#This Row],[description]]&amp;"', "</f>
        <v>description: 'APIs en Apollo Server express 2 / 3, Testing, Apollo Client, JWT, Apps en tiempo real, mongodb, Hasura, Deploy.', </v>
      </c>
      <c r="AQ111" t="str">
        <f>AQ$1&amp;": '"&amp;Tabla5[[#This Row],[url_aux]]&amp;"', "</f>
        <v>url_aux: '', </v>
      </c>
      <c r="AR111" t="str">
        <f>AR$1&amp;": '"&amp;Tabla5[[#This Row],[calificacion]]&amp;"', "</f>
        <v>calificacion: '*En evaluación*', </v>
      </c>
      <c r="AS111" t="str">
        <f>AS$1&amp;": "&amp;Tabla5[[#This Row],[actualizado]]&amp;", "</f>
        <v>actualizado: true, </v>
      </c>
      <c r="AT111" t="str">
        <f>AT$1&amp;": "&amp;Tabla5[[#This Row],[en_ruta]]&amp;", "</f>
        <v>en_ruta: true, </v>
      </c>
      <c r="AU111" t="str">
        <f>AU$1&amp;": '"&amp;Tabla5[[#This Row],[logo_platform]]&amp;"', "</f>
        <v>logo_platform: 'udemy', </v>
      </c>
      <c r="AV111" t="str">
        <f>AV$1&amp;": [ "&amp;Tabla5[[#This Row],[logo_technologies]]&amp;" ], "</f>
        <v>logo_technologies: [ 'graphql','angular' ], </v>
      </c>
      <c r="AW111" t="str">
        <f>AW$1&amp;": "&amp;Tabla5[[#This Row],[mostrar]]&amp;", "</f>
        <v>mostrar: false, </v>
      </c>
      <c r="AX111" t="str">
        <f>AX$1&amp;": '"&amp;Tabla5[[#This Row],[repositorio]]&amp;"', "</f>
        <v>repositorio: '', </v>
      </c>
      <c r="AY111" t="str">
        <f>AY$1&amp;": '"&amp;Tabla5[[#This Row],[nota]]&amp;"'"</f>
        <v>nota: ''</v>
      </c>
      <c r="AZ111" t="str">
        <f>"{ "&amp;AA111&amp;AB111&amp;AC111&amp;AD111&amp;AE111&amp;AF111&amp;AG111&amp;AH111&amp;AI111&amp;AJ111&amp;AK111&amp;AL111&amp;AM111&amp;AN111&amp;AO111&amp;AP111&amp;AQ111&amp;AR111&amp;AS111&amp;AT111&amp;AU111&amp;AV111&amp;AW111&amp;AX111&amp;AY111&amp;" },"</f>
        <v>{ id: 110, name: 'Guía completa de GraphQL con angular de 0 a Experto', category: 'Paradigmas', technology: 'GraphQL', url: 'https://www.udemy.com/course/graphql-angular-de-0-a-experto-jwt-socket-mongodb-heroku-anartz-mugika', platform: 'Udemy', costo: 9.99, money: 'EUR', comprado: false, priority: 0, minutos: 640, culminado: null, certificado: '', url_certificado: '', instructor: 'Anartz Mugika Ledo', description: 'APIs en Apollo Server express 2 / 3, Testing, Apollo Client, JWT, Apps en tiempo real, mongodb, Hasura, Deploy.', url_aux: '', calificacion: '*En evaluación*', actualizado: true, en_ruta: true, logo_platform: 'udemy', logo_technologies: [ 'graphql','angular' ], mostrar: false, repositorio: '', nota: '' },</v>
      </c>
    </row>
    <row r="112" spans="1:52">
      <c r="A112" s="1">
        <v>111</v>
      </c>
      <c r="B112" t="s">
        <v>603</v>
      </c>
      <c r="C112" t="s">
        <v>348</v>
      </c>
      <c r="D112" s="22" t="s">
        <v>292</v>
      </c>
      <c r="E112" s="7" t="s">
        <v>604</v>
      </c>
      <c r="F112" t="s">
        <v>53</v>
      </c>
      <c r="G112" s="3">
        <v>0</v>
      </c>
      <c r="H112" t="s">
        <v>54</v>
      </c>
      <c r="I112" t="s">
        <v>55</v>
      </c>
      <c r="J112" s="4">
        <v>1</v>
      </c>
      <c r="K112">
        <f>60+49</f>
        <v>109</v>
      </c>
      <c r="O112" t="s">
        <v>351</v>
      </c>
      <c r="P112" t="s">
        <v>605</v>
      </c>
      <c r="R112" t="s">
        <v>58</v>
      </c>
      <c r="S112" t="s">
        <v>55</v>
      </c>
      <c r="T112" t="s">
        <v>61</v>
      </c>
      <c r="U112" t="s">
        <v>59</v>
      </c>
      <c r="V112" s="22" t="s">
        <v>300</v>
      </c>
      <c r="W112" s="22" t="s">
        <v>61</v>
      </c>
      <c r="AA112" t="str">
        <f>AA$1&amp;": "&amp;Tabla5[[#This Row],[id]]&amp;", "</f>
        <v>id: 111, </v>
      </c>
      <c r="AB112" t="str">
        <f>AB$1&amp;": '"&amp;Tabla5[[#This Row],[name]]&amp;"', "</f>
        <v>name: 'Curso de FlexBox desde 0', </v>
      </c>
      <c r="AC112" t="str">
        <f>AC$1&amp;": '"&amp;Tabla5[[#This Row],[category]]&amp;"', "</f>
        <v>category: 'Frameworks de css', </v>
      </c>
      <c r="AD112" t="str">
        <f>AD$1&amp;": '"&amp;Tabla5[[#This Row],[technology]]&amp;"', "</f>
        <v>technology: 'css', </v>
      </c>
      <c r="AE112" t="str">
        <f>AE$1&amp;": '"&amp;Tabla5[[#This Row],[url]]&amp;"', "</f>
        <v>url: 'https://www.udemy.com/course/curso-de-flexbox-desde-0', </v>
      </c>
      <c r="AF112" t="str">
        <f>AF$1&amp;": '"&amp;Tabla5[[#This Row],[platform]]&amp;"', "</f>
        <v>platform: 'Udemy', </v>
      </c>
      <c r="AG112" t="str">
        <f>AG$1&amp;": "&amp;SUBSTITUTE(Tabla5[[#This Row],[costo]],",",".")&amp;", "</f>
        <v>costo: 0, </v>
      </c>
      <c r="AH112" t="str">
        <f>AH$1&amp;": '"&amp;Tabla5[[#This Row],[money]]&amp;"', "</f>
        <v>money: 'EUR', </v>
      </c>
      <c r="AI112" t="str">
        <f>AI$1&amp;": "&amp;Tabla5[[#This Row],[comprado]]&amp;", "</f>
        <v>comprado: true, </v>
      </c>
      <c r="AJ112" t="str">
        <f>AJ$1&amp;": "&amp;Tabla5[[#This Row],[priority]]&amp;", "</f>
        <v>priority: 1, </v>
      </c>
      <c r="AK112" t="str">
        <f>AK$1&amp;": "&amp;Tabla5[[#This Row],[minutos]]&amp;", "</f>
        <v>minutos: 109, </v>
      </c>
      <c r="AL112" t="str">
        <f>AL$1&amp;": "&amp;IF(Tabla5[[#This Row],[culminado]]=0,"null","'"&amp;TEXT(Tabla5[[#This Row],[culminado]],"aaaa-mm-dd")&amp;"'")&amp;", "</f>
        <v>culminado: null, </v>
      </c>
      <c r="AM112" t="str">
        <f>AM$1&amp;": '"&amp;Tabla5[[#This Row],[certificado]]&amp;"', "</f>
        <v>certificado: '', </v>
      </c>
      <c r="AN112" t="str">
        <f>AN$1&amp;": '"&amp;Tabla5[[#This Row],[url_certificado]]&amp;"', "</f>
        <v>url_certificado: '', </v>
      </c>
      <c r="AO112" t="str">
        <f>AO$1&amp;": '"&amp;Tabla5[[#This Row],[instructor]]&amp;"', "</f>
        <v>instructor: 'Erick Mines', </v>
      </c>
      <c r="AP112" t="str">
        <f>AP$1&amp;": '"&amp;Tabla5[[#This Row],[description]]&amp;"', "</f>
        <v>description: 'Comprendiendo 10 sencillas "Reglas de ORO" te enseñaremos a trabajar e implementar FLEXBOX en tus proyectos web.', </v>
      </c>
      <c r="AQ112" t="str">
        <f>AQ$1&amp;": '"&amp;Tabla5[[#This Row],[url_aux]]&amp;"', "</f>
        <v>url_aux: '', </v>
      </c>
      <c r="AR112" t="str">
        <f>AR$1&amp;": '"&amp;Tabla5[[#This Row],[calificacion]]&amp;"', "</f>
        <v>calificacion: '*En evaluación*', </v>
      </c>
      <c r="AS112" t="str">
        <f>AS$1&amp;": "&amp;Tabla5[[#This Row],[actualizado]]&amp;", "</f>
        <v>actualizado: true, </v>
      </c>
      <c r="AT112" t="str">
        <f>AT$1&amp;": "&amp;Tabla5[[#This Row],[en_ruta]]&amp;", "</f>
        <v>en_ruta: false, </v>
      </c>
      <c r="AU112" t="str">
        <f>AU$1&amp;": '"&amp;Tabla5[[#This Row],[logo_platform]]&amp;"', "</f>
        <v>logo_platform: 'udemy', </v>
      </c>
      <c r="AV112" t="str">
        <f>AV$1&amp;": [ "&amp;Tabla5[[#This Row],[logo_technologies]]&amp;" ], "</f>
        <v>logo_technologies: [ 'css' ], </v>
      </c>
      <c r="AW112" t="str">
        <f>AW$1&amp;": "&amp;Tabla5[[#This Row],[mostrar]]&amp;", "</f>
        <v>mostrar: false, </v>
      </c>
      <c r="AX112" t="str">
        <f>AX$1&amp;": '"&amp;Tabla5[[#This Row],[repositorio]]&amp;"', "</f>
        <v>repositorio: '', </v>
      </c>
      <c r="AY112" t="str">
        <f>AY$1&amp;": '"&amp;Tabla5[[#This Row],[nota]]&amp;"'"</f>
        <v>nota: ''</v>
      </c>
      <c r="AZ112" t="str">
        <f>"{ "&amp;AA112&amp;AB112&amp;AC112&amp;AD112&amp;AE112&amp;AF112&amp;AG112&amp;AH112&amp;AI112&amp;AJ112&amp;AK112&amp;AL112&amp;AM112&amp;AN112&amp;AO112&amp;AP112&amp;AQ112&amp;AR112&amp;AS112&amp;AT112&amp;AU112&amp;AV112&amp;AW112&amp;AX112&amp;AY112&amp;" },"</f>
        <v>{ id: 111, name: 'Curso de FlexBox desde 0', category: 'Frameworks de css', technology: 'css', url: 'https://www.udemy.com/course/curso-de-flexbox-desde-0', platform: 'Udemy', costo: 0, money: 'EUR', comprado: true, priority: 1, minutos: 109, culminado: null, certificado: '', url_certificado: '', instructor: 'Erick Mines', description: 'Comprendiendo 10 sencillas "Reglas de ORO" te enseñaremos a trabajar e implementar FLEXBOX en tus proyectos web.', url_aux: '', calificacion: '*En evaluación*', actualizado: true, en_ruta: false, logo_platform: 'udemy', logo_technologies: [ 'css' ], mostrar: false, repositorio: '', nota: '' },</v>
      </c>
    </row>
    <row r="113" spans="1:52">
      <c r="A113" s="8">
        <v>112</v>
      </c>
      <c r="B113" s="22" t="s">
        <v>606</v>
      </c>
      <c r="C113" t="s">
        <v>8</v>
      </c>
      <c r="D113" t="s">
        <v>508</v>
      </c>
      <c r="E113" s="7" t="s">
        <v>607</v>
      </c>
      <c r="F113" t="s">
        <v>53</v>
      </c>
      <c r="G113" s="3">
        <v>9.99</v>
      </c>
      <c r="H113" t="s">
        <v>54</v>
      </c>
      <c r="I113" t="s">
        <v>55</v>
      </c>
      <c r="J113" s="4">
        <v>0</v>
      </c>
      <c r="K113">
        <f>6*60+47</f>
        <v>407</v>
      </c>
      <c r="L113" s="5">
        <v>44617</v>
      </c>
      <c r="M113" s="8" t="s">
        <v>608</v>
      </c>
      <c r="N113" s="7" t="s">
        <v>609</v>
      </c>
      <c r="O113" t="s">
        <v>610</v>
      </c>
      <c r="P113" t="s">
        <v>611</v>
      </c>
      <c r="R113" t="s">
        <v>75</v>
      </c>
      <c r="S113" t="s">
        <v>55</v>
      </c>
      <c r="T113" t="s">
        <v>55</v>
      </c>
      <c r="U113" t="s">
        <v>59</v>
      </c>
      <c r="V113" s="22" t="s">
        <v>612</v>
      </c>
      <c r="W113" s="22" t="s">
        <v>55</v>
      </c>
      <c r="AA113" t="str">
        <f>AA$1&amp;": "&amp;Tabla5[[#This Row],[id]]&amp;", "</f>
        <v>id: 112, </v>
      </c>
      <c r="AB113" t="str">
        <f>AB$1&amp;": '"&amp;Tabla5[[#This Row],[name]]&amp;"', "</f>
        <v>name: 'Laravel y OAuth 2: Login con Facebook, Twitter, Google+, etc', </v>
      </c>
      <c r="AC113" t="str">
        <f>AC$1&amp;": '"&amp;Tabla5[[#This Row],[category]]&amp;"', "</f>
        <v>category: 'Frameworks de back-end', </v>
      </c>
      <c r="AD113" t="str">
        <f>AD$1&amp;": '"&amp;Tabla5[[#This Row],[technology]]&amp;"', "</f>
        <v>technology: 'Laravel', </v>
      </c>
      <c r="AE113" t="str">
        <f>AE$1&amp;": '"&amp;Tabla5[[#This Row],[url]]&amp;"', "</f>
        <v>url: 'https://www.udemy.com/course/laravel-y-oauth-2-facebook-twitter-google', </v>
      </c>
      <c r="AF113" t="str">
        <f>AF$1&amp;": '"&amp;Tabla5[[#This Row],[platform]]&amp;"', "</f>
        <v>platform: 'Udemy', </v>
      </c>
      <c r="AG113" t="str">
        <f>AG$1&amp;": "&amp;SUBSTITUTE(Tabla5[[#This Row],[costo]],",",".")&amp;", "</f>
        <v>costo: 9.99, </v>
      </c>
      <c r="AH113" t="str">
        <f>AH$1&amp;": '"&amp;Tabla5[[#This Row],[money]]&amp;"', "</f>
        <v>money: 'EUR', </v>
      </c>
      <c r="AI113" t="str">
        <f>AI$1&amp;": "&amp;Tabla5[[#This Row],[comprado]]&amp;", "</f>
        <v>comprado: true, </v>
      </c>
      <c r="AJ113" t="str">
        <f>AJ$1&amp;": "&amp;Tabla5[[#This Row],[priority]]&amp;", "</f>
        <v>priority: 0, </v>
      </c>
      <c r="AK113" t="str">
        <f>AK$1&amp;": "&amp;Tabla5[[#This Row],[minutos]]&amp;", "</f>
        <v>minutos: 407, </v>
      </c>
      <c r="AL113" t="str">
        <f>AL$1&amp;": "&amp;IF(Tabla5[[#This Row],[culminado]]=0,"null","'"&amp;TEXT(Tabla5[[#This Row],[culminado]],"aaaa-mm-dd")&amp;"'")&amp;", "</f>
        <v>culminado: '2022-02-25', </v>
      </c>
      <c r="AM113" t="str">
        <f>AM$1&amp;": '"&amp;Tabla5[[#This Row],[certificado]]&amp;"', "</f>
        <v>certificado: 'UC-035a82e5-ca87-43b3-bf11-a2ee4b3b2705', </v>
      </c>
      <c r="AN113" t="str">
        <f>AN$1&amp;": '"&amp;Tabla5[[#This Row],[url_certificado]]&amp;"', "</f>
        <v>url_certificado: 'https://www.udemy.com/certificate/UC-035a82e5-ca87-43b3-bf11-a2ee4b3b2705', </v>
      </c>
      <c r="AO113" t="str">
        <f>AO$1&amp;": '"&amp;Tabla5[[#This Row],[instructor]]&amp;"', "</f>
        <v>instructor: 'Juan Ramos', </v>
      </c>
      <c r="AP113" t="str">
        <f>AP$1&amp;": '"&amp;Tabla5[[#This Row],[description]]&amp;"', "</f>
        <v>description: 'Desarrollemos un monitor de precios! Los usuarios ingresan vía redes sociales, ingresan datos y consultan reportes.', </v>
      </c>
      <c r="AQ113" t="str">
        <f>AQ$1&amp;": '"&amp;Tabla5[[#This Row],[url_aux]]&amp;"', "</f>
        <v>url_aux: '', </v>
      </c>
      <c r="AR113" t="str">
        <f>AR$1&amp;": '"&amp;Tabla5[[#This Row],[calificacion]]&amp;"', "</f>
        <v>calificacion: 'Bueno', </v>
      </c>
      <c r="AS113" t="str">
        <f>AS$1&amp;": "&amp;Tabla5[[#This Row],[actualizado]]&amp;", "</f>
        <v>actualizado: true, </v>
      </c>
      <c r="AT113" t="str">
        <f>AT$1&amp;": "&amp;Tabla5[[#This Row],[en_ruta]]&amp;", "</f>
        <v>en_ruta: true, </v>
      </c>
      <c r="AU113" t="str">
        <f>AU$1&amp;": '"&amp;Tabla5[[#This Row],[logo_platform]]&amp;"', "</f>
        <v>logo_platform: 'udemy', </v>
      </c>
      <c r="AV113" t="str">
        <f>AV$1&amp;": [ "&amp;Tabla5[[#This Row],[logo_technologies]]&amp;" ], "</f>
        <v>logo_technologies: [ 'laravel','oauth2','facebook','google','twitter','excel' ], </v>
      </c>
      <c r="AW113" t="str">
        <f>AW$1&amp;": "&amp;Tabla5[[#This Row],[mostrar]]&amp;", "</f>
        <v>mostrar: true, </v>
      </c>
      <c r="AX113" t="str">
        <f>AX$1&amp;": '"&amp;Tabla5[[#This Row],[repositorio]]&amp;"', "</f>
        <v>repositorio: '', </v>
      </c>
      <c r="AY113" t="str">
        <f>AY$1&amp;": '"&amp;Tabla5[[#This Row],[nota]]&amp;"'"</f>
        <v>nota: ''</v>
      </c>
      <c r="AZ113" t="str">
        <f>"{ "&amp;AA113&amp;AB113&amp;AC113&amp;AD113&amp;AE113&amp;AF113&amp;AG113&amp;AH113&amp;AI113&amp;AJ113&amp;AK113&amp;AL113&amp;AM113&amp;AN113&amp;AO113&amp;AP113&amp;AQ113&amp;AR113&amp;AS113&amp;AT113&amp;AU113&amp;AV113&amp;AW113&amp;AX113&amp;AY113&amp;" },"</f>
        <v>{ id: 112, name: 'Laravel y OAuth 2: Login con Facebook, Twitter, Google+, etc', category: 'Frameworks de back-end', technology: 'Laravel', url: 'https://www.udemy.com/course/laravel-y-oauth-2-facebook-twitter-google', platform: 'Udemy', costo: 9.99, money: 'EUR', comprado: true, priority: 0, minutos: 407, culminado: '2022-02-25', certificado: 'UC-035a82e5-ca87-43b3-bf11-a2ee4b3b2705', url_certificado: 'https://www.udemy.com/certificate/UC-035a82e5-ca87-43b3-bf11-a2ee4b3b2705', instructor: 'Juan Ramos', description: 'Desarrollemos un monitor de precios! Los usuarios ingresan vía redes sociales, ingresan datos y consultan reportes.', url_aux: '', calificacion: 'Bueno', actualizado: true, en_ruta: true, logo_platform: 'udemy', logo_technologies: [ 'laravel','oauth2','facebook','google','twitter','excel' ], mostrar: true, repositorio: '', nota: '' },</v>
      </c>
    </row>
    <row r="114" spans="1:52">
      <c r="A114" s="8">
        <v>113</v>
      </c>
      <c r="B114" t="s">
        <v>613</v>
      </c>
      <c r="C114" t="s">
        <v>6</v>
      </c>
      <c r="D114" t="s">
        <v>418</v>
      </c>
      <c r="E114" s="7" t="s">
        <v>614</v>
      </c>
      <c r="F114" t="s">
        <v>53</v>
      </c>
      <c r="G114" s="3">
        <v>9.99</v>
      </c>
      <c r="H114" t="s">
        <v>54</v>
      </c>
      <c r="I114" t="s">
        <v>55</v>
      </c>
      <c r="J114" s="4">
        <v>0</v>
      </c>
      <c r="K114">
        <f>5*60+49</f>
        <v>349</v>
      </c>
      <c r="L114" s="5">
        <v>44601</v>
      </c>
      <c r="M114" t="s">
        <v>615</v>
      </c>
      <c r="N114" s="7" t="s">
        <v>616</v>
      </c>
      <c r="O114" t="s">
        <v>311</v>
      </c>
      <c r="P114" t="s">
        <v>617</v>
      </c>
      <c r="R114" t="s">
        <v>75</v>
      </c>
      <c r="S114" t="s">
        <v>55</v>
      </c>
      <c r="T114" t="s">
        <v>55</v>
      </c>
      <c r="U114" t="s">
        <v>59</v>
      </c>
      <c r="V114" s="22" t="s">
        <v>618</v>
      </c>
      <c r="W114" s="22" t="s">
        <v>55</v>
      </c>
      <c r="X114" s="7" t="s">
        <v>619</v>
      </c>
      <c r="AA114" t="str">
        <f>AA$1&amp;": "&amp;Tabla5[[#This Row],[id]]&amp;", "</f>
        <v>id: 113, </v>
      </c>
      <c r="AB114" t="str">
        <f>AB$1&amp;": '"&amp;Tabla5[[#This Row],[name]]&amp;"', "</f>
        <v>name: 'Aprende a publicar cualquier web en Internet (Hosting y VPS)', </v>
      </c>
      <c r="AC114" t="str">
        <f>AC$1&amp;": '"&amp;Tabla5[[#This Row],[category]]&amp;"', "</f>
        <v>category: 'Deploy', </v>
      </c>
      <c r="AD114" t="str">
        <f>AD$1&amp;": '"&amp;Tabla5[[#This Row],[technology]]&amp;"', "</f>
        <v>technology: 'General', </v>
      </c>
      <c r="AE114" t="str">
        <f>AE$1&amp;": '"&amp;Tabla5[[#This Row],[url]]&amp;"', "</f>
        <v>url: 'https://www.udemy.com/course/aprende-a-publicar-sitios-web-en-internet-hosting-vps', </v>
      </c>
      <c r="AF114" t="str">
        <f>AF$1&amp;": '"&amp;Tabla5[[#This Row],[platform]]&amp;"', "</f>
        <v>platform: 'Udemy', </v>
      </c>
      <c r="AG114" t="str">
        <f>AG$1&amp;": "&amp;SUBSTITUTE(Tabla5[[#This Row],[costo]],",",".")&amp;", "</f>
        <v>costo: 9.99, </v>
      </c>
      <c r="AH114" t="str">
        <f>AH$1&amp;": '"&amp;Tabla5[[#This Row],[money]]&amp;"', "</f>
        <v>money: 'EUR', </v>
      </c>
      <c r="AI114" t="str">
        <f>AI$1&amp;": "&amp;Tabla5[[#This Row],[comprado]]&amp;", "</f>
        <v>comprado: true, </v>
      </c>
      <c r="AJ114" t="str">
        <f>AJ$1&amp;": "&amp;Tabla5[[#This Row],[priority]]&amp;", "</f>
        <v>priority: 0, </v>
      </c>
      <c r="AK114" t="str">
        <f>AK$1&amp;": "&amp;Tabla5[[#This Row],[minutos]]&amp;", "</f>
        <v>minutos: 349, </v>
      </c>
      <c r="AL114" t="str">
        <f>AL$1&amp;": "&amp;IF(Tabla5[[#This Row],[culminado]]=0,"null","'"&amp;TEXT(Tabla5[[#This Row],[culminado]],"aaaa-mm-dd")&amp;"'")&amp;", "</f>
        <v>culminado: '2022-02-09', </v>
      </c>
      <c r="AM114" t="str">
        <f>AM$1&amp;": '"&amp;Tabla5[[#This Row],[certificado]]&amp;"', "</f>
        <v>certificado: 'UC-70a57832-6af5-46bc-a638-b13009c9c869', </v>
      </c>
      <c r="AN114" t="str">
        <f>AN$1&amp;": '"&amp;Tabla5[[#This Row],[url_certificado]]&amp;"', "</f>
        <v>url_certificado: 'https://www.udemy.com/certificate/UC-70a57832-6af5-46bc-a638-b13009c9c869', </v>
      </c>
      <c r="AO114" t="str">
        <f>AO$1&amp;": '"&amp;Tabla5[[#This Row],[instructor]]&amp;"', "</f>
        <v>instructor: 'Víctor Robles', </v>
      </c>
      <c r="AP114" t="str">
        <f>AP$1&amp;": '"&amp;Tabla5[[#This Row],[description]]&amp;"', "</f>
        <v>description: 'Sube tus webs creadas con HTML, css, javascript, php, mysql, angular, Node, Mongo, laravel, Symfony, WP, python y django', </v>
      </c>
      <c r="AQ114" t="str">
        <f>AQ$1&amp;": '"&amp;Tabla5[[#This Row],[url_aux]]&amp;"', "</f>
        <v>url_aux: '', </v>
      </c>
      <c r="AR114" t="str">
        <f>AR$1&amp;": '"&amp;Tabla5[[#This Row],[calificacion]]&amp;"', "</f>
        <v>calificacion: 'Bueno', </v>
      </c>
      <c r="AS114" t="str">
        <f>AS$1&amp;": "&amp;Tabla5[[#This Row],[actualizado]]&amp;", "</f>
        <v>actualizado: true, </v>
      </c>
      <c r="AT114" t="str">
        <f>AT$1&amp;": "&amp;Tabla5[[#This Row],[en_ruta]]&amp;", "</f>
        <v>en_ruta: true, </v>
      </c>
      <c r="AU114" t="str">
        <f>AU$1&amp;": '"&amp;Tabla5[[#This Row],[logo_platform]]&amp;"', "</f>
        <v>logo_platform: 'udemy', </v>
      </c>
      <c r="AV114" t="str">
        <f>AV$1&amp;": [ "&amp;Tabla5[[#This Row],[logo_technologies]]&amp;" ], "</f>
        <v>logo_technologies: [ 'devops','mysql','mongo','laravel','angular','nodejs' ], </v>
      </c>
      <c r="AW114" t="str">
        <f>AW$1&amp;": "&amp;Tabla5[[#This Row],[mostrar]]&amp;", "</f>
        <v>mostrar: true, </v>
      </c>
      <c r="AX114" t="str">
        <f>AX$1&amp;": '"&amp;Tabla5[[#This Row],[repositorio]]&amp;"', "</f>
        <v>repositorio: 'https://github.com/petrix12/deploy_2022.git', </v>
      </c>
      <c r="AY114" t="str">
        <f>AY$1&amp;": '"&amp;Tabla5[[#This Row],[nota]]&amp;"'"</f>
        <v>nota: ''</v>
      </c>
      <c r="AZ114" t="str">
        <f>"{ "&amp;AA114&amp;AB114&amp;AC114&amp;AD114&amp;AE114&amp;AF114&amp;AG114&amp;AH114&amp;AI114&amp;AJ114&amp;AK114&amp;AL114&amp;AM114&amp;AN114&amp;AO114&amp;AP114&amp;AQ114&amp;AR114&amp;AS114&amp;AT114&amp;AU114&amp;AV114&amp;AW114&amp;AX114&amp;AY114&amp;" },"</f>
        <v>{ id: 113, name: 'Aprende a publicar cualquier web en Internet (Hosting y VPS)', category: 'Deploy', technology: 'General', url: 'https://www.udemy.com/course/aprende-a-publicar-sitios-web-en-internet-hosting-vps', platform: 'Udemy', costo: 9.99, money: 'EUR', comprado: true, priority: 0, minutos: 349, culminado: '2022-02-09', certificado: 'UC-70a57832-6af5-46bc-a638-b13009c9c869', url_certificado: 'https://www.udemy.com/certificate/UC-70a57832-6af5-46bc-a638-b13009c9c869', instructor: 'Víctor Robles', description: 'Sube tus webs creadas con HTML, css, javascript, php, mysql, angular, Node, Mongo, laravel, Symfony, WP, python y django', url_aux: '', calificacion: 'Bueno', actualizado: true, en_ruta: true, logo_platform: 'udemy', logo_technologies: [ 'devops','mysql','mongo','laravel','angular','nodejs' ], mostrar: true, repositorio: 'https://github.com/petrix12/deploy_2022.git', nota: '' },</v>
      </c>
    </row>
    <row r="115" spans="1:52">
      <c r="A115" s="8">
        <v>114</v>
      </c>
      <c r="B115" t="s">
        <v>620</v>
      </c>
      <c r="C115" t="s">
        <v>15</v>
      </c>
      <c r="D115" t="s">
        <v>621</v>
      </c>
      <c r="E115" s="7" t="s">
        <v>622</v>
      </c>
      <c r="F115" t="s">
        <v>623</v>
      </c>
      <c r="G115" s="3">
        <v>0</v>
      </c>
      <c r="H115" t="s">
        <v>104</v>
      </c>
      <c r="I115" t="s">
        <v>55</v>
      </c>
      <c r="J115" s="4">
        <v>0</v>
      </c>
      <c r="K115">
        <f>6*60+2</f>
        <v>362</v>
      </c>
      <c r="L115" s="5">
        <v>44009</v>
      </c>
      <c r="M115" t="s">
        <v>624</v>
      </c>
      <c r="N115" s="7" t="s">
        <v>625</v>
      </c>
      <c r="O115" t="s">
        <v>626</v>
      </c>
      <c r="P115" t="s">
        <v>620</v>
      </c>
      <c r="R115" t="s">
        <v>75</v>
      </c>
      <c r="S115" t="s">
        <v>61</v>
      </c>
      <c r="T115" t="s">
        <v>61</v>
      </c>
      <c r="U115" t="s">
        <v>627</v>
      </c>
      <c r="V115" s="22" t="s">
        <v>212</v>
      </c>
      <c r="W115" s="22" t="s">
        <v>61</v>
      </c>
      <c r="AA115" t="str">
        <f>AA$1&amp;": "&amp;Tabla5[[#This Row],[id]]&amp;", "</f>
        <v>id: 114, </v>
      </c>
      <c r="AB115" t="str">
        <f>AB$1&amp;": '"&amp;Tabla5[[#This Row],[name]]&amp;"', "</f>
        <v>name: 'Curso Profesional de JAVA', </v>
      </c>
      <c r="AC115" t="str">
        <f>AC$1&amp;": '"&amp;Tabla5[[#This Row],[category]]&amp;"', "</f>
        <v>category: 'Lenguajes de Programación', </v>
      </c>
      <c r="AD115" t="str">
        <f>AD$1&amp;": '"&amp;Tabla5[[#This Row],[technology]]&amp;"', "</f>
        <v>technology: 'Java', </v>
      </c>
      <c r="AE115" t="str">
        <f>AE$1&amp;": '"&amp;Tabla5[[#This Row],[url]]&amp;"', "</f>
        <v>url: 'https://codigofacilito.com/cursos/java-profesional', </v>
      </c>
      <c r="AF115" t="str">
        <f>AF$1&amp;": '"&amp;Tabla5[[#This Row],[platform]]&amp;"', "</f>
        <v>platform: 'Códigofacilito', </v>
      </c>
      <c r="AG115" t="str">
        <f>AG$1&amp;": "&amp;SUBSTITUTE(Tabla5[[#This Row],[costo]],",",".")&amp;", "</f>
        <v>costo: 0, </v>
      </c>
      <c r="AH115" t="str">
        <f>AH$1&amp;": '"&amp;Tabla5[[#This Row],[money]]&amp;"', "</f>
        <v>money: 'USD', </v>
      </c>
      <c r="AI115" t="str">
        <f>AI$1&amp;": "&amp;Tabla5[[#This Row],[comprado]]&amp;", "</f>
        <v>comprado: true, </v>
      </c>
      <c r="AJ115" t="str">
        <f>AJ$1&amp;": "&amp;Tabla5[[#This Row],[priority]]&amp;", "</f>
        <v>priority: 0, </v>
      </c>
      <c r="AK115" t="str">
        <f>AK$1&amp;": "&amp;Tabla5[[#This Row],[minutos]]&amp;", "</f>
        <v>minutos: 362, </v>
      </c>
      <c r="AL115" t="str">
        <f>AL$1&amp;": "&amp;IF(Tabla5[[#This Row],[culminado]]=0,"null","'"&amp;TEXT(Tabla5[[#This Row],[culminado]],"aaaa-mm-dd")&amp;"'")&amp;", "</f>
        <v>culminado: '2020-06-27', </v>
      </c>
      <c r="AM115" t="str">
        <f>AM$1&amp;": '"&amp;Tabla5[[#This Row],[certificado]]&amp;"', "</f>
        <v>certificado: ' 48a2c72e-ba9e-4f7c-ad76-6631dbacf761', </v>
      </c>
      <c r="AN115" t="str">
        <f>AN$1&amp;": '"&amp;Tabla5[[#This Row],[url_certificado]]&amp;"', "</f>
        <v>url_certificado: 'https://codigofacilito.com/user_quizzes/94372.pdf', </v>
      </c>
      <c r="AO115" t="str">
        <f>AO$1&amp;": '"&amp;Tabla5[[#This Row],[instructor]]&amp;"', "</f>
        <v>instructor: 'Eduardo Ismael García Pérez', </v>
      </c>
      <c r="AP115" t="str">
        <f>AP$1&amp;": '"&amp;Tabla5[[#This Row],[description]]&amp;"', "</f>
        <v>description: 'Curso Profesional de JAVA', </v>
      </c>
      <c r="AQ115" t="str">
        <f>AQ$1&amp;": '"&amp;Tabla5[[#This Row],[url_aux]]&amp;"', "</f>
        <v>url_aux: '', </v>
      </c>
      <c r="AR115" t="str">
        <f>AR$1&amp;": '"&amp;Tabla5[[#This Row],[calificacion]]&amp;"', "</f>
        <v>calificacion: 'Bueno', </v>
      </c>
      <c r="AS115" t="str">
        <f>AS$1&amp;": "&amp;Tabla5[[#This Row],[actualizado]]&amp;", "</f>
        <v>actualizado: false, </v>
      </c>
      <c r="AT115" t="str">
        <f>AT$1&amp;": "&amp;Tabla5[[#This Row],[en_ruta]]&amp;", "</f>
        <v>en_ruta: false, </v>
      </c>
      <c r="AU115" t="str">
        <f>AU$1&amp;": '"&amp;Tabla5[[#This Row],[logo_platform]]&amp;"', "</f>
        <v>logo_platform: 'codigofacilito', </v>
      </c>
      <c r="AV115" t="str">
        <f>AV$1&amp;": [ "&amp;Tabla5[[#This Row],[logo_technologies]]&amp;" ], "</f>
        <v>logo_technologies: [ 'java' ], </v>
      </c>
      <c r="AW115" t="str">
        <f>AW$1&amp;": "&amp;Tabla5[[#This Row],[mostrar]]&amp;", "</f>
        <v>mostrar: false, </v>
      </c>
      <c r="AX115" t="str">
        <f>AX$1&amp;": '"&amp;Tabla5[[#This Row],[repositorio]]&amp;"', "</f>
        <v>repositorio: '', </v>
      </c>
      <c r="AY115" t="str">
        <f>AY$1&amp;": '"&amp;Tabla5[[#This Row],[nota]]&amp;"'"</f>
        <v>nota: ''</v>
      </c>
      <c r="AZ115" t="str">
        <f>"{ "&amp;AA115&amp;AB115&amp;AC115&amp;AD115&amp;AE115&amp;AF115&amp;AG115&amp;AH115&amp;AI115&amp;AJ115&amp;AK115&amp;AL115&amp;AM115&amp;AN115&amp;AO115&amp;AP115&amp;AQ115&amp;AR115&amp;AS115&amp;AT115&amp;AU115&amp;AV115&amp;AW115&amp;AX115&amp;AY115&amp;" },"</f>
        <v>{ id: 114, name: 'Curso Profesional de JAVA', category: 'Lenguajes de Programación', technology: 'Java', url: 'https://codigofacilito.com/cursos/java-profesional', platform: 'Códigofacilito', costo: 0, money: 'USD', comprado: true, priority: 0, minutos: 362, culminado: '2020-06-27', certificado: ' 48a2c72e-ba9e-4f7c-ad76-6631dbacf761', url_certificado: 'https://codigofacilito.com/user_quizzes/94372.pdf', instructor: 'Eduardo Ismael García Pérez', description: 'Curso Profesional de JAVA', url_aux: '', calificacion: 'Bueno', actualizado: false, en_ruta: false, logo_platform: 'codigofacilito', logo_technologies: [ 'java' ], mostrar: false, repositorio: '', nota: '' },</v>
      </c>
    </row>
    <row r="116" spans="1:52">
      <c r="A116" s="8">
        <v>115</v>
      </c>
      <c r="B116" t="s">
        <v>628</v>
      </c>
      <c r="C116" t="s">
        <v>2</v>
      </c>
      <c r="D116" t="s">
        <v>418</v>
      </c>
      <c r="E116" s="7" t="s">
        <v>629</v>
      </c>
      <c r="F116" t="s">
        <v>561</v>
      </c>
      <c r="G116" s="3">
        <v>0</v>
      </c>
      <c r="H116" t="s">
        <v>104</v>
      </c>
      <c r="I116" t="s">
        <v>55</v>
      </c>
      <c r="J116" s="4">
        <v>0</v>
      </c>
      <c r="K116">
        <f>32*60</f>
        <v>1920</v>
      </c>
      <c r="L116" s="5">
        <v>44012</v>
      </c>
      <c r="N116" s="7" t="s">
        <v>630</v>
      </c>
      <c r="O116" t="s">
        <v>563</v>
      </c>
      <c r="P116" t="s">
        <v>631</v>
      </c>
      <c r="R116" t="s">
        <v>632</v>
      </c>
      <c r="S116" t="s">
        <v>61</v>
      </c>
      <c r="T116" t="s">
        <v>61</v>
      </c>
      <c r="U116" t="s">
        <v>565</v>
      </c>
      <c r="V116" s="22" t="s">
        <v>187</v>
      </c>
      <c r="W116" s="22" t="s">
        <v>55</v>
      </c>
      <c r="AA116" t="str">
        <f>AA$1&amp;": "&amp;Tabla5[[#This Row],[id]]&amp;", "</f>
        <v>id: 115, </v>
      </c>
      <c r="AB116" t="str">
        <f>AB$1&amp;": '"&amp;Tabla5[[#This Row],[name]]&amp;"', "</f>
        <v>name: 'Desarrollador Back-end', </v>
      </c>
      <c r="AC116" t="str">
        <f>AC$1&amp;": '"&amp;Tabla5[[#This Row],[category]]&amp;"', "</f>
        <v>category: 'Back-end', </v>
      </c>
      <c r="AD116" t="str">
        <f>AD$1&amp;": '"&amp;Tabla5[[#This Row],[technology]]&amp;"', "</f>
        <v>technology: 'General', </v>
      </c>
      <c r="AE116" t="str">
        <f>AE$1&amp;": '"&amp;Tabla5[[#This Row],[url]]&amp;"', "</f>
        <v>url: 'https://capacitateparaelempleo.org/pages.php?r=.tema&amp;tagID=6725', </v>
      </c>
      <c r="AF116" t="str">
        <f>AF$1&amp;": '"&amp;Tabla5[[#This Row],[platform]]&amp;"', "</f>
        <v>platform: 'Fundación Carlos Slim', </v>
      </c>
      <c r="AG116" t="str">
        <f>AG$1&amp;": "&amp;SUBSTITUTE(Tabla5[[#This Row],[costo]],",",".")&amp;", "</f>
        <v>costo: 0, </v>
      </c>
      <c r="AH116" t="str">
        <f>AH$1&amp;": '"&amp;Tabla5[[#This Row],[money]]&amp;"', "</f>
        <v>money: 'USD', </v>
      </c>
      <c r="AI116" t="str">
        <f>AI$1&amp;": "&amp;Tabla5[[#This Row],[comprado]]&amp;", "</f>
        <v>comprado: true, </v>
      </c>
      <c r="AJ116" t="str">
        <f>AJ$1&amp;": "&amp;Tabla5[[#This Row],[priority]]&amp;", "</f>
        <v>priority: 0, </v>
      </c>
      <c r="AK116" t="str">
        <f>AK$1&amp;": "&amp;Tabla5[[#This Row],[minutos]]&amp;", "</f>
        <v>minutos: 1920, </v>
      </c>
      <c r="AL116" t="str">
        <f>AL$1&amp;": "&amp;IF(Tabla5[[#This Row],[culminado]]=0,"null","'"&amp;TEXT(Tabla5[[#This Row],[culminado]],"aaaa-mm-dd")&amp;"'")&amp;", "</f>
        <v>culminado: '2020-06-30', </v>
      </c>
      <c r="AM116" t="str">
        <f>AM$1&amp;": '"&amp;Tabla5[[#This Row],[certificado]]&amp;"', "</f>
        <v>certificado: '', </v>
      </c>
      <c r="AN116" t="str">
        <f>AN$1&amp;": '"&amp;Tabla5[[#This Row],[url_certificado]]&amp;"', "</f>
        <v>url_certificado: 'https://capacitateparaelempleo.org/verifica/o0skcnx58', </v>
      </c>
      <c r="AO116" t="str">
        <f>AO$1&amp;": '"&amp;Tabla5[[#This Row],[instructor]]&amp;"', "</f>
        <v>instructor: 'Capacítate para el empleo', </v>
      </c>
      <c r="AP116" t="str">
        <f>AP$1&amp;": '"&amp;Tabla5[[#This Row],[description]]&amp;"', "</f>
        <v>description: 'Utiliza lenguajes de programación para desarrollar módulos de procesamiento que otorguen a los usuarios contenido dinámico basado en las petriciones de entrada. Almacena información de valor utilizando bases de datos y otorga un alto nivel operacional a sitios como las redes sociales, páginas de compras por internet y a la mayoría de páginas web actuales.', </v>
      </c>
      <c r="AQ116" t="str">
        <f>AQ$1&amp;": '"&amp;Tabla5[[#This Row],[url_aux]]&amp;"', "</f>
        <v>url_aux: '', </v>
      </c>
      <c r="AR116" t="str">
        <f>AR$1&amp;": '"&amp;Tabla5[[#This Row],[calificacion]]&amp;"', "</f>
        <v>calificacion: 'Regular', </v>
      </c>
      <c r="AS116" t="str">
        <f>AS$1&amp;": "&amp;Tabla5[[#This Row],[actualizado]]&amp;", "</f>
        <v>actualizado: false, </v>
      </c>
      <c r="AT116" t="str">
        <f>AT$1&amp;": "&amp;Tabla5[[#This Row],[en_ruta]]&amp;", "</f>
        <v>en_ruta: false, </v>
      </c>
      <c r="AU116" t="str">
        <f>AU$1&amp;": '"&amp;Tabla5[[#This Row],[logo_platform]]&amp;"', "</f>
        <v>logo_platform: 'cpee', </v>
      </c>
      <c r="AV116" t="str">
        <f>AV$1&amp;": [ "&amp;Tabla5[[#This Row],[logo_technologies]]&amp;" ], "</f>
        <v>logo_technologies: [ 'generico' ], </v>
      </c>
      <c r="AW116" t="str">
        <f>AW$1&amp;": "&amp;Tabla5[[#This Row],[mostrar]]&amp;", "</f>
        <v>mostrar: true, </v>
      </c>
      <c r="AX116" t="str">
        <f>AX$1&amp;": '"&amp;Tabla5[[#This Row],[repositorio]]&amp;"', "</f>
        <v>repositorio: '', </v>
      </c>
      <c r="AY116" t="str">
        <f>AY$1&amp;": '"&amp;Tabla5[[#This Row],[nota]]&amp;"'"</f>
        <v>nota: ''</v>
      </c>
      <c r="AZ116" t="str">
        <f>"{ "&amp;AA116&amp;AB116&amp;AC116&amp;AD116&amp;AE116&amp;AF116&amp;AG116&amp;AH116&amp;AI116&amp;AJ116&amp;AK116&amp;AL116&amp;AM116&amp;AN116&amp;AO116&amp;AP116&amp;AQ116&amp;AR116&amp;AS116&amp;AT116&amp;AU116&amp;AV116&amp;AW116&amp;AX116&amp;AY116&amp;" },"</f>
        <v>{ id: 115, name: 'Desarrollador Back-end', category: 'Back-end', technology: 'General', url: 'https://capacitateparaelempleo.org/pages.php?r=.tema&amp;tagID=6725', platform: 'Fundación Carlos Slim', costo: 0, money: 'USD', comprado: true, priority: 0, minutos: 1920, culminado: '2020-06-30', certificado: '', url_certificado: 'https://capacitateparaelempleo.org/verifica/o0skcnx58', instructor: 'Capacítate para el empleo', description: 'Utiliza lenguajes de programación para desarrollar módulos de procesamiento que otorguen a los usuarios contenido dinámico basado en las petriciones de entrada. Almacena información de valor utilizando bases de datos y otorga un alto nivel operacional a sitios como las redes sociales, páginas de compras por internet y a la mayoría de páginas web actuales.', url_aux: '', calificacion: 'Regular', actualizado: false, en_ruta: false, logo_platform: 'cpee', logo_technologies: [ 'generico' ], mostrar: true, repositorio: '', nota: '' },</v>
      </c>
    </row>
    <row r="117" spans="1:52">
      <c r="A117" s="8">
        <v>116</v>
      </c>
      <c r="B117" t="s">
        <v>633</v>
      </c>
      <c r="C117" t="s">
        <v>11</v>
      </c>
      <c r="D117" s="22" t="s">
        <v>302</v>
      </c>
      <c r="E117" s="7" t="s">
        <v>634</v>
      </c>
      <c r="F117" t="s">
        <v>635</v>
      </c>
      <c r="G117" s="3">
        <v>0</v>
      </c>
      <c r="H117" t="s">
        <v>104</v>
      </c>
      <c r="I117" t="s">
        <v>55</v>
      </c>
      <c r="J117" s="4">
        <v>0</v>
      </c>
      <c r="K117">
        <f>40*60</f>
        <v>2400</v>
      </c>
      <c r="L117" s="5">
        <v>44015</v>
      </c>
      <c r="M117" t="s">
        <v>636</v>
      </c>
      <c r="N117" s="7" t="s">
        <v>637</v>
      </c>
      <c r="O117" t="s">
        <v>638</v>
      </c>
      <c r="P117" t="s">
        <v>639</v>
      </c>
      <c r="R117" t="s">
        <v>93</v>
      </c>
      <c r="S117" t="s">
        <v>61</v>
      </c>
      <c r="T117" t="s">
        <v>55</v>
      </c>
      <c r="U117" t="s">
        <v>640</v>
      </c>
      <c r="V117" s="22" t="s">
        <v>273</v>
      </c>
      <c r="W117" s="22" t="s">
        <v>61</v>
      </c>
      <c r="AA117" t="str">
        <f>AA$1&amp;": "&amp;Tabla5[[#This Row],[id]]&amp;", "</f>
        <v>id: 116, </v>
      </c>
      <c r="AB117" t="str">
        <f>AB$1&amp;": '"&amp;Tabla5[[#This Row],[name]]&amp;"', "</f>
        <v>name: 'Programación Básica', </v>
      </c>
      <c r="AC117" t="str">
        <f>AC$1&amp;": '"&amp;Tabla5[[#This Row],[category]]&amp;"', "</f>
        <v>category: 'Front-end', </v>
      </c>
      <c r="AD117" t="str">
        <f>AD$1&amp;": '"&amp;Tabla5[[#This Row],[technology]]&amp;"', "</f>
        <v>technology: 'javascript', </v>
      </c>
      <c r="AE117" t="str">
        <f>AE$1&amp;": '"&amp;Tabla5[[#This Row],[url]]&amp;"', "</f>
        <v>url: 'https://platzi.com/clases/1050-programacion-basica/5104-que-es-htmlcssjs', </v>
      </c>
      <c r="AF117" t="str">
        <f>AF$1&amp;": '"&amp;Tabla5[[#This Row],[platform]]&amp;"', "</f>
        <v>platform: 'Platzi', </v>
      </c>
      <c r="AG117" t="str">
        <f>AG$1&amp;": "&amp;SUBSTITUTE(Tabla5[[#This Row],[costo]],",",".")&amp;", "</f>
        <v>costo: 0, </v>
      </c>
      <c r="AH117" t="str">
        <f>AH$1&amp;": '"&amp;Tabla5[[#This Row],[money]]&amp;"', "</f>
        <v>money: 'USD', </v>
      </c>
      <c r="AI117" t="str">
        <f>AI$1&amp;": "&amp;Tabla5[[#This Row],[comprado]]&amp;", "</f>
        <v>comprado: true, </v>
      </c>
      <c r="AJ117" t="str">
        <f>AJ$1&amp;": "&amp;Tabla5[[#This Row],[priority]]&amp;", "</f>
        <v>priority: 0, </v>
      </c>
      <c r="AK117" t="str">
        <f>AK$1&amp;": "&amp;Tabla5[[#This Row],[minutos]]&amp;", "</f>
        <v>minutos: 2400, </v>
      </c>
      <c r="AL117" t="str">
        <f>AL$1&amp;": "&amp;IF(Tabla5[[#This Row],[culminado]]=0,"null","'"&amp;TEXT(Tabla5[[#This Row],[culminado]],"aaaa-mm-dd")&amp;"'")&amp;", "</f>
        <v>culminado: '2020-07-03', </v>
      </c>
      <c r="AM117" t="str">
        <f>AM$1&amp;": '"&amp;Tabla5[[#This Row],[certificado]]&amp;"', "</f>
        <v>certificado: '10dceb04-40a2-4d14-bb70-ac91648472f6', </v>
      </c>
      <c r="AN117" t="str">
        <f>AN$1&amp;": '"&amp;Tabla5[[#This Row],[url_certificado]]&amp;"', "</f>
        <v>url_certificado: 'https://platzi.com/@pedro-bazo', </v>
      </c>
      <c r="AO117" t="str">
        <f>AO$1&amp;": '"&amp;Tabla5[[#This Row],[instructor]]&amp;"', "</f>
        <v>instructor: 'John Freddy Vega', </v>
      </c>
      <c r="AP117" t="str">
        <f>AP$1&amp;": '"&amp;Tabla5[[#This Row],[description]]&amp;"', "</f>
        <v>description: 'Programación básica con javascript.', </v>
      </c>
      <c r="AQ117" t="str">
        <f>AQ$1&amp;": '"&amp;Tabla5[[#This Row],[url_aux]]&amp;"', "</f>
        <v>url_aux: '', </v>
      </c>
      <c r="AR117" t="str">
        <f>AR$1&amp;": '"&amp;Tabla5[[#This Row],[calificacion]]&amp;"', "</f>
        <v>calificacion: 'Excelente', </v>
      </c>
      <c r="AS117" t="str">
        <f>AS$1&amp;": "&amp;Tabla5[[#This Row],[actualizado]]&amp;", "</f>
        <v>actualizado: false, </v>
      </c>
      <c r="AT117" t="str">
        <f>AT$1&amp;": "&amp;Tabla5[[#This Row],[en_ruta]]&amp;", "</f>
        <v>en_ruta: true, </v>
      </c>
      <c r="AU117" t="str">
        <f>AU$1&amp;": '"&amp;Tabla5[[#This Row],[logo_platform]]&amp;"', "</f>
        <v>logo_platform: 'platzi', </v>
      </c>
      <c r="AV117" t="str">
        <f>AV$1&amp;": [ "&amp;Tabla5[[#This Row],[logo_technologies]]&amp;" ], "</f>
        <v>logo_technologies: [ 'javascript' ], </v>
      </c>
      <c r="AW117" t="str">
        <f>AW$1&amp;": "&amp;Tabla5[[#This Row],[mostrar]]&amp;", "</f>
        <v>mostrar: false, </v>
      </c>
      <c r="AX117" t="str">
        <f>AX$1&amp;": '"&amp;Tabla5[[#This Row],[repositorio]]&amp;"', "</f>
        <v>repositorio: '', </v>
      </c>
      <c r="AY117" t="str">
        <f>AY$1&amp;": '"&amp;Tabla5[[#This Row],[nota]]&amp;"'"</f>
        <v>nota: ''</v>
      </c>
      <c r="AZ117" t="str">
        <f>"{ "&amp;AA117&amp;AB117&amp;AC117&amp;AD117&amp;AE117&amp;AF117&amp;AG117&amp;AH117&amp;AI117&amp;AJ117&amp;AK117&amp;AL117&amp;AM117&amp;AN117&amp;AO117&amp;AP117&amp;AQ117&amp;AR117&amp;AS117&amp;AT117&amp;AU117&amp;AV117&amp;AW117&amp;AX117&amp;AY117&amp;" },"</f>
        <v>{ id: 116, name: 'Programación Básica', category: 'Front-end', technology: 'javascript', url: 'https://platzi.com/clases/1050-programacion-basica/5104-que-es-htmlcssjs', platform: 'Platzi', costo: 0, money: 'USD', comprado: true, priority: 0, minutos: 2400, culminado: '2020-07-03', certificado: '10dceb04-40a2-4d14-bb70-ac91648472f6', url_certificado: 'https://platzi.com/@pedro-bazo', instructor: 'John Freddy Vega', description: 'Programación básica con javascript.', url_aux: '', calificacion: 'Excelente', actualizado: false, en_ruta: true, logo_platform: 'platzi', logo_technologies: [ 'javascript' ], mostrar: false, repositorio: '', nota: '' },</v>
      </c>
    </row>
    <row r="118" spans="1:52">
      <c r="A118" s="8">
        <v>117</v>
      </c>
      <c r="B118" t="s">
        <v>641</v>
      </c>
      <c r="C118" t="s">
        <v>18</v>
      </c>
      <c r="D118" t="s">
        <v>418</v>
      </c>
      <c r="E118" s="7" t="s">
        <v>642</v>
      </c>
      <c r="F118" t="s">
        <v>623</v>
      </c>
      <c r="G118" s="3">
        <v>0</v>
      </c>
      <c r="H118" t="s">
        <v>104</v>
      </c>
      <c r="I118" t="s">
        <v>55</v>
      </c>
      <c r="J118" s="4">
        <v>0</v>
      </c>
      <c r="K118">
        <f>60+16</f>
        <v>76</v>
      </c>
      <c r="L118" s="5">
        <v>44018</v>
      </c>
      <c r="M118" t="s">
        <v>643</v>
      </c>
      <c r="N118" s="7" t="s">
        <v>644</v>
      </c>
      <c r="O118" t="s">
        <v>645</v>
      </c>
      <c r="P118" t="s">
        <v>646</v>
      </c>
      <c r="R118" t="s">
        <v>75</v>
      </c>
      <c r="S118" t="s">
        <v>55</v>
      </c>
      <c r="T118" t="s">
        <v>55</v>
      </c>
      <c r="U118" t="s">
        <v>627</v>
      </c>
      <c r="V118" s="22" t="s">
        <v>187</v>
      </c>
      <c r="W118" s="22" t="s">
        <v>61</v>
      </c>
      <c r="AA118" t="str">
        <f>AA$1&amp;": "&amp;Tabla5[[#This Row],[id]]&amp;", "</f>
        <v>id: 117, </v>
      </c>
      <c r="AB118" t="str">
        <f>AB$1&amp;": '"&amp;Tabla5[[#This Row],[name]]&amp;"', "</f>
        <v>name: 'Curso de introducción a la programación', </v>
      </c>
      <c r="AC118" t="str">
        <f>AC$1&amp;": '"&amp;Tabla5[[#This Row],[category]]&amp;"', "</f>
        <v>category: 'Paradigmas', </v>
      </c>
      <c r="AD118" t="str">
        <f>AD$1&amp;": '"&amp;Tabla5[[#This Row],[technology]]&amp;"', "</f>
        <v>technology: 'General', </v>
      </c>
      <c r="AE118" t="str">
        <f>AE$1&amp;": '"&amp;Tabla5[[#This Row],[url]]&amp;"', "</f>
        <v>url: 'https://codigofacilito.com/cursos/introduccion', </v>
      </c>
      <c r="AF118" t="str">
        <f>AF$1&amp;": '"&amp;Tabla5[[#This Row],[platform]]&amp;"', "</f>
        <v>platform: 'Códigofacilito', </v>
      </c>
      <c r="AG118" t="str">
        <f>AG$1&amp;": "&amp;SUBSTITUTE(Tabla5[[#This Row],[costo]],",",".")&amp;", "</f>
        <v>costo: 0, </v>
      </c>
      <c r="AH118" t="str">
        <f>AH$1&amp;": '"&amp;Tabla5[[#This Row],[money]]&amp;"', "</f>
        <v>money: 'USD', </v>
      </c>
      <c r="AI118" t="str">
        <f>AI$1&amp;": "&amp;Tabla5[[#This Row],[comprado]]&amp;", "</f>
        <v>comprado: true, </v>
      </c>
      <c r="AJ118" t="str">
        <f>AJ$1&amp;": "&amp;Tabla5[[#This Row],[priority]]&amp;", "</f>
        <v>priority: 0, </v>
      </c>
      <c r="AK118" t="str">
        <f>AK$1&amp;": "&amp;Tabla5[[#This Row],[minutos]]&amp;", "</f>
        <v>minutos: 76, </v>
      </c>
      <c r="AL118" t="str">
        <f>AL$1&amp;": "&amp;IF(Tabla5[[#This Row],[culminado]]=0,"null","'"&amp;TEXT(Tabla5[[#This Row],[culminado]],"aaaa-mm-dd")&amp;"'")&amp;", "</f>
        <v>culminado: '2020-07-06', </v>
      </c>
      <c r="AM118" t="str">
        <f>AM$1&amp;": '"&amp;Tabla5[[#This Row],[certificado]]&amp;"', "</f>
        <v>certificado: '7694d69c-ace0-4135-a7ad-d7666cb89493', </v>
      </c>
      <c r="AN118" t="str">
        <f>AN$1&amp;": '"&amp;Tabla5[[#This Row],[url_certificado]]&amp;"', "</f>
        <v>url_certificado: 'https://codigofacilito.com/user_quizzes/95588.pdf', </v>
      </c>
      <c r="AO118" t="str">
        <f>AO$1&amp;": '"&amp;Tabla5[[#This Row],[instructor]]&amp;"', "</f>
        <v>instructor: 'Petriz Celaya', </v>
      </c>
      <c r="AP118" t="str">
        <f>AP$1&amp;": '"&amp;Tabla5[[#This Row],[description]]&amp;"', "</f>
        <v>description: 'Aprende los fundamentos y bases de la programación. Descubre cómo es que con instrucciones de código puedes indicarle a una computadora cómo completar una tarea.', </v>
      </c>
      <c r="AQ118" t="str">
        <f>AQ$1&amp;": '"&amp;Tabla5[[#This Row],[url_aux]]&amp;"', "</f>
        <v>url_aux: '', </v>
      </c>
      <c r="AR118" t="str">
        <f>AR$1&amp;": '"&amp;Tabla5[[#This Row],[calificacion]]&amp;"', "</f>
        <v>calificacion: 'Bueno', </v>
      </c>
      <c r="AS118" t="str">
        <f>AS$1&amp;": "&amp;Tabla5[[#This Row],[actualizado]]&amp;", "</f>
        <v>actualizado: true, </v>
      </c>
      <c r="AT118" t="str">
        <f>AT$1&amp;": "&amp;Tabla5[[#This Row],[en_ruta]]&amp;", "</f>
        <v>en_ruta: true, </v>
      </c>
      <c r="AU118" t="str">
        <f>AU$1&amp;": '"&amp;Tabla5[[#This Row],[logo_platform]]&amp;"', "</f>
        <v>logo_platform: 'codigofacilito', </v>
      </c>
      <c r="AV118" t="str">
        <f>AV$1&amp;": [ "&amp;Tabla5[[#This Row],[logo_technologies]]&amp;" ], "</f>
        <v>logo_technologies: [ 'generico' ], </v>
      </c>
      <c r="AW118" t="str">
        <f>AW$1&amp;": "&amp;Tabla5[[#This Row],[mostrar]]&amp;", "</f>
        <v>mostrar: false, </v>
      </c>
      <c r="AX118" t="str">
        <f>AX$1&amp;": '"&amp;Tabla5[[#This Row],[repositorio]]&amp;"', "</f>
        <v>repositorio: '', </v>
      </c>
      <c r="AY118" t="str">
        <f>AY$1&amp;": '"&amp;Tabla5[[#This Row],[nota]]&amp;"'"</f>
        <v>nota: ''</v>
      </c>
      <c r="AZ118" t="str">
        <f>"{ "&amp;AA118&amp;AB118&amp;AC118&amp;AD118&amp;AE118&amp;AF118&amp;AG118&amp;AH118&amp;AI118&amp;AJ118&amp;AK118&amp;AL118&amp;AM118&amp;AN118&amp;AO118&amp;AP118&amp;AQ118&amp;AR118&amp;AS118&amp;AT118&amp;AU118&amp;AV118&amp;AW118&amp;AX118&amp;AY118&amp;" },"</f>
        <v>{ id: 117, name: 'Curso de introducción a la programación', category: 'Paradigmas', technology: 'General', url: 'https://codigofacilito.com/cursos/introduccion', platform: 'Códigofacilito', costo: 0, money: 'USD', comprado: true, priority: 0, minutos: 76, culminado: '2020-07-06', certificado: '7694d69c-ace0-4135-a7ad-d7666cb89493', url_certificado: 'https://codigofacilito.com/user_quizzes/95588.pdf', instructor: 'Petriz Celaya', description: 'Aprende los fundamentos y bases de la programación. Descubre cómo es que con instrucciones de código puedes indicarle a una computadora cómo completar una tarea.', url_aux: '', calificacion: 'Bueno', actualizado: true, en_ruta: true, logo_platform: 'codigofacilito', logo_technologies: [ 'generico' ], mostrar: false, repositorio: '', nota: '' },</v>
      </c>
    </row>
    <row r="119" spans="1:52">
      <c r="A119" s="8">
        <v>118</v>
      </c>
      <c r="B119" t="s">
        <v>647</v>
      </c>
      <c r="C119" t="s">
        <v>18</v>
      </c>
      <c r="D119" t="s">
        <v>418</v>
      </c>
      <c r="E119" s="7" t="s">
        <v>648</v>
      </c>
      <c r="F119" t="s">
        <v>635</v>
      </c>
      <c r="G119" s="3">
        <v>0</v>
      </c>
      <c r="H119" t="s">
        <v>104</v>
      </c>
      <c r="I119" t="s">
        <v>55</v>
      </c>
      <c r="J119" s="4">
        <v>0</v>
      </c>
      <c r="K119">
        <f>12*60</f>
        <v>720</v>
      </c>
      <c r="L119" s="5">
        <v>44018</v>
      </c>
      <c r="M119" t="s">
        <v>649</v>
      </c>
      <c r="N119" s="7" t="s">
        <v>637</v>
      </c>
      <c r="O119" t="s">
        <v>638</v>
      </c>
      <c r="P119" t="s">
        <v>650</v>
      </c>
      <c r="R119" t="s">
        <v>93</v>
      </c>
      <c r="S119" t="s">
        <v>55</v>
      </c>
      <c r="T119" t="s">
        <v>55</v>
      </c>
      <c r="U119" t="s">
        <v>640</v>
      </c>
      <c r="V119" s="22" t="s">
        <v>651</v>
      </c>
      <c r="W119" s="22" t="s">
        <v>55</v>
      </c>
      <c r="AA119" t="str">
        <f>AA$1&amp;": "&amp;Tabla5[[#This Row],[id]]&amp;", "</f>
        <v>id: 118, </v>
      </c>
      <c r="AB119" t="str">
        <f>AB$1&amp;": '"&amp;Tabla5[[#This Row],[name]]&amp;"', "</f>
        <v>name: 'Curso de Marca Personal', </v>
      </c>
      <c r="AC119" t="str">
        <f>AC$1&amp;": '"&amp;Tabla5[[#This Row],[category]]&amp;"', "</f>
        <v>category: 'Paradigmas', </v>
      </c>
      <c r="AD119" t="str">
        <f>AD$1&amp;": '"&amp;Tabla5[[#This Row],[technology]]&amp;"', "</f>
        <v>technology: 'General', </v>
      </c>
      <c r="AE119" t="str">
        <f>AE$1&amp;": '"&amp;Tabla5[[#This Row],[url]]&amp;"', "</f>
        <v>url: 'https://platzi.com/cursos/marca-personal', </v>
      </c>
      <c r="AF119" t="str">
        <f>AF$1&amp;": '"&amp;Tabla5[[#This Row],[platform]]&amp;"', "</f>
        <v>platform: 'Platzi', </v>
      </c>
      <c r="AG119" t="str">
        <f>AG$1&amp;": "&amp;SUBSTITUTE(Tabla5[[#This Row],[costo]],",",".")&amp;", "</f>
        <v>costo: 0, </v>
      </c>
      <c r="AH119" t="str">
        <f>AH$1&amp;": '"&amp;Tabla5[[#This Row],[money]]&amp;"', "</f>
        <v>money: 'USD', </v>
      </c>
      <c r="AI119" t="str">
        <f>AI$1&amp;": "&amp;Tabla5[[#This Row],[comprado]]&amp;", "</f>
        <v>comprado: true, </v>
      </c>
      <c r="AJ119" t="str">
        <f>AJ$1&amp;": "&amp;Tabla5[[#This Row],[priority]]&amp;", "</f>
        <v>priority: 0, </v>
      </c>
      <c r="AK119" t="str">
        <f>AK$1&amp;": "&amp;Tabla5[[#This Row],[minutos]]&amp;", "</f>
        <v>minutos: 720, </v>
      </c>
      <c r="AL119" t="str">
        <f>AL$1&amp;": "&amp;IF(Tabla5[[#This Row],[culminado]]=0,"null","'"&amp;TEXT(Tabla5[[#This Row],[culminado]],"aaaa-mm-dd")&amp;"'")&amp;", "</f>
        <v>culminado: '2020-07-06', </v>
      </c>
      <c r="AM119" t="str">
        <f>AM$1&amp;": '"&amp;Tabla5[[#This Row],[certificado]]&amp;"', "</f>
        <v>certificado: '5d15e657-ae42-405c-94de-bbc3ebc7f6e7', </v>
      </c>
      <c r="AN119" t="str">
        <f>AN$1&amp;": '"&amp;Tabla5[[#This Row],[url_certificado]]&amp;"', "</f>
        <v>url_certificado: 'https://platzi.com/@pedro-bazo', </v>
      </c>
      <c r="AO119" t="str">
        <f>AO$1&amp;": '"&amp;Tabla5[[#This Row],[instructor]]&amp;"', "</f>
        <v>instructor: 'John Freddy Vega', </v>
      </c>
      <c r="AP119" t="str">
        <f>AP$1&amp;": '"&amp;Tabla5[[#This Row],[description]]&amp;"', "</f>
        <v>description: 'Construir un portafolio de proyectos y fortalecer tu presencia online te ayudará a resaltar para ampliar tus oportunidades laborales, conseguir un mejor empleo o crear tu propio negocio.', </v>
      </c>
      <c r="AQ119" t="str">
        <f>AQ$1&amp;": '"&amp;Tabla5[[#This Row],[url_aux]]&amp;"', "</f>
        <v>url_aux: '', </v>
      </c>
      <c r="AR119" t="str">
        <f>AR$1&amp;": '"&amp;Tabla5[[#This Row],[calificacion]]&amp;"', "</f>
        <v>calificacion: 'Excelente', </v>
      </c>
      <c r="AS119" t="str">
        <f>AS$1&amp;": "&amp;Tabla5[[#This Row],[actualizado]]&amp;", "</f>
        <v>actualizado: true, </v>
      </c>
      <c r="AT119" t="str">
        <f>AT$1&amp;": "&amp;Tabla5[[#This Row],[en_ruta]]&amp;", "</f>
        <v>en_ruta: true, </v>
      </c>
      <c r="AU119" t="str">
        <f>AU$1&amp;": '"&amp;Tabla5[[#This Row],[logo_platform]]&amp;"', "</f>
        <v>logo_platform: 'platzi', </v>
      </c>
      <c r="AV119" t="str">
        <f>AV$1&amp;": [ "&amp;Tabla5[[#This Row],[logo_technologies]]&amp;" ], "</f>
        <v>logo_technologies: [ 'facebook','instagram','twitter','google','whatsapp' ], </v>
      </c>
      <c r="AW119" t="str">
        <f>AW$1&amp;": "&amp;Tabla5[[#This Row],[mostrar]]&amp;", "</f>
        <v>mostrar: true, </v>
      </c>
      <c r="AX119" t="str">
        <f>AX$1&amp;": '"&amp;Tabla5[[#This Row],[repositorio]]&amp;"', "</f>
        <v>repositorio: '', </v>
      </c>
      <c r="AY119" t="str">
        <f>AY$1&amp;": '"&amp;Tabla5[[#This Row],[nota]]&amp;"'"</f>
        <v>nota: ''</v>
      </c>
      <c r="AZ119" t="str">
        <f>"{ "&amp;AA119&amp;AB119&amp;AC119&amp;AD119&amp;AE119&amp;AF119&amp;AG119&amp;AH119&amp;AI119&amp;AJ119&amp;AK119&amp;AL119&amp;AM119&amp;AN119&amp;AO119&amp;AP119&amp;AQ119&amp;AR119&amp;AS119&amp;AT119&amp;AU119&amp;AV119&amp;AW119&amp;AX119&amp;AY119&amp;" },"</f>
        <v>{ id: 118, name: 'Curso de Marca Personal', category: 'Paradigmas', technology: 'General', url: 'https://platzi.com/cursos/marca-personal', platform: 'Platzi', costo: 0, money: 'USD', comprado: true, priority: 0, minutos: 720, culminado: '2020-07-06', certificado: '5d15e657-ae42-405c-94de-bbc3ebc7f6e7', url_certificado: 'https://platzi.com/@pedro-bazo', instructor: 'John Freddy Vega', description: 'Construir un portafolio de proyectos y fortalecer tu presencia online te ayudará a resaltar para ampliar tus oportunidades laborales, conseguir un mejor empleo o crear tu propio negocio.', url_aux: '', calificacion: 'Excelente', actualizado: true, en_ruta: true, logo_platform: 'platzi', logo_technologies: [ 'facebook','instagram','twitter','google','whatsapp' ], mostrar: true, repositorio: '', nota: '' },</v>
      </c>
    </row>
    <row r="120" spans="1:52">
      <c r="A120" s="8">
        <v>119</v>
      </c>
      <c r="B120" t="s">
        <v>5</v>
      </c>
      <c r="C120" t="s">
        <v>5</v>
      </c>
      <c r="D120" t="s">
        <v>418</v>
      </c>
      <c r="E120" s="7" t="s">
        <v>652</v>
      </c>
      <c r="F120" t="s">
        <v>284</v>
      </c>
      <c r="G120" s="3">
        <v>0</v>
      </c>
      <c r="H120" t="s">
        <v>104</v>
      </c>
      <c r="I120" t="s">
        <v>55</v>
      </c>
      <c r="J120" s="4">
        <v>0</v>
      </c>
      <c r="K120">
        <f>40*60</f>
        <v>2400</v>
      </c>
      <c r="L120" s="5">
        <v>44023</v>
      </c>
      <c r="M120" t="s">
        <v>653</v>
      </c>
      <c r="N120" s="7" t="s">
        <v>286</v>
      </c>
      <c r="O120" t="s">
        <v>557</v>
      </c>
      <c r="P120" t="s">
        <v>654</v>
      </c>
      <c r="R120" t="s">
        <v>93</v>
      </c>
      <c r="S120" t="s">
        <v>55</v>
      </c>
      <c r="T120" t="s">
        <v>55</v>
      </c>
      <c r="U120" t="s">
        <v>289</v>
      </c>
      <c r="V120" s="22" t="s">
        <v>655</v>
      </c>
      <c r="W120" s="22" t="s">
        <v>55</v>
      </c>
      <c r="AA120" t="str">
        <f>AA$1&amp;": "&amp;Tabla5[[#This Row],[id]]&amp;", "</f>
        <v>id: 119, </v>
      </c>
      <c r="AB120" t="str">
        <f>AB$1&amp;": '"&amp;Tabla5[[#This Row],[name]]&amp;"', "</f>
        <v>name: 'Cloud Computing', </v>
      </c>
      <c r="AC120" t="str">
        <f>AC$1&amp;": '"&amp;Tabla5[[#This Row],[category]]&amp;"', "</f>
        <v>category: 'Cloud Computing', </v>
      </c>
      <c r="AD120" t="str">
        <f>AD$1&amp;": '"&amp;Tabla5[[#This Row],[technology]]&amp;"', "</f>
        <v>technology: 'General', </v>
      </c>
      <c r="AE120" t="str">
        <f>AE$1&amp;": '"&amp;Tabla5[[#This Row],[url]]&amp;"', "</f>
        <v>url: 'https://learndigital.withgoogle.com/activate/course/cloud-computing', </v>
      </c>
      <c r="AF120" t="str">
        <f>AF$1&amp;": '"&amp;Tabla5[[#This Row],[platform]]&amp;"', "</f>
        <v>platform: 'Google Activate', </v>
      </c>
      <c r="AG120" t="str">
        <f>AG$1&amp;": "&amp;SUBSTITUTE(Tabla5[[#This Row],[costo]],",",".")&amp;", "</f>
        <v>costo: 0, </v>
      </c>
      <c r="AH120" t="str">
        <f>AH$1&amp;": '"&amp;Tabla5[[#This Row],[money]]&amp;"', "</f>
        <v>money: 'USD', </v>
      </c>
      <c r="AI120" t="str">
        <f>AI$1&amp;": "&amp;Tabla5[[#This Row],[comprado]]&amp;", "</f>
        <v>comprado: true, </v>
      </c>
      <c r="AJ120" t="str">
        <f>AJ$1&amp;": "&amp;Tabla5[[#This Row],[priority]]&amp;", "</f>
        <v>priority: 0, </v>
      </c>
      <c r="AK120" t="str">
        <f>AK$1&amp;": "&amp;Tabla5[[#This Row],[minutos]]&amp;", "</f>
        <v>minutos: 2400, </v>
      </c>
      <c r="AL120" t="str">
        <f>AL$1&amp;": "&amp;IF(Tabla5[[#This Row],[culminado]]=0,"null","'"&amp;TEXT(Tabla5[[#This Row],[culminado]],"aaaa-mm-dd")&amp;"'")&amp;", "</f>
        <v>culminado: '2020-07-11', </v>
      </c>
      <c r="AM120" t="str">
        <f>AM$1&amp;": '"&amp;Tabla5[[#This Row],[certificado]]&amp;"', "</f>
        <v>certificado: 'BMC RVW BN7', </v>
      </c>
      <c r="AN120" t="str">
        <f>AN$1&amp;": '"&amp;Tabla5[[#This Row],[url_certificado]]&amp;"', "</f>
        <v>url_certificado: 'https://learndigital.withgoogle.com/activate/validate-certificate-code', </v>
      </c>
      <c r="AO120" t="str">
        <f>AO$1&amp;": '"&amp;Tabla5[[#This Row],[instructor]]&amp;"', "</f>
        <v>instructor: 'Google EMEA', </v>
      </c>
      <c r="AP120" t="str">
        <f>AP$1&amp;": '"&amp;Tabla5[[#This Row],[description]]&amp;"', "</f>
        <v>description: 'Descubre el mundo del Cloud Computing de la mano de EOI (Escuela de Organización Industrial)', </v>
      </c>
      <c r="AQ120" t="str">
        <f>AQ$1&amp;": '"&amp;Tabla5[[#This Row],[url_aux]]&amp;"', "</f>
        <v>url_aux: '', </v>
      </c>
      <c r="AR120" t="str">
        <f>AR$1&amp;": '"&amp;Tabla5[[#This Row],[calificacion]]&amp;"', "</f>
        <v>calificacion: 'Excelente', </v>
      </c>
      <c r="AS120" t="str">
        <f>AS$1&amp;": "&amp;Tabla5[[#This Row],[actualizado]]&amp;", "</f>
        <v>actualizado: true, </v>
      </c>
      <c r="AT120" t="str">
        <f>AT$1&amp;": "&amp;Tabla5[[#This Row],[en_ruta]]&amp;", "</f>
        <v>en_ruta: true, </v>
      </c>
      <c r="AU120" t="str">
        <f>AU$1&amp;": '"&amp;Tabla5[[#This Row],[logo_platform]]&amp;"', "</f>
        <v>logo_platform: 'google', </v>
      </c>
      <c r="AV120" t="str">
        <f>AV$1&amp;": [ "&amp;Tabla5[[#This Row],[logo_technologies]]&amp;" ], "</f>
        <v>logo_technologies: [ 'aws','google','azure','digitalocean' ], </v>
      </c>
      <c r="AW120" t="str">
        <f>AW$1&amp;": "&amp;Tabla5[[#This Row],[mostrar]]&amp;", "</f>
        <v>mostrar: true, </v>
      </c>
      <c r="AX120" t="str">
        <f>AX$1&amp;": '"&amp;Tabla5[[#This Row],[repositorio]]&amp;"', "</f>
        <v>repositorio: '', </v>
      </c>
      <c r="AY120" t="str">
        <f>AY$1&amp;": '"&amp;Tabla5[[#This Row],[nota]]&amp;"'"</f>
        <v>nota: ''</v>
      </c>
      <c r="AZ120" t="str">
        <f>"{ "&amp;AA120&amp;AB120&amp;AC120&amp;AD120&amp;AE120&amp;AF120&amp;AG120&amp;AH120&amp;AI120&amp;AJ120&amp;AK120&amp;AL120&amp;AM120&amp;AN120&amp;AO120&amp;AP120&amp;AQ120&amp;AR120&amp;AS120&amp;AT120&amp;AU120&amp;AV120&amp;AW120&amp;AX120&amp;AY120&amp;" },"</f>
        <v>{ id: 119, name: 'Cloud Computing', category: 'Cloud Computing', technology: 'General', url: 'https://learndigital.withgoogle.com/activate/course/cloud-computing', platform: 'Google Activate', costo: 0, money: 'USD', comprado: true, priority: 0, minutos: 2400, culminado: '2020-07-11', certificado: 'BMC RVW BN7', url_certificado: 'https://learndigital.withgoogle.com/activate/validate-certificate-code', instructor: 'Google EMEA', description: 'Descubre el mundo del Cloud Computing de la mano de EOI (Escuela de Organización Industrial)', url_aux: '', calificacion: 'Excelente', actualizado: true, en_ruta: true, logo_platform: 'google', logo_technologies: [ 'aws','google','azure','digitalocean' ], mostrar: true, repositorio: '', nota: '' },</v>
      </c>
    </row>
    <row r="121" spans="1:52">
      <c r="A121" s="8">
        <v>120</v>
      </c>
      <c r="B121" t="s">
        <v>656</v>
      </c>
      <c r="C121" t="s">
        <v>22</v>
      </c>
      <c r="D121" t="s">
        <v>418</v>
      </c>
      <c r="E121" s="7" t="s">
        <v>657</v>
      </c>
      <c r="F121" t="s">
        <v>658</v>
      </c>
      <c r="G121" s="3">
        <v>0</v>
      </c>
      <c r="H121" t="s">
        <v>104</v>
      </c>
      <c r="I121" t="s">
        <v>55</v>
      </c>
      <c r="J121" s="4">
        <v>0</v>
      </c>
      <c r="K121">
        <v>55</v>
      </c>
      <c r="L121" s="5">
        <v>44024</v>
      </c>
      <c r="M121" t="s">
        <v>659</v>
      </c>
      <c r="N121" s="7" t="s">
        <v>660</v>
      </c>
      <c r="O121" t="s">
        <v>661</v>
      </c>
      <c r="P121" t="s">
        <v>662</v>
      </c>
      <c r="R121" t="s">
        <v>93</v>
      </c>
      <c r="S121" t="s">
        <v>55</v>
      </c>
      <c r="T121" t="s">
        <v>55</v>
      </c>
      <c r="U121" t="s">
        <v>663</v>
      </c>
      <c r="V121" s="22" t="s">
        <v>187</v>
      </c>
      <c r="W121" s="22" t="s">
        <v>55</v>
      </c>
      <c r="AA121" t="str">
        <f>AA$1&amp;": "&amp;Tabla5[[#This Row],[id]]&amp;", "</f>
        <v>id: 120, </v>
      </c>
      <c r="AB121" t="str">
        <f>AB$1&amp;": '"&amp;Tabla5[[#This Row],[name]]&amp;"', "</f>
        <v>name: 'Fundamentos del desarrollo web: Full Stack o Front-end', </v>
      </c>
      <c r="AC121" t="str">
        <f>AC$1&amp;": '"&amp;Tabla5[[#This Row],[category]]&amp;"', "</f>
        <v>category: 'Stack', </v>
      </c>
      <c r="AD121" t="str">
        <f>AD$1&amp;": '"&amp;Tabla5[[#This Row],[technology]]&amp;"', "</f>
        <v>technology: 'General', </v>
      </c>
      <c r="AE121" t="str">
        <f>AE$1&amp;": '"&amp;Tabla5[[#This Row],[url]]&amp;"', "</f>
        <v>url: 'https://es.linkedin.com/learning/fundamentos-del-desarrollo-web-full-stack-o-front-end/presentacion-del-curso-fundamentos-del-desarrollo-web-full-stack-o-front-end', </v>
      </c>
      <c r="AF121" t="str">
        <f>AF$1&amp;": '"&amp;Tabla5[[#This Row],[platform]]&amp;"', "</f>
        <v>platform: 'LinkedIn Learning', </v>
      </c>
      <c r="AG121" t="str">
        <f>AG$1&amp;": "&amp;SUBSTITUTE(Tabla5[[#This Row],[costo]],",",".")&amp;", "</f>
        <v>costo: 0, </v>
      </c>
      <c r="AH121" t="str">
        <f>AH$1&amp;": '"&amp;Tabla5[[#This Row],[money]]&amp;"', "</f>
        <v>money: 'USD', </v>
      </c>
      <c r="AI121" t="str">
        <f>AI$1&amp;": "&amp;Tabla5[[#This Row],[comprado]]&amp;", "</f>
        <v>comprado: true, </v>
      </c>
      <c r="AJ121" t="str">
        <f>AJ$1&amp;": "&amp;Tabla5[[#This Row],[priority]]&amp;", "</f>
        <v>priority: 0, </v>
      </c>
      <c r="AK121" t="str">
        <f>AK$1&amp;": "&amp;Tabla5[[#This Row],[minutos]]&amp;", "</f>
        <v>minutos: 55, </v>
      </c>
      <c r="AL121" t="str">
        <f>AL$1&amp;": "&amp;IF(Tabla5[[#This Row],[culminado]]=0,"null","'"&amp;TEXT(Tabla5[[#This Row],[culminado]],"aaaa-mm-dd")&amp;"'")&amp;", "</f>
        <v>culminado: '2020-07-12', </v>
      </c>
      <c r="AM121" t="str">
        <f>AM$1&amp;": '"&amp;Tabla5[[#This Row],[certificado]]&amp;"', "</f>
        <v>certificado: 'AQoG5v-if5GvR4ih5nmi33igT7HQ', </v>
      </c>
      <c r="AN121" t="str">
        <f>AN$1&amp;": '"&amp;Tabla5[[#This Row],[url_certificado]]&amp;"', "</f>
        <v>url_certificado: 'https://www.linkedin.com/learning/certificates/f615bb94f4833b31f3b997ff6036441bd36e1fd011d70911b25d934c942a1aab?trk=share_certificate', </v>
      </c>
      <c r="AO121" t="str">
        <f>AO$1&amp;": '"&amp;Tabla5[[#This Row],[instructor]]&amp;"', "</f>
        <v>instructor: 'Sergio Brito', </v>
      </c>
      <c r="AP121" t="str">
        <f>AP$1&amp;": '"&amp;Tabla5[[#This Row],[description]]&amp;"', "</f>
        <v>description: 'En este curso aprenderás todo lo que implica ser un desarrollador web, desde las herramientas y frameworks de trabajo necesarias hasta todo lo que debes de considerar para hacerte de un buen trabajo. Descubre qué habilidades deberás poseer y mejorar para ser un profesional exitoso en la industria web.', </v>
      </c>
      <c r="AQ121" t="str">
        <f>AQ$1&amp;": '"&amp;Tabla5[[#This Row],[url_aux]]&amp;"', "</f>
        <v>url_aux: '', </v>
      </c>
      <c r="AR121" t="str">
        <f>AR$1&amp;": '"&amp;Tabla5[[#This Row],[calificacion]]&amp;"', "</f>
        <v>calificacion: 'Excelente', </v>
      </c>
      <c r="AS121" t="str">
        <f>AS$1&amp;": "&amp;Tabla5[[#This Row],[actualizado]]&amp;", "</f>
        <v>actualizado: true, </v>
      </c>
      <c r="AT121" t="str">
        <f>AT$1&amp;": "&amp;Tabla5[[#This Row],[en_ruta]]&amp;", "</f>
        <v>en_ruta: true, </v>
      </c>
      <c r="AU121" t="str">
        <f>AU$1&amp;": '"&amp;Tabla5[[#This Row],[logo_platform]]&amp;"', "</f>
        <v>logo_platform: 'linkedin', </v>
      </c>
      <c r="AV121" t="str">
        <f>AV$1&amp;": [ "&amp;Tabla5[[#This Row],[logo_technologies]]&amp;" ], "</f>
        <v>logo_technologies: [ 'generico' ], </v>
      </c>
      <c r="AW121" t="str">
        <f>AW$1&amp;": "&amp;Tabla5[[#This Row],[mostrar]]&amp;", "</f>
        <v>mostrar: true, </v>
      </c>
      <c r="AX121" t="str">
        <f>AX$1&amp;": '"&amp;Tabla5[[#This Row],[repositorio]]&amp;"', "</f>
        <v>repositorio: '', </v>
      </c>
      <c r="AY121" t="str">
        <f>AY$1&amp;": '"&amp;Tabla5[[#This Row],[nota]]&amp;"'"</f>
        <v>nota: ''</v>
      </c>
      <c r="AZ121" t="str">
        <f>"{ "&amp;AA121&amp;AB121&amp;AC121&amp;AD121&amp;AE121&amp;AF121&amp;AG121&amp;AH121&amp;AI121&amp;AJ121&amp;AK121&amp;AL121&amp;AM121&amp;AN121&amp;AO121&amp;AP121&amp;AQ121&amp;AR121&amp;AS121&amp;AT121&amp;AU121&amp;AV121&amp;AW121&amp;AX121&amp;AY121&amp;" },"</f>
        <v>{ id: 120, name: 'Fundamentos del desarrollo web: Full Stack o Front-end', category: 'Stack', technology: 'General', url: 'https://es.linkedin.com/learning/fundamentos-del-desarrollo-web-full-stack-o-front-end/presentacion-del-curso-fundamentos-del-desarrollo-web-full-stack-o-front-end', platform: 'LinkedIn Learning', costo: 0, money: 'USD', comprado: true, priority: 0, minutos: 55, culminado: '2020-07-12', certificado: 'AQoG5v-if5GvR4ih5nmi33igT7HQ', url_certificado: 'https://www.linkedin.com/learning/certificates/f615bb94f4833b31f3b997ff6036441bd36e1fd011d70911b25d934c942a1aab?trk=share_certificate', instructor: 'Sergio Brito', description: 'En este curso aprenderás todo lo que implica ser un desarrollador web, desde las herramientas y frameworks de trabajo necesarias hasta todo lo que debes de considerar para hacerte de un buen trabajo. Descubre qué habilidades deberás poseer y mejorar para ser un profesional exitoso en la industria web.', url_aux: '', calificacion: 'Excelente', actualizado: true, en_ruta: true, logo_platform: 'linkedin', logo_technologies: [ 'generico' ], mostrar: true, repositorio: '', nota: '' },</v>
      </c>
    </row>
    <row r="122" spans="1:52">
      <c r="A122" s="8">
        <v>121</v>
      </c>
      <c r="B122" t="s">
        <v>664</v>
      </c>
      <c r="C122" t="s">
        <v>12</v>
      </c>
      <c r="D122" t="s">
        <v>51</v>
      </c>
      <c r="E122" s="7" t="s">
        <v>665</v>
      </c>
      <c r="F122" t="s">
        <v>658</v>
      </c>
      <c r="G122" s="3">
        <v>0</v>
      </c>
      <c r="H122" t="s">
        <v>104</v>
      </c>
      <c r="I122" t="s">
        <v>55</v>
      </c>
      <c r="J122" s="4">
        <v>0</v>
      </c>
      <c r="K122">
        <f>60+25</f>
        <v>85</v>
      </c>
      <c r="L122" s="5">
        <v>44025</v>
      </c>
      <c r="M122" s="8" t="s">
        <v>666</v>
      </c>
      <c r="O122" t="s">
        <v>661</v>
      </c>
      <c r="P122" t="s">
        <v>667</v>
      </c>
      <c r="R122" t="s">
        <v>93</v>
      </c>
      <c r="S122" t="s">
        <v>61</v>
      </c>
      <c r="T122" t="s">
        <v>61</v>
      </c>
      <c r="U122" t="s">
        <v>663</v>
      </c>
      <c r="V122" s="22" t="s">
        <v>60</v>
      </c>
      <c r="W122" s="22" t="s">
        <v>61</v>
      </c>
      <c r="AA122" t="str">
        <f>AA$1&amp;": "&amp;Tabla5[[#This Row],[id]]&amp;", "</f>
        <v>id: 121, </v>
      </c>
      <c r="AB122" t="str">
        <f>AB$1&amp;": '"&amp;Tabla5[[#This Row],[name]]&amp;"', "</f>
        <v>name: 'Aprende Visual Studio Code', </v>
      </c>
      <c r="AC122" t="str">
        <f>AC$1&amp;": '"&amp;Tabla5[[#This Row],[category]]&amp;"', "</f>
        <v>category: 'Herramientas', </v>
      </c>
      <c r="AD122" t="str">
        <f>AD$1&amp;": '"&amp;Tabla5[[#This Row],[technology]]&amp;"', "</f>
        <v>technology: 'VS Code', </v>
      </c>
      <c r="AE122" t="str">
        <f>AE$1&amp;": '"&amp;Tabla5[[#This Row],[url]]&amp;"', "</f>
        <v>url: 'https://www.linkedin.com/learning/aprende-visual-studio-code', </v>
      </c>
      <c r="AF122" t="str">
        <f>AF$1&amp;": '"&amp;Tabla5[[#This Row],[platform]]&amp;"', "</f>
        <v>platform: 'LinkedIn Learning', </v>
      </c>
      <c r="AG122" t="str">
        <f>AG$1&amp;": "&amp;SUBSTITUTE(Tabla5[[#This Row],[costo]],",",".")&amp;", "</f>
        <v>costo: 0, </v>
      </c>
      <c r="AH122" t="str">
        <f>AH$1&amp;": '"&amp;Tabla5[[#This Row],[money]]&amp;"', "</f>
        <v>money: 'USD', </v>
      </c>
      <c r="AI122" t="str">
        <f>AI$1&amp;": "&amp;Tabla5[[#This Row],[comprado]]&amp;", "</f>
        <v>comprado: true, </v>
      </c>
      <c r="AJ122" t="str">
        <f>AJ$1&amp;": "&amp;Tabla5[[#This Row],[priority]]&amp;", "</f>
        <v>priority: 0, </v>
      </c>
      <c r="AK122" t="str">
        <f>AK$1&amp;": "&amp;Tabla5[[#This Row],[minutos]]&amp;", "</f>
        <v>minutos: 85, </v>
      </c>
      <c r="AL122" t="str">
        <f>AL$1&amp;": "&amp;IF(Tabla5[[#This Row],[culminado]]=0,"null","'"&amp;TEXT(Tabla5[[#This Row],[culminado]],"aaaa-mm-dd")&amp;"'")&amp;", "</f>
        <v>culminado: '2020-07-13', </v>
      </c>
      <c r="AM122" t="str">
        <f>AM$1&amp;": '"&amp;Tabla5[[#This Row],[certificado]]&amp;"', "</f>
        <v>certificado: 'AdJbdvjorzaWEPQKsR_ruv28nelk', </v>
      </c>
      <c r="AN122" t="str">
        <f>AN$1&amp;": '"&amp;Tabla5[[#This Row],[url_certificado]]&amp;"', "</f>
        <v>url_certificado: '', </v>
      </c>
      <c r="AO122" t="str">
        <f>AO$1&amp;": '"&amp;Tabla5[[#This Row],[instructor]]&amp;"', "</f>
        <v>instructor: 'Sergio Brito', </v>
      </c>
      <c r="AP122" t="str">
        <f>AP$1&amp;": '"&amp;Tabla5[[#This Row],[description]]&amp;"', "</f>
        <v>description: 'Aprende a utilizar Visual Studio Code.', </v>
      </c>
      <c r="AQ122" t="str">
        <f>AQ$1&amp;": '"&amp;Tabla5[[#This Row],[url_aux]]&amp;"', "</f>
        <v>url_aux: '', </v>
      </c>
      <c r="AR122" t="str">
        <f>AR$1&amp;": '"&amp;Tabla5[[#This Row],[calificacion]]&amp;"', "</f>
        <v>calificacion: 'Excelente', </v>
      </c>
      <c r="AS122" t="str">
        <f>AS$1&amp;": "&amp;Tabla5[[#This Row],[actualizado]]&amp;", "</f>
        <v>actualizado: false, </v>
      </c>
      <c r="AT122" t="str">
        <f>AT$1&amp;": "&amp;Tabla5[[#This Row],[en_ruta]]&amp;", "</f>
        <v>en_ruta: false, </v>
      </c>
      <c r="AU122" t="str">
        <f>AU$1&amp;": '"&amp;Tabla5[[#This Row],[logo_platform]]&amp;"', "</f>
        <v>logo_platform: 'linkedin', </v>
      </c>
      <c r="AV122" t="str">
        <f>AV$1&amp;": [ "&amp;Tabla5[[#This Row],[logo_technologies]]&amp;" ], "</f>
        <v>logo_technologies: [ 'vsc' ], </v>
      </c>
      <c r="AW122" t="str">
        <f>AW$1&amp;": "&amp;Tabla5[[#This Row],[mostrar]]&amp;", "</f>
        <v>mostrar: false, </v>
      </c>
      <c r="AX122" t="str">
        <f>AX$1&amp;": '"&amp;Tabla5[[#This Row],[repositorio]]&amp;"', "</f>
        <v>repositorio: '', </v>
      </c>
      <c r="AY122" t="str">
        <f>AY$1&amp;": '"&amp;Tabla5[[#This Row],[nota]]&amp;"'"</f>
        <v>nota: ''</v>
      </c>
      <c r="AZ122" t="str">
        <f>"{ "&amp;AA122&amp;AB122&amp;AC122&amp;AD122&amp;AE122&amp;AF122&amp;AG122&amp;AH122&amp;AI122&amp;AJ122&amp;AK122&amp;AL122&amp;AM122&amp;AN122&amp;AO122&amp;AP122&amp;AQ122&amp;AR122&amp;AS122&amp;AT122&amp;AU122&amp;AV122&amp;AW122&amp;AX122&amp;AY122&amp;" },"</f>
        <v>{ id: 121, name: 'Aprende Visual Studio Code', category: 'Herramientas', technology: 'VS Code', url: 'https://www.linkedin.com/learning/aprende-visual-studio-code', platform: 'LinkedIn Learning', costo: 0, money: 'USD', comprado: true, priority: 0, minutos: 85, culminado: '2020-07-13', certificado: 'AdJbdvjorzaWEPQKsR_ruv28nelk', url_certificado: '', instructor: 'Sergio Brito', description: 'Aprende a utilizar Visual Studio Code.', url_aux: '', calificacion: 'Excelente', actualizado: false, en_ruta: false, logo_platform: 'linkedin', logo_technologies: [ 'vsc' ], mostrar: false, repositorio: '', nota: '' },</v>
      </c>
    </row>
    <row r="123" spans="1:52">
      <c r="A123" s="8">
        <v>122</v>
      </c>
      <c r="B123" s="22" t="s">
        <v>668</v>
      </c>
      <c r="C123" t="s">
        <v>11</v>
      </c>
      <c r="D123" s="22" t="s">
        <v>302</v>
      </c>
      <c r="E123" s="7" t="s">
        <v>669</v>
      </c>
      <c r="F123" t="s">
        <v>658</v>
      </c>
      <c r="G123" s="3">
        <v>0</v>
      </c>
      <c r="H123" t="s">
        <v>104</v>
      </c>
      <c r="I123" t="s">
        <v>55</v>
      </c>
      <c r="J123" s="4">
        <v>0</v>
      </c>
      <c r="K123">
        <f>5*60+27</f>
        <v>327</v>
      </c>
      <c r="L123" s="5">
        <v>44027</v>
      </c>
      <c r="M123" t="s">
        <v>670</v>
      </c>
      <c r="N123" s="7" t="s">
        <v>671</v>
      </c>
      <c r="O123" t="s">
        <v>661</v>
      </c>
      <c r="P123" t="s">
        <v>672</v>
      </c>
      <c r="R123" t="s">
        <v>93</v>
      </c>
      <c r="S123" t="s">
        <v>61</v>
      </c>
      <c r="T123" t="s">
        <v>61</v>
      </c>
      <c r="U123" t="s">
        <v>663</v>
      </c>
      <c r="V123" s="22" t="s">
        <v>273</v>
      </c>
      <c r="W123" s="22" t="s">
        <v>61</v>
      </c>
      <c r="AA123" t="str">
        <f>AA$1&amp;": "&amp;Tabla5[[#This Row],[id]]&amp;", "</f>
        <v>id: 122, </v>
      </c>
      <c r="AB123" t="str">
        <f>AB$1&amp;": '"&amp;Tabla5[[#This Row],[name]]&amp;"', "</f>
        <v>name: 'javascript esencial', </v>
      </c>
      <c r="AC123" t="str">
        <f>AC$1&amp;": '"&amp;Tabla5[[#This Row],[category]]&amp;"', "</f>
        <v>category: 'Front-end', </v>
      </c>
      <c r="AD123" t="str">
        <f>AD$1&amp;": '"&amp;Tabla5[[#This Row],[technology]]&amp;"', "</f>
        <v>technology: 'javascript', </v>
      </c>
      <c r="AE123" t="str">
        <f>AE$1&amp;": '"&amp;Tabla5[[#This Row],[url]]&amp;"', "</f>
        <v>url: 'https://www.linkedin.com/learning/javascript-esencial/presentacion-del-curso-javascript-esencial', </v>
      </c>
      <c r="AF123" t="str">
        <f>AF$1&amp;": '"&amp;Tabla5[[#This Row],[platform]]&amp;"', "</f>
        <v>platform: 'LinkedIn Learning', </v>
      </c>
      <c r="AG123" t="str">
        <f>AG$1&amp;": "&amp;SUBSTITUTE(Tabla5[[#This Row],[costo]],",",".")&amp;", "</f>
        <v>costo: 0, </v>
      </c>
      <c r="AH123" t="str">
        <f>AH$1&amp;": '"&amp;Tabla5[[#This Row],[money]]&amp;"', "</f>
        <v>money: 'USD', </v>
      </c>
      <c r="AI123" t="str">
        <f>AI$1&amp;": "&amp;Tabla5[[#This Row],[comprado]]&amp;", "</f>
        <v>comprado: true, </v>
      </c>
      <c r="AJ123" t="str">
        <f>AJ$1&amp;": "&amp;Tabla5[[#This Row],[priority]]&amp;", "</f>
        <v>priority: 0, </v>
      </c>
      <c r="AK123" t="str">
        <f>AK$1&amp;": "&amp;Tabla5[[#This Row],[minutos]]&amp;", "</f>
        <v>minutos: 327, </v>
      </c>
      <c r="AL123" t="str">
        <f>AL$1&amp;": "&amp;IF(Tabla5[[#This Row],[culminado]]=0,"null","'"&amp;TEXT(Tabla5[[#This Row],[culminado]],"aaaa-mm-dd")&amp;"'")&amp;", "</f>
        <v>culminado: '2020-07-15', </v>
      </c>
      <c r="AM123" t="str">
        <f>AM$1&amp;": '"&amp;Tabla5[[#This Row],[certificado]]&amp;"', "</f>
        <v>certificado: 'AfnYV01thUHoafVxBRr5i7RUkTgk', </v>
      </c>
      <c r="AN123" t="str">
        <f>AN$1&amp;": '"&amp;Tabla5[[#This Row],[url_certificado]]&amp;"', "</f>
        <v>url_certificado: 'https://www.linkedin.com/learning/certificates/6c6262935ed9c6ab5fcac15726fe8fed685f66a160b2fbd04719f8c8abf41487?trk=share_certificate', </v>
      </c>
      <c r="AO123" t="str">
        <f>AO$1&amp;": '"&amp;Tabla5[[#This Row],[instructor]]&amp;"', "</f>
        <v>instructor: 'Sergio Brito', </v>
      </c>
      <c r="AP123" t="str">
        <f>AP$1&amp;": '"&amp;Tabla5[[#This Row],[description]]&amp;"', "</f>
        <v>description: 'Conoce javascript, sus clases y elementos, desde sus conceptos más básicos hasta las herramientas más avanzadas. Este curso esencial de javascript, el lenguaje que rige la web, considera la nueva especificación del lenguaje ES6 y te enseña desde los fundamentos hasta un nivel intermedio, de un lenguaje utilizado en distintas áreas, como web, aplicaciones móviles y aplicaciones escritorio. Esto hace de javascript uno de los lenguajes más estudiados y demandados.', </v>
      </c>
      <c r="AQ123" t="str">
        <f>AQ$1&amp;": '"&amp;Tabla5[[#This Row],[url_aux]]&amp;"', "</f>
        <v>url_aux: '', </v>
      </c>
      <c r="AR123" t="str">
        <f>AR$1&amp;": '"&amp;Tabla5[[#This Row],[calificacion]]&amp;"', "</f>
        <v>calificacion: 'Excelente', </v>
      </c>
      <c r="AS123" t="str">
        <f>AS$1&amp;": "&amp;Tabla5[[#This Row],[actualizado]]&amp;", "</f>
        <v>actualizado: false, </v>
      </c>
      <c r="AT123" t="str">
        <f>AT$1&amp;": "&amp;Tabla5[[#This Row],[en_ruta]]&amp;", "</f>
        <v>en_ruta: false, </v>
      </c>
      <c r="AU123" t="str">
        <f>AU$1&amp;": '"&amp;Tabla5[[#This Row],[logo_platform]]&amp;"', "</f>
        <v>logo_platform: 'linkedin', </v>
      </c>
      <c r="AV123" t="str">
        <f>AV$1&amp;": [ "&amp;Tabla5[[#This Row],[logo_technologies]]&amp;" ], "</f>
        <v>logo_technologies: [ 'javascript' ], </v>
      </c>
      <c r="AW123" t="str">
        <f>AW$1&amp;": "&amp;Tabla5[[#This Row],[mostrar]]&amp;", "</f>
        <v>mostrar: false, </v>
      </c>
      <c r="AX123" t="str">
        <f>AX$1&amp;": '"&amp;Tabla5[[#This Row],[repositorio]]&amp;"', "</f>
        <v>repositorio: '', </v>
      </c>
      <c r="AY123" t="str">
        <f>AY$1&amp;": '"&amp;Tabla5[[#This Row],[nota]]&amp;"'"</f>
        <v>nota: ''</v>
      </c>
      <c r="AZ123" t="str">
        <f>"{ "&amp;AA123&amp;AB123&amp;AC123&amp;AD123&amp;AE123&amp;AF123&amp;AG123&amp;AH123&amp;AI123&amp;AJ123&amp;AK123&amp;AL123&amp;AM123&amp;AN123&amp;AO123&amp;AP123&amp;AQ123&amp;AR123&amp;AS123&amp;AT123&amp;AU123&amp;AV123&amp;AW123&amp;AX123&amp;AY123&amp;" },"</f>
        <v>{ id: 122, name: 'javascript esencial', category: 'Front-end', technology: 'javascript', url: 'https://www.linkedin.com/learning/javascript-esencial/presentacion-del-curso-javascript-esencial', platform: 'LinkedIn Learning', costo: 0, money: 'USD', comprado: true, priority: 0, minutos: 327, culminado: '2020-07-15', certificado: 'AfnYV01thUHoafVxBRr5i7RUkTgk', url_certificado: 'https://www.linkedin.com/learning/certificates/6c6262935ed9c6ab5fcac15726fe8fed685f66a160b2fbd04719f8c8abf41487?trk=share_certificate', instructor: 'Sergio Brito', description: 'Conoce javascript, sus clases y elementos, desde sus conceptos más básicos hasta las herramientas más avanzadas. Este curso esencial de javascript, el lenguaje que rige la web, considera la nueva especificación del lenguaje ES6 y te enseña desde los fundamentos hasta un nivel intermedio, de un lenguaje utilizado en distintas áreas, como web, aplicaciones móviles y aplicaciones escritorio. Esto hace de javascript uno de los lenguajes más estudiados y demandados.', url_aux: '', calificacion: 'Excelente', actualizado: false, en_ruta: false, logo_platform: 'linkedin', logo_technologies: [ 'javascript' ], mostrar: false, repositorio: '', nota: '' },</v>
      </c>
    </row>
    <row r="124" spans="1:52">
      <c r="A124" s="8">
        <v>123</v>
      </c>
      <c r="B124" s="22" t="s">
        <v>673</v>
      </c>
      <c r="C124" t="s">
        <v>11</v>
      </c>
      <c r="D124" s="22" t="s">
        <v>302</v>
      </c>
      <c r="E124" s="7" t="s">
        <v>674</v>
      </c>
      <c r="F124" t="s">
        <v>658</v>
      </c>
      <c r="G124" s="3">
        <v>0</v>
      </c>
      <c r="H124" t="s">
        <v>104</v>
      </c>
      <c r="I124" t="s">
        <v>55</v>
      </c>
      <c r="J124" s="4">
        <v>0</v>
      </c>
      <c r="K124">
        <f>60+49</f>
        <v>109</v>
      </c>
      <c r="L124" s="5">
        <v>44029</v>
      </c>
      <c r="M124" t="s">
        <v>675</v>
      </c>
      <c r="N124" s="7" t="s">
        <v>676</v>
      </c>
      <c r="O124" t="s">
        <v>661</v>
      </c>
      <c r="P124" t="s">
        <v>677</v>
      </c>
      <c r="R124" t="s">
        <v>93</v>
      </c>
      <c r="S124" t="s">
        <v>61</v>
      </c>
      <c r="T124" t="s">
        <v>61</v>
      </c>
      <c r="U124" t="s">
        <v>663</v>
      </c>
      <c r="V124" s="22" t="s">
        <v>273</v>
      </c>
      <c r="W124" s="22" t="s">
        <v>61</v>
      </c>
      <c r="AA124" t="str">
        <f>AA$1&amp;": "&amp;Tabla5[[#This Row],[id]]&amp;", "</f>
        <v>id: 123, </v>
      </c>
      <c r="AB124" t="str">
        <f>AB$1&amp;": '"&amp;Tabla5[[#This Row],[name]]&amp;"', "</f>
        <v>name: 'javascript avanzado: Buenas prácticas', </v>
      </c>
      <c r="AC124" t="str">
        <f>AC$1&amp;": '"&amp;Tabla5[[#This Row],[category]]&amp;"', "</f>
        <v>category: 'Front-end', </v>
      </c>
      <c r="AD124" t="str">
        <f>AD$1&amp;": '"&amp;Tabla5[[#This Row],[technology]]&amp;"', "</f>
        <v>technology: 'javascript', </v>
      </c>
      <c r="AE124" t="str">
        <f>AE$1&amp;": '"&amp;Tabla5[[#This Row],[url]]&amp;"', "</f>
        <v>url: 'https://www.linkedin.com/learning/javascript-avanzado-buenas-practicas/presentacion-del-curso-javascript-avanzado-buenas-practicas', </v>
      </c>
      <c r="AF124" t="str">
        <f>AF$1&amp;": '"&amp;Tabla5[[#This Row],[platform]]&amp;"', "</f>
        <v>platform: 'LinkedIn Learning', </v>
      </c>
      <c r="AG124" t="str">
        <f>AG$1&amp;": "&amp;SUBSTITUTE(Tabla5[[#This Row],[costo]],",",".")&amp;", "</f>
        <v>costo: 0, </v>
      </c>
      <c r="AH124" t="str">
        <f>AH$1&amp;": '"&amp;Tabla5[[#This Row],[money]]&amp;"', "</f>
        <v>money: 'USD', </v>
      </c>
      <c r="AI124" t="str">
        <f>AI$1&amp;": "&amp;Tabla5[[#This Row],[comprado]]&amp;", "</f>
        <v>comprado: true, </v>
      </c>
      <c r="AJ124" t="str">
        <f>AJ$1&amp;": "&amp;Tabla5[[#This Row],[priority]]&amp;", "</f>
        <v>priority: 0, </v>
      </c>
      <c r="AK124" t="str">
        <f>AK$1&amp;": "&amp;Tabla5[[#This Row],[minutos]]&amp;", "</f>
        <v>minutos: 109, </v>
      </c>
      <c r="AL124" t="str">
        <f>AL$1&amp;": "&amp;IF(Tabla5[[#This Row],[culminado]]=0,"null","'"&amp;TEXT(Tabla5[[#This Row],[culminado]],"aaaa-mm-dd")&amp;"'")&amp;", "</f>
        <v>culminado: '2020-07-17', </v>
      </c>
      <c r="AM124" t="str">
        <f>AM$1&amp;": '"&amp;Tabla5[[#This Row],[certificado]]&amp;"', "</f>
        <v>certificado: 'AbEiI_V1GjZq7_M4bBkvg0kwMGwc', </v>
      </c>
      <c r="AN124" t="str">
        <f>AN$1&amp;": '"&amp;Tabla5[[#This Row],[url_certificado]]&amp;"', "</f>
        <v>url_certificado: 'https://www.linkedin.com/learning/certificates/66a8440ec2362e38b6b8e729e5b131c47a0608b0e7f50cce5c591cbd5b1475ff?trk=share_certificate', </v>
      </c>
      <c r="AO124" t="str">
        <f>AO$1&amp;": '"&amp;Tabla5[[#This Row],[instructor]]&amp;"', "</f>
        <v>instructor: 'Sergio Brito', </v>
      </c>
      <c r="AP124" t="str">
        <f>AP$1&amp;": '"&amp;Tabla5[[#This Row],[description]]&amp;"', "</f>
        <v>description: 'En este curso conocerás las buenas prácticas más populares y eficaces, que harán que tu trabajo como desarrollador usando javascript mejore y sea más práctico al trabajar en una nueva aplicación web. Estas buenas prácticas se convertirán en el set de acciones que incorporarás en cada proyecto web y que ayudarán a que tu código sea mejor.', </v>
      </c>
      <c r="AQ124" t="str">
        <f>AQ$1&amp;": '"&amp;Tabla5[[#This Row],[url_aux]]&amp;"', "</f>
        <v>url_aux: '', </v>
      </c>
      <c r="AR124" t="str">
        <f>AR$1&amp;": '"&amp;Tabla5[[#This Row],[calificacion]]&amp;"', "</f>
        <v>calificacion: 'Excelente', </v>
      </c>
      <c r="AS124" t="str">
        <f>AS$1&amp;": "&amp;Tabla5[[#This Row],[actualizado]]&amp;", "</f>
        <v>actualizado: false, </v>
      </c>
      <c r="AT124" t="str">
        <f>AT$1&amp;": "&amp;Tabla5[[#This Row],[en_ruta]]&amp;", "</f>
        <v>en_ruta: false, </v>
      </c>
      <c r="AU124" t="str">
        <f>AU$1&amp;": '"&amp;Tabla5[[#This Row],[logo_platform]]&amp;"', "</f>
        <v>logo_platform: 'linkedin', </v>
      </c>
      <c r="AV124" t="str">
        <f>AV$1&amp;": [ "&amp;Tabla5[[#This Row],[logo_technologies]]&amp;" ], "</f>
        <v>logo_technologies: [ 'javascript' ], </v>
      </c>
      <c r="AW124" t="str">
        <f>AW$1&amp;": "&amp;Tabla5[[#This Row],[mostrar]]&amp;", "</f>
        <v>mostrar: false, </v>
      </c>
      <c r="AX124" t="str">
        <f>AX$1&amp;": '"&amp;Tabla5[[#This Row],[repositorio]]&amp;"', "</f>
        <v>repositorio: '', </v>
      </c>
      <c r="AY124" t="str">
        <f>AY$1&amp;": '"&amp;Tabla5[[#This Row],[nota]]&amp;"'"</f>
        <v>nota: ''</v>
      </c>
      <c r="AZ124" t="str">
        <f>"{ "&amp;AA124&amp;AB124&amp;AC124&amp;AD124&amp;AE124&amp;AF124&amp;AG124&amp;AH124&amp;AI124&amp;AJ124&amp;AK124&amp;AL124&amp;AM124&amp;AN124&amp;AO124&amp;AP124&amp;AQ124&amp;AR124&amp;AS124&amp;AT124&amp;AU124&amp;AV124&amp;AW124&amp;AX124&amp;AY124&amp;" },"</f>
        <v>{ id: 123, name: 'javascript avanzado: Buenas prácticas', category: 'Front-end', technology: 'javascript', url: 'https://www.linkedin.com/learning/javascript-avanzado-buenas-practicas/presentacion-del-curso-javascript-avanzado-buenas-practicas', platform: 'LinkedIn Learning', costo: 0, money: 'USD', comprado: true, priority: 0, minutos: 109, culminado: '2020-07-17', certificado: 'AbEiI_V1GjZq7_M4bBkvg0kwMGwc', url_certificado: 'https://www.linkedin.com/learning/certificates/66a8440ec2362e38b6b8e729e5b131c47a0608b0e7f50cce5c591cbd5b1475ff?trk=share_certificate', instructor: 'Sergio Brito', description: 'En este curso conocerás las buenas prácticas más populares y eficaces, que harán que tu trabajo como desarrollador usando javascript mejore y sea más práctico al trabajar en una nueva aplicación web. Estas buenas prácticas se convertirán en el set de acciones que incorporarás en cada proyecto web y que ayudarán a que tu código sea mejor.', url_aux: '', calificacion: 'Excelente', actualizado: false, en_ruta: false, logo_platform: 'linkedin', logo_technologies: [ 'javascript' ], mostrar: false, repositorio: '', nota: '' },</v>
      </c>
    </row>
    <row r="125" spans="1:52">
      <c r="A125" s="8">
        <v>124</v>
      </c>
      <c r="B125" s="22" t="s">
        <v>678</v>
      </c>
      <c r="C125" t="s">
        <v>11</v>
      </c>
      <c r="D125" s="22" t="s">
        <v>302</v>
      </c>
      <c r="E125" s="7" t="s">
        <v>679</v>
      </c>
      <c r="F125" t="s">
        <v>658</v>
      </c>
      <c r="G125" s="3">
        <v>0</v>
      </c>
      <c r="H125" t="s">
        <v>104</v>
      </c>
      <c r="I125" t="s">
        <v>55</v>
      </c>
      <c r="J125" s="4">
        <v>0</v>
      </c>
      <c r="K125">
        <f>60+34</f>
        <v>94</v>
      </c>
      <c r="L125" s="5">
        <v>44030</v>
      </c>
      <c r="M125" t="s">
        <v>680</v>
      </c>
      <c r="N125" s="7" t="s">
        <v>681</v>
      </c>
      <c r="O125" t="s">
        <v>661</v>
      </c>
      <c r="P125" t="s">
        <v>682</v>
      </c>
      <c r="R125" t="s">
        <v>93</v>
      </c>
      <c r="S125" t="s">
        <v>61</v>
      </c>
      <c r="T125" t="s">
        <v>61</v>
      </c>
      <c r="U125" t="s">
        <v>663</v>
      </c>
      <c r="V125" s="22" t="s">
        <v>273</v>
      </c>
      <c r="W125" s="22" t="s">
        <v>61</v>
      </c>
      <c r="AA125" t="str">
        <f>AA$1&amp;": "&amp;Tabla5[[#This Row],[id]]&amp;", "</f>
        <v>id: 124, </v>
      </c>
      <c r="AB125" t="str">
        <f>AB$1&amp;": '"&amp;Tabla5[[#This Row],[name]]&amp;"', "</f>
        <v>name: 'javascript avanzado: Expresiones regulares', </v>
      </c>
      <c r="AC125" t="str">
        <f>AC$1&amp;": '"&amp;Tabla5[[#This Row],[category]]&amp;"', "</f>
        <v>category: 'Front-end', </v>
      </c>
      <c r="AD125" t="str">
        <f>AD$1&amp;": '"&amp;Tabla5[[#This Row],[technology]]&amp;"', "</f>
        <v>technology: 'javascript', </v>
      </c>
      <c r="AE125" t="str">
        <f>AE$1&amp;": '"&amp;Tabla5[[#This Row],[url]]&amp;"', "</f>
        <v>url: 'https://www.linkedin.com/learning/javascript-avanzado-expresiones-regulares/presentacion-del-curso-javascript-avanzado-expresiones-regulares', </v>
      </c>
      <c r="AF125" t="str">
        <f>AF$1&amp;": '"&amp;Tabla5[[#This Row],[platform]]&amp;"', "</f>
        <v>platform: 'LinkedIn Learning', </v>
      </c>
      <c r="AG125" t="str">
        <f>AG$1&amp;": "&amp;SUBSTITUTE(Tabla5[[#This Row],[costo]],",",".")&amp;", "</f>
        <v>costo: 0, </v>
      </c>
      <c r="AH125" t="str">
        <f>AH$1&amp;": '"&amp;Tabla5[[#This Row],[money]]&amp;"', "</f>
        <v>money: 'USD', </v>
      </c>
      <c r="AI125" t="str">
        <f>AI$1&amp;": "&amp;Tabla5[[#This Row],[comprado]]&amp;", "</f>
        <v>comprado: true, </v>
      </c>
      <c r="AJ125" t="str">
        <f>AJ$1&amp;": "&amp;Tabla5[[#This Row],[priority]]&amp;", "</f>
        <v>priority: 0, </v>
      </c>
      <c r="AK125" t="str">
        <f>AK$1&amp;": "&amp;Tabla5[[#This Row],[minutos]]&amp;", "</f>
        <v>minutos: 94, </v>
      </c>
      <c r="AL125" t="str">
        <f>AL$1&amp;": "&amp;IF(Tabla5[[#This Row],[culminado]]=0,"null","'"&amp;TEXT(Tabla5[[#This Row],[culminado]],"aaaa-mm-dd")&amp;"'")&amp;", "</f>
        <v>culminado: '2020-07-18', </v>
      </c>
      <c r="AM125" t="str">
        <f>AM$1&amp;": '"&amp;Tabla5[[#This Row],[certificado]]&amp;"', "</f>
        <v>certificado: 'AcULzI6GeFyOA5dRitATMcLFJ2ik', </v>
      </c>
      <c r="AN125" t="str">
        <f>AN$1&amp;": '"&amp;Tabla5[[#This Row],[url_certificado]]&amp;"', "</f>
        <v>url_certificado: 'https://www.linkedin.com/learning/certificates/d7f64256de10f5ab340fa733d2760aface893e774bad1551394104533bcadc78?trk=share_certificate', </v>
      </c>
      <c r="AO125" t="str">
        <f>AO$1&amp;": '"&amp;Tabla5[[#This Row],[instructor]]&amp;"', "</f>
        <v>instructor: 'Sergio Brito', </v>
      </c>
      <c r="AP125" t="str">
        <f>AP$1&amp;": '"&amp;Tabla5[[#This Row],[description]]&amp;"', "</f>
        <v>description: 'Aprende en este curso a usar las expresiones regulares con javascript.', </v>
      </c>
      <c r="AQ125" t="str">
        <f>AQ$1&amp;": '"&amp;Tabla5[[#This Row],[url_aux]]&amp;"', "</f>
        <v>url_aux: '', </v>
      </c>
      <c r="AR125" t="str">
        <f>AR$1&amp;": '"&amp;Tabla5[[#This Row],[calificacion]]&amp;"', "</f>
        <v>calificacion: 'Excelente', </v>
      </c>
      <c r="AS125" t="str">
        <f>AS$1&amp;": "&amp;Tabla5[[#This Row],[actualizado]]&amp;", "</f>
        <v>actualizado: false, </v>
      </c>
      <c r="AT125" t="str">
        <f>AT$1&amp;": "&amp;Tabla5[[#This Row],[en_ruta]]&amp;", "</f>
        <v>en_ruta: false, </v>
      </c>
      <c r="AU125" t="str">
        <f>AU$1&amp;": '"&amp;Tabla5[[#This Row],[logo_platform]]&amp;"', "</f>
        <v>logo_platform: 'linkedin', </v>
      </c>
      <c r="AV125" t="str">
        <f>AV$1&amp;": [ "&amp;Tabla5[[#This Row],[logo_technologies]]&amp;" ], "</f>
        <v>logo_technologies: [ 'javascript' ], </v>
      </c>
      <c r="AW125" t="str">
        <f>AW$1&amp;": "&amp;Tabla5[[#This Row],[mostrar]]&amp;", "</f>
        <v>mostrar: false, </v>
      </c>
      <c r="AX125" t="str">
        <f>AX$1&amp;": '"&amp;Tabla5[[#This Row],[repositorio]]&amp;"', "</f>
        <v>repositorio: '', </v>
      </c>
      <c r="AY125" t="str">
        <f>AY$1&amp;": '"&amp;Tabla5[[#This Row],[nota]]&amp;"'"</f>
        <v>nota: ''</v>
      </c>
      <c r="AZ125" t="str">
        <f>"{ "&amp;AA125&amp;AB125&amp;AC125&amp;AD125&amp;AE125&amp;AF125&amp;AG125&amp;AH125&amp;AI125&amp;AJ125&amp;AK125&amp;AL125&amp;AM125&amp;AN125&amp;AO125&amp;AP125&amp;AQ125&amp;AR125&amp;AS125&amp;AT125&amp;AU125&amp;AV125&amp;AW125&amp;AX125&amp;AY125&amp;" },"</f>
        <v>{ id: 124, name: 'javascript avanzado: Expresiones regulares', category: 'Front-end', technology: 'javascript', url: 'https://www.linkedin.com/learning/javascript-avanzado-expresiones-regulares/presentacion-del-curso-javascript-avanzado-expresiones-regulares', platform: 'LinkedIn Learning', costo: 0, money: 'USD', comprado: true, priority: 0, minutos: 94, culminado: '2020-07-18', certificado: 'AcULzI6GeFyOA5dRitATMcLFJ2ik', url_certificado: 'https://www.linkedin.com/learning/certificates/d7f64256de10f5ab340fa733d2760aface893e774bad1551394104533bcadc78?trk=share_certificate', instructor: 'Sergio Brito', description: 'Aprende en este curso a usar las expresiones regulares con javascript.', url_aux: '', calificacion: 'Excelente', actualizado: false, en_ruta: false, logo_platform: 'linkedin', logo_technologies: [ 'javascript' ], mostrar: false, repositorio: '', nota: '' },</v>
      </c>
    </row>
    <row r="126" spans="1:52">
      <c r="A126" s="8">
        <v>125</v>
      </c>
      <c r="B126" t="s">
        <v>683</v>
      </c>
      <c r="C126" t="s">
        <v>2</v>
      </c>
      <c r="D126" t="s">
        <v>684</v>
      </c>
      <c r="E126" s="7" t="s">
        <v>685</v>
      </c>
      <c r="F126" t="s">
        <v>658</v>
      </c>
      <c r="G126" s="3">
        <v>0</v>
      </c>
      <c r="H126" t="s">
        <v>104</v>
      </c>
      <c r="I126" t="s">
        <v>55</v>
      </c>
      <c r="J126" s="4">
        <v>0</v>
      </c>
      <c r="K126">
        <f>3*60+42</f>
        <v>222</v>
      </c>
      <c r="L126" s="5">
        <v>44032</v>
      </c>
      <c r="M126" t="s">
        <v>686</v>
      </c>
      <c r="O126" t="s">
        <v>687</v>
      </c>
      <c r="P126" t="s">
        <v>688</v>
      </c>
      <c r="R126" t="s">
        <v>279</v>
      </c>
      <c r="S126" t="s">
        <v>61</v>
      </c>
      <c r="T126" t="s">
        <v>61</v>
      </c>
      <c r="U126" t="s">
        <v>663</v>
      </c>
      <c r="V126" s="22" t="s">
        <v>689</v>
      </c>
      <c r="W126" s="22" t="s">
        <v>55</v>
      </c>
      <c r="AA126" t="str">
        <f>AA$1&amp;": "&amp;Tabla5[[#This Row],[id]]&amp;", "</f>
        <v>id: 125, </v>
      </c>
      <c r="AB126" t="str">
        <f>AB$1&amp;": '"&amp;Tabla5[[#This Row],[name]]&amp;"', "</f>
        <v>name: 'Node.js esencial', </v>
      </c>
      <c r="AC126" t="str">
        <f>AC$1&amp;": '"&amp;Tabla5[[#This Row],[category]]&amp;"', "</f>
        <v>category: 'Back-end', </v>
      </c>
      <c r="AD126" t="str">
        <f>AD$1&amp;": '"&amp;Tabla5[[#This Row],[technology]]&amp;"', "</f>
        <v>technology: 'Node.js', </v>
      </c>
      <c r="AE126" t="str">
        <f>AE$1&amp;": '"&amp;Tabla5[[#This Row],[url]]&amp;"', "</f>
        <v>url: 'https://www.linkedin.com/learning/node-js-esencial', </v>
      </c>
      <c r="AF126" t="str">
        <f>AF$1&amp;": '"&amp;Tabla5[[#This Row],[platform]]&amp;"', "</f>
        <v>platform: 'LinkedIn Learning', </v>
      </c>
      <c r="AG126" t="str">
        <f>AG$1&amp;": "&amp;SUBSTITUTE(Tabla5[[#This Row],[costo]],",",".")&amp;", "</f>
        <v>costo: 0, </v>
      </c>
      <c r="AH126" t="str">
        <f>AH$1&amp;": '"&amp;Tabla5[[#This Row],[money]]&amp;"', "</f>
        <v>money: 'USD', </v>
      </c>
      <c r="AI126" t="str">
        <f>AI$1&amp;": "&amp;Tabla5[[#This Row],[comprado]]&amp;", "</f>
        <v>comprado: true, </v>
      </c>
      <c r="AJ126" t="str">
        <f>AJ$1&amp;": "&amp;Tabla5[[#This Row],[priority]]&amp;", "</f>
        <v>priority: 0, </v>
      </c>
      <c r="AK126" t="str">
        <f>AK$1&amp;": "&amp;Tabla5[[#This Row],[minutos]]&amp;", "</f>
        <v>minutos: 222, </v>
      </c>
      <c r="AL126" t="str">
        <f>AL$1&amp;": "&amp;IF(Tabla5[[#This Row],[culminado]]=0,"null","'"&amp;TEXT(Tabla5[[#This Row],[culminado]],"aaaa-mm-dd")&amp;"'")&amp;", "</f>
        <v>culminado: '2020-07-20', </v>
      </c>
      <c r="AM126" t="str">
        <f>AM$1&amp;": '"&amp;Tabla5[[#This Row],[certificado]]&amp;"', "</f>
        <v>certificado: 'AXBaLkGLNI7CeQhU2t3l4DJDAkcH', </v>
      </c>
      <c r="AN126" t="str">
        <f>AN$1&amp;": '"&amp;Tabla5[[#This Row],[url_certificado]]&amp;"', "</f>
        <v>url_certificado: '', </v>
      </c>
      <c r="AO126" t="str">
        <f>AO$1&amp;": '"&amp;Tabla5[[#This Row],[instructor]]&amp;"', "</f>
        <v>instructor: 'Carlos Solís', </v>
      </c>
      <c r="AP126" t="str">
        <f>AP$1&amp;": '"&amp;Tabla5[[#This Row],[description]]&amp;"', "</f>
        <v>description: 'En este curso, vamos a explorar todo lo que necesitas saber para comenzar a trabajar ya con Node.js. Veremos los pasos básicos de instalación, las reglas básicas de sintaxis y cómo crear aplicaciones completas. Después de este curso, podrás dar los primeros pasos para convertirte en un desarrollador Fullstack.', </v>
      </c>
      <c r="AQ126" t="str">
        <f>AQ$1&amp;": '"&amp;Tabla5[[#This Row],[url_aux]]&amp;"', "</f>
        <v>url_aux: '', </v>
      </c>
      <c r="AR126" t="str">
        <f>AR$1&amp;": '"&amp;Tabla5[[#This Row],[calificacion]]&amp;"', "</f>
        <v>calificacion: 'Muy bueno', </v>
      </c>
      <c r="AS126" t="str">
        <f>AS$1&amp;": "&amp;Tabla5[[#This Row],[actualizado]]&amp;", "</f>
        <v>actualizado: false, </v>
      </c>
      <c r="AT126" t="str">
        <f>AT$1&amp;": "&amp;Tabla5[[#This Row],[en_ruta]]&amp;", "</f>
        <v>en_ruta: false, </v>
      </c>
      <c r="AU126" t="str">
        <f>AU$1&amp;": '"&amp;Tabla5[[#This Row],[logo_platform]]&amp;"', "</f>
        <v>logo_platform: 'linkedin', </v>
      </c>
      <c r="AV126" t="str">
        <f>AV$1&amp;": [ "&amp;Tabla5[[#This Row],[logo_technologies]]&amp;" ], "</f>
        <v>logo_technologies: [ 'nodejs' ], </v>
      </c>
      <c r="AW126" t="str">
        <f>AW$1&amp;": "&amp;Tabla5[[#This Row],[mostrar]]&amp;", "</f>
        <v>mostrar: true, </v>
      </c>
      <c r="AX126" t="str">
        <f>AX$1&amp;": '"&amp;Tabla5[[#This Row],[repositorio]]&amp;"', "</f>
        <v>repositorio: '', </v>
      </c>
      <c r="AY126" t="str">
        <f>AY$1&amp;": '"&amp;Tabla5[[#This Row],[nota]]&amp;"'"</f>
        <v>nota: ''</v>
      </c>
      <c r="AZ126" t="str">
        <f>"{ "&amp;AA126&amp;AB126&amp;AC126&amp;AD126&amp;AE126&amp;AF126&amp;AG126&amp;AH126&amp;AI126&amp;AJ126&amp;AK126&amp;AL126&amp;AM126&amp;AN126&amp;AO126&amp;AP126&amp;AQ126&amp;AR126&amp;AS126&amp;AT126&amp;AU126&amp;AV126&amp;AW126&amp;AX126&amp;AY126&amp;" },"</f>
        <v>{ id: 125, name: 'Node.js esencial', category: 'Back-end', technology: 'Node.js', url: 'https://www.linkedin.com/learning/node-js-esencial', platform: 'LinkedIn Learning', costo: 0, money: 'USD', comprado: true, priority: 0, minutos: 222, culminado: '2020-07-20', certificado: 'AXBaLkGLNI7CeQhU2t3l4DJDAkcH', url_certificado: '', instructor: 'Carlos Solís', description: 'En este curso, vamos a explorar todo lo que necesitas saber para comenzar a trabajar ya con Node.js. Veremos los pasos básicos de instalación, las reglas básicas de sintaxis y cómo crear aplicaciones completas. Después de este curso, podrás dar los primeros pasos para convertirte en un desarrollador Fullstack.', url_aux: '', calificacion: 'Muy bueno', actualizado: false, en_ruta: false, logo_platform: 'linkedin', logo_technologies: [ 'nodejs' ], mostrar: true, repositorio: '', nota: '' },</v>
      </c>
    </row>
    <row r="127" spans="1:52">
      <c r="A127" s="8">
        <v>126</v>
      </c>
      <c r="B127" t="s">
        <v>690</v>
      </c>
      <c r="C127" t="s">
        <v>2</v>
      </c>
      <c r="D127" t="s">
        <v>684</v>
      </c>
      <c r="E127" s="7" t="s">
        <v>691</v>
      </c>
      <c r="F127" t="s">
        <v>658</v>
      </c>
      <c r="G127" s="3">
        <v>0</v>
      </c>
      <c r="H127" t="s">
        <v>104</v>
      </c>
      <c r="I127" t="s">
        <v>55</v>
      </c>
      <c r="J127" s="4">
        <v>0</v>
      </c>
      <c r="K127">
        <f>2*24+34</f>
        <v>82</v>
      </c>
      <c r="L127" s="5">
        <v>44036</v>
      </c>
      <c r="M127" s="8" t="s">
        <v>692</v>
      </c>
      <c r="O127" t="s">
        <v>687</v>
      </c>
      <c r="P127" t="s">
        <v>693</v>
      </c>
      <c r="R127" t="s">
        <v>279</v>
      </c>
      <c r="S127" t="s">
        <v>61</v>
      </c>
      <c r="T127" t="s">
        <v>61</v>
      </c>
      <c r="U127" t="s">
        <v>663</v>
      </c>
      <c r="V127" s="22" t="s">
        <v>689</v>
      </c>
      <c r="W127" s="22" t="s">
        <v>61</v>
      </c>
      <c r="AA127" t="str">
        <f>AA$1&amp;": "&amp;Tabla5[[#This Row],[id]]&amp;", "</f>
        <v>id: 126, </v>
      </c>
      <c r="AB127" t="str">
        <f>AB$1&amp;": '"&amp;Tabla5[[#This Row],[name]]&amp;"', "</f>
        <v>name: 'Node.js práctico: Sitio web', </v>
      </c>
      <c r="AC127" t="str">
        <f>AC$1&amp;": '"&amp;Tabla5[[#This Row],[category]]&amp;"', "</f>
        <v>category: 'Back-end', </v>
      </c>
      <c r="AD127" t="str">
        <f>AD$1&amp;": '"&amp;Tabla5[[#This Row],[technology]]&amp;"', "</f>
        <v>technology: 'Node.js', </v>
      </c>
      <c r="AE127" t="str">
        <f>AE$1&amp;": '"&amp;Tabla5[[#This Row],[url]]&amp;"', "</f>
        <v>url: 'https://www.linkedin.com/learning/node-js-practico-sitio-web', </v>
      </c>
      <c r="AF127" t="str">
        <f>AF$1&amp;": '"&amp;Tabla5[[#This Row],[platform]]&amp;"', "</f>
        <v>platform: 'LinkedIn Learning', </v>
      </c>
      <c r="AG127" t="str">
        <f>AG$1&amp;": "&amp;SUBSTITUTE(Tabla5[[#This Row],[costo]],",",".")&amp;", "</f>
        <v>costo: 0, </v>
      </c>
      <c r="AH127" t="str">
        <f>AH$1&amp;": '"&amp;Tabla5[[#This Row],[money]]&amp;"', "</f>
        <v>money: 'USD', </v>
      </c>
      <c r="AI127" t="str">
        <f>AI$1&amp;": "&amp;Tabla5[[#This Row],[comprado]]&amp;", "</f>
        <v>comprado: true, </v>
      </c>
      <c r="AJ127" t="str">
        <f>AJ$1&amp;": "&amp;Tabla5[[#This Row],[priority]]&amp;", "</f>
        <v>priority: 0, </v>
      </c>
      <c r="AK127" t="str">
        <f>AK$1&amp;": "&amp;Tabla5[[#This Row],[minutos]]&amp;", "</f>
        <v>minutos: 82, </v>
      </c>
      <c r="AL127" t="str">
        <f>AL$1&amp;": "&amp;IF(Tabla5[[#This Row],[culminado]]=0,"null","'"&amp;TEXT(Tabla5[[#This Row],[culminado]],"aaaa-mm-dd")&amp;"'")&amp;", "</f>
        <v>culminado: '2020-07-24', </v>
      </c>
      <c r="AM127" t="str">
        <f>AM$1&amp;": '"&amp;Tabla5[[#This Row],[certificado]]&amp;"', "</f>
        <v>certificado: 'AUlU2edpTPRe9X3Vt9JzJ5eo8z7N', </v>
      </c>
      <c r="AN127" t="str">
        <f>AN$1&amp;": '"&amp;Tabla5[[#This Row],[url_certificado]]&amp;"', "</f>
        <v>url_certificado: '', </v>
      </c>
      <c r="AO127" t="str">
        <f>AO$1&amp;": '"&amp;Tabla5[[#This Row],[instructor]]&amp;"', "</f>
        <v>instructor: 'Carlos Solís', </v>
      </c>
      <c r="AP127" t="str">
        <f>AP$1&amp;": '"&amp;Tabla5[[#This Row],[description]]&amp;"', "</f>
        <v>description: 'En este curso práctico nos enfocaremos en diferentes proyectos web basados en nodejs. Crearemos un sitio completo y utilizaremos funciones avanzadas, así como librerías y servicios adicionales para llevar nuestro producto al siguiente nivel. Finalmente aprenderemos los procesos de publicación en diferentes servicios en la nube para que nuestra aplicación esté disponible para el mundo entero.', </v>
      </c>
      <c r="AQ127" t="str">
        <f>AQ$1&amp;": '"&amp;Tabla5[[#This Row],[url_aux]]&amp;"', "</f>
        <v>url_aux: '', </v>
      </c>
      <c r="AR127" t="str">
        <f>AR$1&amp;": '"&amp;Tabla5[[#This Row],[calificacion]]&amp;"', "</f>
        <v>calificacion: 'Muy bueno', </v>
      </c>
      <c r="AS127" t="str">
        <f>AS$1&amp;": "&amp;Tabla5[[#This Row],[actualizado]]&amp;", "</f>
        <v>actualizado: false, </v>
      </c>
      <c r="AT127" t="str">
        <f>AT$1&amp;": "&amp;Tabla5[[#This Row],[en_ruta]]&amp;", "</f>
        <v>en_ruta: false, </v>
      </c>
      <c r="AU127" t="str">
        <f>AU$1&amp;": '"&amp;Tabla5[[#This Row],[logo_platform]]&amp;"', "</f>
        <v>logo_platform: 'linkedin', </v>
      </c>
      <c r="AV127" t="str">
        <f>AV$1&amp;": [ "&amp;Tabla5[[#This Row],[logo_technologies]]&amp;" ], "</f>
        <v>logo_technologies: [ 'nodejs' ], </v>
      </c>
      <c r="AW127" t="str">
        <f>AW$1&amp;": "&amp;Tabla5[[#This Row],[mostrar]]&amp;", "</f>
        <v>mostrar: false, </v>
      </c>
      <c r="AX127" t="str">
        <f>AX$1&amp;": '"&amp;Tabla5[[#This Row],[repositorio]]&amp;"', "</f>
        <v>repositorio: '', </v>
      </c>
      <c r="AY127" t="str">
        <f>AY$1&amp;": '"&amp;Tabla5[[#This Row],[nota]]&amp;"'"</f>
        <v>nota: ''</v>
      </c>
      <c r="AZ127" t="str">
        <f>"{ "&amp;AA127&amp;AB127&amp;AC127&amp;AD127&amp;AE127&amp;AF127&amp;AG127&amp;AH127&amp;AI127&amp;AJ127&amp;AK127&amp;AL127&amp;AM127&amp;AN127&amp;AO127&amp;AP127&amp;AQ127&amp;AR127&amp;AS127&amp;AT127&amp;AU127&amp;AV127&amp;AW127&amp;AX127&amp;AY127&amp;" },"</f>
        <v>{ id: 126, name: 'Node.js práctico: Sitio web', category: 'Back-end', technology: 'Node.js', url: 'https://www.linkedin.com/learning/node-js-practico-sitio-web', platform: 'LinkedIn Learning', costo: 0, money: 'USD', comprado: true, priority: 0, minutos: 82, culminado: '2020-07-24', certificado: 'AUlU2edpTPRe9X3Vt9JzJ5eo8z7N', url_certificado: '', instructor: 'Carlos Solís', description: 'En este curso práctico nos enfocaremos en diferentes proyectos web basados en nodejs. Crearemos un sitio completo y utilizaremos funciones avanzadas, así como librerías y servicios adicionales para llevar nuestro producto al siguiente nivel. Finalmente aprenderemos los procesos de publicación en diferentes servicios en la nube para que nuestra aplicación esté disponible para el mundo entero.', url_aux: '', calificacion: 'Muy bueno', actualizado: false, en_ruta: false, logo_platform: 'linkedin', logo_technologies: [ 'nodejs' ], mostrar: false, repositorio: '', nota: '' },</v>
      </c>
    </row>
    <row r="128" spans="1:52">
      <c r="A128" s="8">
        <v>127</v>
      </c>
      <c r="B128" t="s">
        <v>694</v>
      </c>
      <c r="C128" t="s">
        <v>3</v>
      </c>
      <c r="D128" t="s">
        <v>418</v>
      </c>
      <c r="E128" s="7" t="s">
        <v>695</v>
      </c>
      <c r="F128" t="s">
        <v>658</v>
      </c>
      <c r="G128" s="3">
        <v>0</v>
      </c>
      <c r="H128" t="s">
        <v>104</v>
      </c>
      <c r="I128" t="s">
        <v>55</v>
      </c>
      <c r="J128" s="4">
        <v>0</v>
      </c>
      <c r="K128">
        <v>53</v>
      </c>
      <c r="L128" s="5">
        <v>44040</v>
      </c>
      <c r="M128" t="s">
        <v>696</v>
      </c>
      <c r="O128" t="s">
        <v>697</v>
      </c>
      <c r="P128" t="s">
        <v>698</v>
      </c>
      <c r="R128" t="s">
        <v>75</v>
      </c>
      <c r="S128" t="s">
        <v>55</v>
      </c>
      <c r="T128" t="s">
        <v>55</v>
      </c>
      <c r="U128" t="s">
        <v>663</v>
      </c>
      <c r="V128" s="22" t="s">
        <v>699</v>
      </c>
      <c r="W128" s="22" t="s">
        <v>61</v>
      </c>
      <c r="AA128" t="str">
        <f>AA$1&amp;": "&amp;Tabla5[[#This Row],[id]]&amp;", "</f>
        <v>id: 127, </v>
      </c>
      <c r="AB128" t="str">
        <f>AB$1&amp;": '"&amp;Tabla5[[#This Row],[name]]&amp;"', "</f>
        <v>name: 'Aprende diseño de base de datos relacionales', </v>
      </c>
      <c r="AC128" t="str">
        <f>AC$1&amp;": '"&amp;Tabla5[[#This Row],[category]]&amp;"', "</f>
        <v>category: 'Bases de datos', </v>
      </c>
      <c r="AD128" t="str">
        <f>AD$1&amp;": '"&amp;Tabla5[[#This Row],[technology]]&amp;"', "</f>
        <v>technology: 'General', </v>
      </c>
      <c r="AE128" t="str">
        <f>AE$1&amp;": '"&amp;Tabla5[[#This Row],[url]]&amp;"', "</f>
        <v>url: 'https://www.linkedin.com/learning/aprende-diseno-de-base-de-datos-relacionales', </v>
      </c>
      <c r="AF128" t="str">
        <f>AF$1&amp;": '"&amp;Tabla5[[#This Row],[platform]]&amp;"', "</f>
        <v>platform: 'LinkedIn Learning', </v>
      </c>
      <c r="AG128" t="str">
        <f>AG$1&amp;": "&amp;SUBSTITUTE(Tabla5[[#This Row],[costo]],",",".")&amp;", "</f>
        <v>costo: 0, </v>
      </c>
      <c r="AH128" t="str">
        <f>AH$1&amp;": '"&amp;Tabla5[[#This Row],[money]]&amp;"', "</f>
        <v>money: 'USD', </v>
      </c>
      <c r="AI128" t="str">
        <f>AI$1&amp;": "&amp;Tabla5[[#This Row],[comprado]]&amp;", "</f>
        <v>comprado: true, </v>
      </c>
      <c r="AJ128" t="str">
        <f>AJ$1&amp;": "&amp;Tabla5[[#This Row],[priority]]&amp;", "</f>
        <v>priority: 0, </v>
      </c>
      <c r="AK128" t="str">
        <f>AK$1&amp;": "&amp;Tabla5[[#This Row],[minutos]]&amp;", "</f>
        <v>minutos: 53, </v>
      </c>
      <c r="AL128" t="str">
        <f>AL$1&amp;": "&amp;IF(Tabla5[[#This Row],[culminado]]=0,"null","'"&amp;TEXT(Tabla5[[#This Row],[culminado]],"aaaa-mm-dd")&amp;"'")&amp;", "</f>
        <v>culminado: '2020-07-28', </v>
      </c>
      <c r="AM128" t="str">
        <f>AM$1&amp;": '"&amp;Tabla5[[#This Row],[certificado]]&amp;"', "</f>
        <v>certificado: 'Ae5V_EEcB2xVaK6WTCpW6_QF21d6', </v>
      </c>
      <c r="AN128" t="str">
        <f>AN$1&amp;": '"&amp;Tabla5[[#This Row],[url_certificado]]&amp;"', "</f>
        <v>url_certificado: '', </v>
      </c>
      <c r="AO128" t="str">
        <f>AO$1&amp;": '"&amp;Tabla5[[#This Row],[instructor]]&amp;"', "</f>
        <v>instructor: 'Noemí León', </v>
      </c>
      <c r="AP128" t="str">
        <f>AP$1&amp;": '"&amp;Tabla5[[#This Row],[description]]&amp;"', "</f>
        <v>description: '¿Quieres iniciarte en el mundo de las bases de datos y no sabes por dónde empezar? ¿Tienes un sitio web y quieres agregarle una base de datos, pero no entiendes muchos conceptos? En este curso, partiremos de los conceptos básicos. Veremos qué es una base de datos y cuáles son sus clasificaciones principales, hasta llegar a conceptos precisos del diseño de bases de datos relacionales, de forma que, cuando termines el curso, tendrás una idea clara de cómo funcionan este tipo de bases de datos y si están hechas para ti.', </v>
      </c>
      <c r="AQ128" t="str">
        <f>AQ$1&amp;": '"&amp;Tabla5[[#This Row],[url_aux]]&amp;"', "</f>
        <v>url_aux: '', </v>
      </c>
      <c r="AR128" t="str">
        <f>AR$1&amp;": '"&amp;Tabla5[[#This Row],[calificacion]]&amp;"', "</f>
        <v>calificacion: 'Bueno', </v>
      </c>
      <c r="AS128" t="str">
        <f>AS$1&amp;": "&amp;Tabla5[[#This Row],[actualizado]]&amp;", "</f>
        <v>actualizado: true, </v>
      </c>
      <c r="AT128" t="str">
        <f>AT$1&amp;": "&amp;Tabla5[[#This Row],[en_ruta]]&amp;", "</f>
        <v>en_ruta: true, </v>
      </c>
      <c r="AU128" t="str">
        <f>AU$1&amp;": '"&amp;Tabla5[[#This Row],[logo_platform]]&amp;"', "</f>
        <v>logo_platform: 'linkedin', </v>
      </c>
      <c r="AV128" t="str">
        <f>AV$1&amp;": [ "&amp;Tabla5[[#This Row],[logo_technologies]]&amp;" ], "</f>
        <v>logo_technologies: [ 'sql' ], </v>
      </c>
      <c r="AW128" t="str">
        <f>AW$1&amp;": "&amp;Tabla5[[#This Row],[mostrar]]&amp;", "</f>
        <v>mostrar: false, </v>
      </c>
      <c r="AX128" t="str">
        <f>AX$1&amp;": '"&amp;Tabla5[[#This Row],[repositorio]]&amp;"', "</f>
        <v>repositorio: '', </v>
      </c>
      <c r="AY128" t="str">
        <f>AY$1&amp;": '"&amp;Tabla5[[#This Row],[nota]]&amp;"'"</f>
        <v>nota: ''</v>
      </c>
      <c r="AZ128" t="str">
        <f>"{ "&amp;AA128&amp;AB128&amp;AC128&amp;AD128&amp;AE128&amp;AF128&amp;AG128&amp;AH128&amp;AI128&amp;AJ128&amp;AK128&amp;AL128&amp;AM128&amp;AN128&amp;AO128&amp;AP128&amp;AQ128&amp;AR128&amp;AS128&amp;AT128&amp;AU128&amp;AV128&amp;AW128&amp;AX128&amp;AY128&amp;" },"</f>
        <v>{ id: 127, name: 'Aprende diseño de base de datos relacionales', category: 'Bases de datos', technology: 'General', url: 'https://www.linkedin.com/learning/aprende-diseno-de-base-de-datos-relacionales', platform: 'LinkedIn Learning', costo: 0, money: 'USD', comprado: true, priority: 0, minutos: 53, culminado: '2020-07-28', certificado: 'Ae5V_EEcB2xVaK6WTCpW6_QF21d6', url_certificado: '', instructor: 'Noemí León', description: '¿Quieres iniciarte en el mundo de las bases de datos y no sabes por dónde empezar? ¿Tienes un sitio web y quieres agregarle una base de datos, pero no entiendes muchos conceptos? En este curso, partiremos de los conceptos básicos. Veremos qué es una base de datos y cuáles son sus clasificaciones principales, hasta llegar a conceptos precisos del diseño de bases de datos relacionales, de forma que, cuando termines el curso, tendrás una idea clara de cómo funcionan este tipo de bases de datos y si están hechas para ti.', url_aux: '', calificacion: 'Bueno', actualizado: true, en_ruta: true, logo_platform: 'linkedin', logo_technologies: [ 'sql' ], mostrar: false, repositorio: '', nota: '' },</v>
      </c>
    </row>
    <row r="129" spans="1:52">
      <c r="A129" s="8">
        <v>128</v>
      </c>
      <c r="B129" t="s">
        <v>700</v>
      </c>
      <c r="C129" t="s">
        <v>3</v>
      </c>
      <c r="D129" t="s">
        <v>701</v>
      </c>
      <c r="E129" s="7" t="s">
        <v>702</v>
      </c>
      <c r="F129" t="s">
        <v>658</v>
      </c>
      <c r="G129" s="3">
        <v>0</v>
      </c>
      <c r="H129" t="s">
        <v>104</v>
      </c>
      <c r="I129" t="s">
        <v>55</v>
      </c>
      <c r="J129" s="4">
        <v>0</v>
      </c>
      <c r="K129">
        <f>60+56</f>
        <v>116</v>
      </c>
      <c r="L129" s="5">
        <v>44044</v>
      </c>
      <c r="M129" t="s">
        <v>703</v>
      </c>
      <c r="O129" t="s">
        <v>704</v>
      </c>
      <c r="P129" t="s">
        <v>705</v>
      </c>
      <c r="R129" t="s">
        <v>75</v>
      </c>
      <c r="S129" t="s">
        <v>55</v>
      </c>
      <c r="T129" t="s">
        <v>61</v>
      </c>
      <c r="U129" t="s">
        <v>663</v>
      </c>
      <c r="V129" s="22" t="s">
        <v>699</v>
      </c>
      <c r="W129" s="22" t="s">
        <v>61</v>
      </c>
      <c r="AA129" t="str">
        <f>AA$1&amp;": "&amp;Tabla5[[#This Row],[id]]&amp;", "</f>
        <v>id: 128, </v>
      </c>
      <c r="AB129" t="str">
        <f>AB$1&amp;": '"&amp;Tabla5[[#This Row],[name]]&amp;"', "</f>
        <v>name: 'SQL esencial', </v>
      </c>
      <c r="AC129" t="str">
        <f>AC$1&amp;": '"&amp;Tabla5[[#This Row],[category]]&amp;"', "</f>
        <v>category: 'Bases de datos', </v>
      </c>
      <c r="AD129" t="str">
        <f>AD$1&amp;": '"&amp;Tabla5[[#This Row],[technology]]&amp;"', "</f>
        <v>technology: 'SQL', </v>
      </c>
      <c r="AE129" t="str">
        <f>AE$1&amp;": '"&amp;Tabla5[[#This Row],[url]]&amp;"', "</f>
        <v>url: 'https://www.linkedin.com/learning/sql-esencial/presentacion-del-curso-sql-esencial', </v>
      </c>
      <c r="AF129" t="str">
        <f>AF$1&amp;": '"&amp;Tabla5[[#This Row],[platform]]&amp;"', "</f>
        <v>platform: 'LinkedIn Learning', </v>
      </c>
      <c r="AG129" t="str">
        <f>AG$1&amp;": "&amp;SUBSTITUTE(Tabla5[[#This Row],[costo]],",",".")&amp;", "</f>
        <v>costo: 0, </v>
      </c>
      <c r="AH129" t="str">
        <f>AH$1&amp;": '"&amp;Tabla5[[#This Row],[money]]&amp;"', "</f>
        <v>money: 'USD', </v>
      </c>
      <c r="AI129" t="str">
        <f>AI$1&amp;": "&amp;Tabla5[[#This Row],[comprado]]&amp;", "</f>
        <v>comprado: true, </v>
      </c>
      <c r="AJ129" t="str">
        <f>AJ$1&amp;": "&amp;Tabla5[[#This Row],[priority]]&amp;", "</f>
        <v>priority: 0, </v>
      </c>
      <c r="AK129" t="str">
        <f>AK$1&amp;": "&amp;Tabla5[[#This Row],[minutos]]&amp;", "</f>
        <v>minutos: 116, </v>
      </c>
      <c r="AL129" t="str">
        <f>AL$1&amp;": "&amp;IF(Tabla5[[#This Row],[culminado]]=0,"null","'"&amp;TEXT(Tabla5[[#This Row],[culminado]],"aaaa-mm-dd")&amp;"'")&amp;", "</f>
        <v>culminado: '2020-08-01', </v>
      </c>
      <c r="AM129" t="str">
        <f>AM$1&amp;": '"&amp;Tabla5[[#This Row],[certificado]]&amp;"', "</f>
        <v>certificado: 'AYtHVD2RpYUMz5PHuFACVjmf1J9_', </v>
      </c>
      <c r="AN129" t="str">
        <f>AN$1&amp;": '"&amp;Tabla5[[#This Row],[url_certificado]]&amp;"', "</f>
        <v>url_certificado: '', </v>
      </c>
      <c r="AO129" t="str">
        <f>AO$1&amp;": '"&amp;Tabla5[[#This Row],[instructor]]&amp;"', "</f>
        <v>instructor: 'Bernardo Pineda', </v>
      </c>
      <c r="AP129" t="str">
        <f>AP$1&amp;": '"&amp;Tabla5[[#This Row],[description]]&amp;"', "</f>
        <v>description: 'En este curso verás cómo crear, actualizar, eliminar y filtrar registros, así como la creación de la estructura de nuestra base de datos (tablas y tipos de datos).', </v>
      </c>
      <c r="AQ129" t="str">
        <f>AQ$1&amp;": '"&amp;Tabla5[[#This Row],[url_aux]]&amp;"', "</f>
        <v>url_aux: '', </v>
      </c>
      <c r="AR129" t="str">
        <f>AR$1&amp;": '"&amp;Tabla5[[#This Row],[calificacion]]&amp;"', "</f>
        <v>calificacion: 'Bueno', </v>
      </c>
      <c r="AS129" t="str">
        <f>AS$1&amp;": "&amp;Tabla5[[#This Row],[actualizado]]&amp;", "</f>
        <v>actualizado: true, </v>
      </c>
      <c r="AT129" t="str">
        <f>AT$1&amp;": "&amp;Tabla5[[#This Row],[en_ruta]]&amp;", "</f>
        <v>en_ruta: false, </v>
      </c>
      <c r="AU129" t="str">
        <f>AU$1&amp;": '"&amp;Tabla5[[#This Row],[logo_platform]]&amp;"', "</f>
        <v>logo_platform: 'linkedin', </v>
      </c>
      <c r="AV129" t="str">
        <f>AV$1&amp;": [ "&amp;Tabla5[[#This Row],[logo_technologies]]&amp;" ], "</f>
        <v>logo_technologies: [ 'sql' ], </v>
      </c>
      <c r="AW129" t="str">
        <f>AW$1&amp;": "&amp;Tabla5[[#This Row],[mostrar]]&amp;", "</f>
        <v>mostrar: false, </v>
      </c>
      <c r="AX129" t="str">
        <f>AX$1&amp;": '"&amp;Tabla5[[#This Row],[repositorio]]&amp;"', "</f>
        <v>repositorio: '', </v>
      </c>
      <c r="AY129" t="str">
        <f>AY$1&amp;": '"&amp;Tabla5[[#This Row],[nota]]&amp;"'"</f>
        <v>nota: ''</v>
      </c>
      <c r="AZ129" t="str">
        <f>"{ "&amp;AA129&amp;AB129&amp;AC129&amp;AD129&amp;AE129&amp;AF129&amp;AG129&amp;AH129&amp;AI129&amp;AJ129&amp;AK129&amp;AL129&amp;AM129&amp;AN129&amp;AO129&amp;AP129&amp;AQ129&amp;AR129&amp;AS129&amp;AT129&amp;AU129&amp;AV129&amp;AW129&amp;AX129&amp;AY129&amp;" },"</f>
        <v>{ id: 128, name: 'SQL esencial', category: 'Bases de datos', technology: 'SQL', url: 'https://www.linkedin.com/learning/sql-esencial/presentacion-del-curso-sql-esencial', platform: 'LinkedIn Learning', costo: 0, money: 'USD', comprado: true, priority: 0, minutos: 116, culminado: '2020-08-01', certificado: 'AYtHVD2RpYUMz5PHuFACVjmf1J9_', url_certificado: '', instructor: 'Bernardo Pineda', description: 'En este curso verás cómo crear, actualizar, eliminar y filtrar registros, así como la creación de la estructura de nuestra base de datos (tablas y tipos de datos).', url_aux: '', calificacion: 'Bueno', actualizado: true, en_ruta: false, logo_platform: 'linkedin', logo_technologies: [ 'sql' ], mostrar: false, repositorio: '', nota: '' },</v>
      </c>
    </row>
    <row r="130" spans="1:52">
      <c r="A130" s="8">
        <v>129</v>
      </c>
      <c r="B130" t="s">
        <v>706</v>
      </c>
      <c r="C130" t="s">
        <v>8</v>
      </c>
      <c r="D130" t="s">
        <v>508</v>
      </c>
      <c r="E130" s="7" t="s">
        <v>707</v>
      </c>
      <c r="F130" t="s">
        <v>708</v>
      </c>
      <c r="G130" s="3">
        <v>0</v>
      </c>
      <c r="H130" t="s">
        <v>104</v>
      </c>
      <c r="I130" t="s">
        <v>55</v>
      </c>
      <c r="J130" s="4">
        <v>0</v>
      </c>
      <c r="K130">
        <f>31*10</f>
        <v>310</v>
      </c>
      <c r="L130" s="5">
        <v>44205</v>
      </c>
      <c r="O130" t="s">
        <v>709</v>
      </c>
      <c r="P130" t="s">
        <v>710</v>
      </c>
      <c r="R130" t="s">
        <v>93</v>
      </c>
      <c r="S130" t="s">
        <v>61</v>
      </c>
      <c r="T130" t="s">
        <v>61</v>
      </c>
      <c r="U130" t="s">
        <v>711</v>
      </c>
      <c r="V130" s="22" t="s">
        <v>511</v>
      </c>
      <c r="W130" s="22" t="s">
        <v>61</v>
      </c>
      <c r="AA130" t="str">
        <f>AA$1&amp;": "&amp;Tabla5[[#This Row],[id]]&amp;", "</f>
        <v>id: 129, </v>
      </c>
      <c r="AB130" t="str">
        <f>AB$1&amp;": '"&amp;Tabla5[[#This Row],[name]]&amp;"', "</f>
        <v>name: 'Curso de laravel 5.4', </v>
      </c>
      <c r="AC130" t="str">
        <f>AC$1&amp;": '"&amp;Tabla5[[#This Row],[category]]&amp;"', "</f>
        <v>category: 'Frameworks de back-end', </v>
      </c>
      <c r="AD130" t="str">
        <f>AD$1&amp;": '"&amp;Tabla5[[#This Row],[technology]]&amp;"', "</f>
        <v>technology: 'Laravel', </v>
      </c>
      <c r="AE130" t="str">
        <f>AE$1&amp;": '"&amp;Tabla5[[#This Row],[url]]&amp;"', "</f>
        <v>url: 'https://learn.edutin.com/?token=eyJ0eXAiOiJKV1QiLCJhbGciOiJIUzI1NiJ9.eyJpYXQiOjE2MDU5MDUzNTgsImV4cCI6MTYwNjUxMDE1OCwiZGF0YSI6eyJpZCI6IjEyMTg1MDciLCJuYW1lIjoiUGVkcm8gQmF6XHUwMGYzIiwiZW1haWwiOiJiYXpvLnBlZHJvQGdtYWlsLmNvbSIsInJvbGUiOiJmcmVlIiwiY2VydGlmaWNhdGlvbl9pZCI6IjI5NTA5ODMifX0.dGPrPVjWVG7579MKfRA9GPRNhYeIvS9bwvvYTO_khvw&amp;config=%7B%22status%22:true,%22curso_id%22:%223765%22,%22certification_id%22:%222950983%22,%22type%22:%222%22,%22clase_id%22:%22409329702%22,%22idu%22:%221218507%22,%22language_id%22:%221%22%7D', </v>
      </c>
      <c r="AF130" t="str">
        <f>AF$1&amp;": '"&amp;Tabla5[[#This Row],[platform]]&amp;"', "</f>
        <v>platform: 'Edutin Academy', </v>
      </c>
      <c r="AG130" t="str">
        <f>AG$1&amp;": "&amp;SUBSTITUTE(Tabla5[[#This Row],[costo]],",",".")&amp;", "</f>
        <v>costo: 0, </v>
      </c>
      <c r="AH130" t="str">
        <f>AH$1&amp;": '"&amp;Tabla5[[#This Row],[money]]&amp;"', "</f>
        <v>money: 'USD', </v>
      </c>
      <c r="AI130" t="str">
        <f>AI$1&amp;": "&amp;Tabla5[[#This Row],[comprado]]&amp;", "</f>
        <v>comprado: true, </v>
      </c>
      <c r="AJ130" t="str">
        <f>AJ$1&amp;": "&amp;Tabla5[[#This Row],[priority]]&amp;", "</f>
        <v>priority: 0, </v>
      </c>
      <c r="AK130" t="str">
        <f>AK$1&amp;": "&amp;Tabla5[[#This Row],[minutos]]&amp;", "</f>
        <v>minutos: 310, </v>
      </c>
      <c r="AL130" t="str">
        <f>AL$1&amp;": "&amp;IF(Tabla5[[#This Row],[culminado]]=0,"null","'"&amp;TEXT(Tabla5[[#This Row],[culminado]],"aaaa-mm-dd")&amp;"'")&amp;", "</f>
        <v>culminado: '2021-01-09', </v>
      </c>
      <c r="AM130" t="str">
        <f>AM$1&amp;": '"&amp;Tabla5[[#This Row],[certificado]]&amp;"', "</f>
        <v>certificado: '', </v>
      </c>
      <c r="AN130" t="str">
        <f>AN$1&amp;": '"&amp;Tabla5[[#This Row],[url_certificado]]&amp;"', "</f>
        <v>url_certificado: '', </v>
      </c>
      <c r="AO130" t="str">
        <f>AO$1&amp;": '"&amp;Tabla5[[#This Row],[instructor]]&amp;"', "</f>
        <v>instructor: 'Homero Raúl Vargas Cruz', </v>
      </c>
      <c r="AP130" t="str">
        <f>AP$1&amp;": '"&amp;Tabla5[[#This Row],[description]]&amp;"', "</f>
        <v>description: 'Aprende Larevel 5.4', </v>
      </c>
      <c r="AQ130" t="str">
        <f>AQ$1&amp;": '"&amp;Tabla5[[#This Row],[url_aux]]&amp;"', "</f>
        <v>url_aux: '', </v>
      </c>
      <c r="AR130" t="str">
        <f>AR$1&amp;": '"&amp;Tabla5[[#This Row],[calificacion]]&amp;"', "</f>
        <v>calificacion: 'Excelente', </v>
      </c>
      <c r="AS130" t="str">
        <f>AS$1&amp;": "&amp;Tabla5[[#This Row],[actualizado]]&amp;", "</f>
        <v>actualizado: false, </v>
      </c>
      <c r="AT130" t="str">
        <f>AT$1&amp;": "&amp;Tabla5[[#This Row],[en_ruta]]&amp;", "</f>
        <v>en_ruta: false, </v>
      </c>
      <c r="AU130" t="str">
        <f>AU$1&amp;": '"&amp;Tabla5[[#This Row],[logo_platform]]&amp;"', "</f>
        <v>logo_platform: 'edutin', </v>
      </c>
      <c r="AV130" t="str">
        <f>AV$1&amp;": [ "&amp;Tabla5[[#This Row],[logo_technologies]]&amp;" ], "</f>
        <v>logo_technologies: [ 'laravel' ], </v>
      </c>
      <c r="AW130" t="str">
        <f>AW$1&amp;": "&amp;Tabla5[[#This Row],[mostrar]]&amp;", "</f>
        <v>mostrar: false, </v>
      </c>
      <c r="AX130" t="str">
        <f>AX$1&amp;": '"&amp;Tabla5[[#This Row],[repositorio]]&amp;"', "</f>
        <v>repositorio: '', </v>
      </c>
      <c r="AY130" t="str">
        <f>AY$1&amp;": '"&amp;Tabla5[[#This Row],[nota]]&amp;"'"</f>
        <v>nota: ''</v>
      </c>
      <c r="AZ130" t="str">
        <f>"{ "&amp;AA130&amp;AB130&amp;AC130&amp;AD130&amp;AE130&amp;AF130&amp;AG130&amp;AH130&amp;AI130&amp;AJ130&amp;AK130&amp;AL130&amp;AM130&amp;AN130&amp;AO130&amp;AP130&amp;AQ130&amp;AR130&amp;AS130&amp;AT130&amp;AU130&amp;AV130&amp;AW130&amp;AX130&amp;AY130&amp;" },"</f>
        <v>{ id: 129, name: 'Curso de laravel 5.4', category: 'Frameworks de back-end', technology: 'Laravel', url: 'https://learn.edutin.com/?token=eyJ0eXAiOiJKV1QiLCJhbGciOiJIUzI1NiJ9.eyJpYXQiOjE2MDU5MDUzNTgsImV4cCI6MTYwNjUxMDE1OCwiZGF0YSI6eyJpZCI6IjEyMTg1MDciLCJuYW1lIjoiUGVkcm8gQmF6XHUwMGYzIiwiZW1haWwiOiJiYXpvLnBlZHJvQGdtYWlsLmNvbSIsInJvbGUiOiJmcmVlIiwiY2VydGlmaWNhdGlvbl9pZCI6IjI5NTA5ODMifX0.dGPrPVjWVG7579MKfRA9GPRNhYeIvS9bwvvYTO_khvw&amp;config=%7B%22status%22:true,%22curso_id%22:%223765%22,%22certification_id%22:%222950983%22,%22type%22:%222%22,%22clase_id%22:%22409329702%22,%22idu%22:%221218507%22,%22language_id%22:%221%22%7D', platform: 'Edutin Academy', costo: 0, money: 'USD', comprado: true, priority: 0, minutos: 310, culminado: '2021-01-09', certificado: '', url_certificado: '', instructor: 'Homero Raúl Vargas Cruz', description: 'Aprende Larevel 5.4', url_aux: '', calificacion: 'Excelente', actualizado: false, en_ruta: false, logo_platform: 'edutin', logo_technologies: [ 'laravel' ], mostrar: false, repositorio: '', nota: '' },</v>
      </c>
    </row>
    <row r="131" spans="1:52">
      <c r="A131" s="8">
        <v>130</v>
      </c>
      <c r="B131" t="s">
        <v>712</v>
      </c>
      <c r="C131" t="s">
        <v>8</v>
      </c>
      <c r="D131" t="s">
        <v>508</v>
      </c>
      <c r="E131" s="7" t="s">
        <v>713</v>
      </c>
      <c r="F131" t="s">
        <v>132</v>
      </c>
      <c r="G131" s="3">
        <v>0</v>
      </c>
      <c r="H131" t="s">
        <v>104</v>
      </c>
      <c r="I131" t="s">
        <v>55</v>
      </c>
      <c r="J131" s="4">
        <v>0</v>
      </c>
      <c r="K131" s="1">
        <f>13*62</f>
        <v>806</v>
      </c>
      <c r="L131" s="5">
        <v>44235</v>
      </c>
      <c r="M131" t="s">
        <v>79</v>
      </c>
      <c r="O131" t="s">
        <v>709</v>
      </c>
      <c r="P131" t="s">
        <v>714</v>
      </c>
      <c r="R131" t="s">
        <v>93</v>
      </c>
      <c r="S131" t="s">
        <v>61</v>
      </c>
      <c r="T131" t="s">
        <v>61</v>
      </c>
      <c r="U131" t="s">
        <v>135</v>
      </c>
      <c r="V131" s="22" t="s">
        <v>511</v>
      </c>
      <c r="W131" s="22" t="s">
        <v>55</v>
      </c>
      <c r="AA131" t="str">
        <f>AA$1&amp;": "&amp;Tabla5[[#This Row],[id]]&amp;", "</f>
        <v>id: 130, </v>
      </c>
      <c r="AB131" t="str">
        <f>AB$1&amp;": '"&amp;Tabla5[[#This Row],[name]]&amp;"', "</f>
        <v>name: 'Sistema de Historia Clínica en laravel', </v>
      </c>
      <c r="AC131" t="str">
        <f>AC$1&amp;": '"&amp;Tabla5[[#This Row],[category]]&amp;"', "</f>
        <v>category: 'Frameworks de back-end', </v>
      </c>
      <c r="AD131" t="str">
        <f>AD$1&amp;": '"&amp;Tabla5[[#This Row],[technology]]&amp;"', "</f>
        <v>technology: 'Laravel', </v>
      </c>
      <c r="AE131" t="str">
        <f>AE$1&amp;": '"&amp;Tabla5[[#This Row],[url]]&amp;"', "</f>
        <v>url: 'https://www.youtube.com/playlist?list=PLS3ZgoVufwTmVTRZnxekoeST-C9OzKzKk', </v>
      </c>
      <c r="AF131" t="str">
        <f>AF$1&amp;": '"&amp;Tabla5[[#This Row],[platform]]&amp;"', "</f>
        <v>platform: 'YouTube', </v>
      </c>
      <c r="AG131" t="str">
        <f>AG$1&amp;": "&amp;SUBSTITUTE(Tabla5[[#This Row],[costo]],",",".")&amp;", "</f>
        <v>costo: 0, </v>
      </c>
      <c r="AH131" t="str">
        <f>AH$1&amp;": '"&amp;Tabla5[[#This Row],[money]]&amp;"', "</f>
        <v>money: 'USD', </v>
      </c>
      <c r="AI131" t="str">
        <f>AI$1&amp;": "&amp;Tabla5[[#This Row],[comprado]]&amp;", "</f>
        <v>comprado: true, </v>
      </c>
      <c r="AJ131" t="str">
        <f>AJ$1&amp;": "&amp;Tabla5[[#This Row],[priority]]&amp;", "</f>
        <v>priority: 0, </v>
      </c>
      <c r="AK131" t="str">
        <f>AK$1&amp;": "&amp;Tabla5[[#This Row],[minutos]]&amp;", "</f>
        <v>minutos: 806, </v>
      </c>
      <c r="AL131" t="str">
        <f>AL$1&amp;": "&amp;IF(Tabla5[[#This Row],[culminado]]=0,"null","'"&amp;TEXT(Tabla5[[#This Row],[culminado]],"aaaa-mm-dd")&amp;"'")&amp;", "</f>
        <v>culminado: '2021-02-08', </v>
      </c>
      <c r="AM131" t="str">
        <f>AM$1&amp;": '"&amp;Tabla5[[#This Row],[certificado]]&amp;"', "</f>
        <v>certificado: 'S/C', </v>
      </c>
      <c r="AN131" t="str">
        <f>AN$1&amp;": '"&amp;Tabla5[[#This Row],[url_certificado]]&amp;"', "</f>
        <v>url_certificado: '', </v>
      </c>
      <c r="AO131" t="str">
        <f>AO$1&amp;": '"&amp;Tabla5[[#This Row],[instructor]]&amp;"', "</f>
        <v>instructor: 'Homero Raúl Vargas Cruz', </v>
      </c>
      <c r="AP131" t="str">
        <f>AP$1&amp;": '"&amp;Tabla5[[#This Row],[description]]&amp;"', "</f>
        <v>description: 'Construir una aplicación de historia clínica en laravel ', </v>
      </c>
      <c r="AQ131" t="str">
        <f>AQ$1&amp;": '"&amp;Tabla5[[#This Row],[url_aux]]&amp;"', "</f>
        <v>url_aux: '', </v>
      </c>
      <c r="AR131" t="str">
        <f>AR$1&amp;": '"&amp;Tabla5[[#This Row],[calificacion]]&amp;"', "</f>
        <v>calificacion: 'Excelente', </v>
      </c>
      <c r="AS131" t="str">
        <f>AS$1&amp;": "&amp;Tabla5[[#This Row],[actualizado]]&amp;", "</f>
        <v>actualizado: false, </v>
      </c>
      <c r="AT131" t="str">
        <f>AT$1&amp;": "&amp;Tabla5[[#This Row],[en_ruta]]&amp;", "</f>
        <v>en_ruta: false, </v>
      </c>
      <c r="AU131" t="str">
        <f>AU$1&amp;": '"&amp;Tabla5[[#This Row],[logo_platform]]&amp;"', "</f>
        <v>logo_platform: 'youtube', </v>
      </c>
      <c r="AV131" t="str">
        <f>AV$1&amp;": [ "&amp;Tabla5[[#This Row],[logo_technologies]]&amp;" ], "</f>
        <v>logo_technologies: [ 'laravel' ], </v>
      </c>
      <c r="AW131" t="str">
        <f>AW$1&amp;": "&amp;Tabla5[[#This Row],[mostrar]]&amp;", "</f>
        <v>mostrar: true, </v>
      </c>
      <c r="AX131" t="str">
        <f>AX$1&amp;": '"&amp;Tabla5[[#This Row],[repositorio]]&amp;"', "</f>
        <v>repositorio: '', </v>
      </c>
      <c r="AY131" t="str">
        <f>AY$1&amp;": '"&amp;Tabla5[[#This Row],[nota]]&amp;"'"</f>
        <v>nota: ''</v>
      </c>
      <c r="AZ131" t="str">
        <f>"{ "&amp;AA131&amp;AB131&amp;AC131&amp;AD131&amp;AE131&amp;AF131&amp;AG131&amp;AH131&amp;AI131&amp;AJ131&amp;AK131&amp;AL131&amp;AM131&amp;AN131&amp;AO131&amp;AP131&amp;AQ131&amp;AR131&amp;AS131&amp;AT131&amp;AU131&amp;AV131&amp;AW131&amp;AX131&amp;AY131&amp;" },"</f>
        <v>{ id: 130, name: 'Sistema de Historia Clínica en laravel', category: 'Frameworks de back-end', technology: 'Laravel', url: 'https://www.youtube.com/playlist?list=PLS3ZgoVufwTmVTRZnxekoeST-C9OzKzKk', platform: 'YouTube', costo: 0, money: 'USD', comprado: true, priority: 0, minutos: 806, culminado: '2021-02-08', certificado: 'S/C', url_certificado: '', instructor: 'Homero Raúl Vargas Cruz', description: 'Construir una aplicación de historia clínica en laravel ', url_aux: '', calificacion: 'Excelente', actualizado: false, en_ruta: false, logo_platform: 'youtube', logo_technologies: [ 'laravel' ], mostrar: true, repositorio: '', nota: '' },</v>
      </c>
    </row>
    <row r="132" spans="1:52">
      <c r="A132" s="8">
        <v>131</v>
      </c>
      <c r="B132" t="s">
        <v>715</v>
      </c>
      <c r="C132" t="s">
        <v>8</v>
      </c>
      <c r="D132" t="s">
        <v>508</v>
      </c>
      <c r="E132" s="7" t="s">
        <v>716</v>
      </c>
      <c r="F132" t="s">
        <v>717</v>
      </c>
      <c r="G132" s="3">
        <v>0</v>
      </c>
      <c r="H132" t="s">
        <v>104</v>
      </c>
      <c r="I132" t="s">
        <v>55</v>
      </c>
      <c r="J132" s="4">
        <v>0</v>
      </c>
      <c r="K132">
        <v>41</v>
      </c>
      <c r="L132" s="5">
        <v>44239</v>
      </c>
      <c r="M132" t="s">
        <v>79</v>
      </c>
      <c r="O132" t="s">
        <v>718</v>
      </c>
      <c r="P132" t="s">
        <v>719</v>
      </c>
      <c r="R132" t="s">
        <v>93</v>
      </c>
      <c r="S132" t="s">
        <v>55</v>
      </c>
      <c r="T132" t="s">
        <v>55</v>
      </c>
      <c r="U132" t="s">
        <v>720</v>
      </c>
      <c r="V132" s="22" t="s">
        <v>511</v>
      </c>
      <c r="W132" s="22" t="s">
        <v>61</v>
      </c>
      <c r="AA132" t="str">
        <f>AA$1&amp;": "&amp;Tabla5[[#This Row],[id]]&amp;", "</f>
        <v>id: 131, </v>
      </c>
      <c r="AB132" t="str">
        <f>AB$1&amp;": '"&amp;Tabla5[[#This Row],[name]]&amp;"', "</f>
        <v>name: 'Novedades de laravel 5.5', </v>
      </c>
      <c r="AC132" t="str">
        <f>AC$1&amp;": '"&amp;Tabla5[[#This Row],[category]]&amp;"', "</f>
        <v>category: 'Frameworks de back-end', </v>
      </c>
      <c r="AD132" t="str">
        <f>AD$1&amp;": '"&amp;Tabla5[[#This Row],[technology]]&amp;"', "</f>
        <v>technology: 'Laravel', </v>
      </c>
      <c r="AE132" t="str">
        <f>AE$1&amp;": '"&amp;Tabla5[[#This Row],[url]]&amp;"', "</f>
        <v>url: 'https://aprendible.com/series/novedades-de-laravel-5-5', </v>
      </c>
      <c r="AF132" t="str">
        <f>AF$1&amp;": '"&amp;Tabla5[[#This Row],[platform]]&amp;"', "</f>
        <v>platform: 'Aprendible', </v>
      </c>
      <c r="AG132" t="str">
        <f>AG$1&amp;": "&amp;SUBSTITUTE(Tabla5[[#This Row],[costo]],",",".")&amp;", "</f>
        <v>costo: 0, </v>
      </c>
      <c r="AH132" t="str">
        <f>AH$1&amp;": '"&amp;Tabla5[[#This Row],[money]]&amp;"', "</f>
        <v>money: 'USD', </v>
      </c>
      <c r="AI132" t="str">
        <f>AI$1&amp;": "&amp;Tabla5[[#This Row],[comprado]]&amp;", "</f>
        <v>comprado: true, </v>
      </c>
      <c r="AJ132" t="str">
        <f>AJ$1&amp;": "&amp;Tabla5[[#This Row],[priority]]&amp;", "</f>
        <v>priority: 0, </v>
      </c>
      <c r="AK132" t="str">
        <f>AK$1&amp;": "&amp;Tabla5[[#This Row],[minutos]]&amp;", "</f>
        <v>minutos: 41, </v>
      </c>
      <c r="AL132" t="str">
        <f>AL$1&amp;": "&amp;IF(Tabla5[[#This Row],[culminado]]=0,"null","'"&amp;TEXT(Tabla5[[#This Row],[culminado]],"aaaa-mm-dd")&amp;"'")&amp;", "</f>
        <v>culminado: '2021-02-12', </v>
      </c>
      <c r="AM132" t="str">
        <f>AM$1&amp;": '"&amp;Tabla5[[#This Row],[certificado]]&amp;"', "</f>
        <v>certificado: 'S/C', </v>
      </c>
      <c r="AN132" t="str">
        <f>AN$1&amp;": '"&amp;Tabla5[[#This Row],[url_certificado]]&amp;"', "</f>
        <v>url_certificado: '', </v>
      </c>
      <c r="AO132" t="str">
        <f>AO$1&amp;": '"&amp;Tabla5[[#This Row],[instructor]]&amp;"', "</f>
        <v>instructor: 'Jorge Luis García Coello', </v>
      </c>
      <c r="AP132" t="str">
        <f>AP$1&amp;": '"&amp;Tabla5[[#This Row],[description]]&amp;"', "</f>
        <v>description: 'En esta serie de videos revisaremos las novedades que vienen en la nueva versión de laravel 5.5 LTS (Long Term Support).', </v>
      </c>
      <c r="AQ132" t="str">
        <f>AQ$1&amp;": '"&amp;Tabla5[[#This Row],[url_aux]]&amp;"', "</f>
        <v>url_aux: '', </v>
      </c>
      <c r="AR132" t="str">
        <f>AR$1&amp;": '"&amp;Tabla5[[#This Row],[calificacion]]&amp;"', "</f>
        <v>calificacion: 'Excelente', </v>
      </c>
      <c r="AS132" t="str">
        <f>AS$1&amp;": "&amp;Tabla5[[#This Row],[actualizado]]&amp;", "</f>
        <v>actualizado: true, </v>
      </c>
      <c r="AT132" t="str">
        <f>AT$1&amp;": "&amp;Tabla5[[#This Row],[en_ruta]]&amp;", "</f>
        <v>en_ruta: true, </v>
      </c>
      <c r="AU132" t="str">
        <f>AU$1&amp;": '"&amp;Tabla5[[#This Row],[logo_platform]]&amp;"', "</f>
        <v>logo_platform: 'aprendible', </v>
      </c>
      <c r="AV132" t="str">
        <f>AV$1&amp;": [ "&amp;Tabla5[[#This Row],[logo_technologies]]&amp;" ], "</f>
        <v>logo_technologies: [ 'laravel' ], </v>
      </c>
      <c r="AW132" t="str">
        <f>AW$1&amp;": "&amp;Tabla5[[#This Row],[mostrar]]&amp;", "</f>
        <v>mostrar: false, </v>
      </c>
      <c r="AX132" t="str">
        <f>AX$1&amp;": '"&amp;Tabla5[[#This Row],[repositorio]]&amp;"', "</f>
        <v>repositorio: '', </v>
      </c>
      <c r="AY132" t="str">
        <f>AY$1&amp;": '"&amp;Tabla5[[#This Row],[nota]]&amp;"'"</f>
        <v>nota: ''</v>
      </c>
      <c r="AZ132" t="str">
        <f>"{ "&amp;AA132&amp;AB132&amp;AC132&amp;AD132&amp;AE132&amp;AF132&amp;AG132&amp;AH132&amp;AI132&amp;AJ132&amp;AK132&amp;AL132&amp;AM132&amp;AN132&amp;AO132&amp;AP132&amp;AQ132&amp;AR132&amp;AS132&amp;AT132&amp;AU132&amp;AV132&amp;AW132&amp;AX132&amp;AY132&amp;" },"</f>
        <v>{ id: 131, name: 'Novedades de laravel 5.5', category: 'Frameworks de back-end', technology: 'Laravel', url: 'https://aprendible.com/series/novedades-de-laravel-5-5', platform: 'Aprendible', costo: 0, money: 'USD', comprado: true, priority: 0, minutos: 41, culminado: '2021-02-12', certificado: 'S/C', url_certificado: '', instructor: 'Jorge Luis García Coello', description: 'En esta serie de videos revisaremos las novedades que vienen en la nueva versión de laravel 5.5 LTS (Long Term Support).', url_aux: '', calificacion: 'Excelente', actualizado: true, en_ruta: true, logo_platform: 'aprendible', logo_technologies: [ 'laravel' ], mostrar: false, repositorio: '', nota: '' },</v>
      </c>
    </row>
    <row r="133" spans="1:52">
      <c r="A133" s="8">
        <v>132</v>
      </c>
      <c r="B133" t="s">
        <v>721</v>
      </c>
      <c r="C133" t="s">
        <v>8</v>
      </c>
      <c r="D133" t="s">
        <v>508</v>
      </c>
      <c r="E133" s="7" t="s">
        <v>722</v>
      </c>
      <c r="F133" t="s">
        <v>717</v>
      </c>
      <c r="G133" s="3">
        <v>0</v>
      </c>
      <c r="H133" t="s">
        <v>104</v>
      </c>
      <c r="I133" t="s">
        <v>55</v>
      </c>
      <c r="J133" s="4">
        <v>0</v>
      </c>
      <c r="K133">
        <v>20</v>
      </c>
      <c r="L133" s="5">
        <v>44240</v>
      </c>
      <c r="M133" t="s">
        <v>79</v>
      </c>
      <c r="O133" t="s">
        <v>718</v>
      </c>
      <c r="P133" t="s">
        <v>723</v>
      </c>
      <c r="R133" t="s">
        <v>93</v>
      </c>
      <c r="S133" t="s">
        <v>55</v>
      </c>
      <c r="T133" t="s">
        <v>55</v>
      </c>
      <c r="U133" t="s">
        <v>720</v>
      </c>
      <c r="V133" s="22" t="s">
        <v>511</v>
      </c>
      <c r="W133" s="22" t="s">
        <v>61</v>
      </c>
      <c r="AA133" t="str">
        <f>AA$1&amp;": "&amp;Tabla5[[#This Row],[id]]&amp;", "</f>
        <v>id: 132, </v>
      </c>
      <c r="AB133" t="str">
        <f>AB$1&amp;": '"&amp;Tabla5[[#This Row],[name]]&amp;"', "</f>
        <v>name: 'Novedades de laravel 5.7', </v>
      </c>
      <c r="AC133" t="str">
        <f>AC$1&amp;": '"&amp;Tabla5[[#This Row],[category]]&amp;"', "</f>
        <v>category: 'Frameworks de back-end', </v>
      </c>
      <c r="AD133" t="str">
        <f>AD$1&amp;": '"&amp;Tabla5[[#This Row],[technology]]&amp;"', "</f>
        <v>technology: 'Laravel', </v>
      </c>
      <c r="AE133" t="str">
        <f>AE$1&amp;": '"&amp;Tabla5[[#This Row],[url]]&amp;"', "</f>
        <v>url: 'https://aprendible.com/series/novedades-laravel-5-7', </v>
      </c>
      <c r="AF133" t="str">
        <f>AF$1&amp;": '"&amp;Tabla5[[#This Row],[platform]]&amp;"', "</f>
        <v>platform: 'Aprendible', </v>
      </c>
      <c r="AG133" t="str">
        <f>AG$1&amp;": "&amp;SUBSTITUTE(Tabla5[[#This Row],[costo]],",",".")&amp;", "</f>
        <v>costo: 0, </v>
      </c>
      <c r="AH133" t="str">
        <f>AH$1&amp;": '"&amp;Tabla5[[#This Row],[money]]&amp;"', "</f>
        <v>money: 'USD', </v>
      </c>
      <c r="AI133" t="str">
        <f>AI$1&amp;": "&amp;Tabla5[[#This Row],[comprado]]&amp;", "</f>
        <v>comprado: true, </v>
      </c>
      <c r="AJ133" t="str">
        <f>AJ$1&amp;": "&amp;Tabla5[[#This Row],[priority]]&amp;", "</f>
        <v>priority: 0, </v>
      </c>
      <c r="AK133" t="str">
        <f>AK$1&amp;": "&amp;Tabla5[[#This Row],[minutos]]&amp;", "</f>
        <v>minutos: 20, </v>
      </c>
      <c r="AL133" t="str">
        <f>AL$1&amp;": "&amp;IF(Tabla5[[#This Row],[culminado]]=0,"null","'"&amp;TEXT(Tabla5[[#This Row],[culminado]],"aaaa-mm-dd")&amp;"'")&amp;", "</f>
        <v>culminado: '2021-02-13', </v>
      </c>
      <c r="AM133" t="str">
        <f>AM$1&amp;": '"&amp;Tabla5[[#This Row],[certificado]]&amp;"', "</f>
        <v>certificado: 'S/C', </v>
      </c>
      <c r="AN133" t="str">
        <f>AN$1&amp;": '"&amp;Tabla5[[#This Row],[url_certificado]]&amp;"', "</f>
        <v>url_certificado: '', </v>
      </c>
      <c r="AO133" t="str">
        <f>AO$1&amp;": '"&amp;Tabla5[[#This Row],[instructor]]&amp;"', "</f>
        <v>instructor: 'Jorge Luis García Coello', </v>
      </c>
      <c r="AP133" t="str">
        <f>AP$1&amp;": '"&amp;Tabla5[[#This Row],[description]]&amp;"', "</f>
        <v>description: 'En esta serie de videos revisaremos las novedades que vienen en la versión 5.7 de laravel', </v>
      </c>
      <c r="AQ133" t="str">
        <f>AQ$1&amp;": '"&amp;Tabla5[[#This Row],[url_aux]]&amp;"', "</f>
        <v>url_aux: '', </v>
      </c>
      <c r="AR133" t="str">
        <f>AR$1&amp;": '"&amp;Tabla5[[#This Row],[calificacion]]&amp;"', "</f>
        <v>calificacion: 'Excelente', </v>
      </c>
      <c r="AS133" t="str">
        <f>AS$1&amp;": "&amp;Tabla5[[#This Row],[actualizado]]&amp;", "</f>
        <v>actualizado: true, </v>
      </c>
      <c r="AT133" t="str">
        <f>AT$1&amp;": "&amp;Tabla5[[#This Row],[en_ruta]]&amp;", "</f>
        <v>en_ruta: true, </v>
      </c>
      <c r="AU133" t="str">
        <f>AU$1&amp;": '"&amp;Tabla5[[#This Row],[logo_platform]]&amp;"', "</f>
        <v>logo_platform: 'aprendible', </v>
      </c>
      <c r="AV133" t="str">
        <f>AV$1&amp;": [ "&amp;Tabla5[[#This Row],[logo_technologies]]&amp;" ], "</f>
        <v>logo_technologies: [ 'laravel' ], </v>
      </c>
      <c r="AW133" t="str">
        <f>AW$1&amp;": "&amp;Tabla5[[#This Row],[mostrar]]&amp;", "</f>
        <v>mostrar: false, </v>
      </c>
      <c r="AX133" t="str">
        <f>AX$1&amp;": '"&amp;Tabla5[[#This Row],[repositorio]]&amp;"', "</f>
        <v>repositorio: '', </v>
      </c>
      <c r="AY133" t="str">
        <f>AY$1&amp;": '"&amp;Tabla5[[#This Row],[nota]]&amp;"'"</f>
        <v>nota: ''</v>
      </c>
      <c r="AZ133" t="str">
        <f>"{ "&amp;AA133&amp;AB133&amp;AC133&amp;AD133&amp;AE133&amp;AF133&amp;AG133&amp;AH133&amp;AI133&amp;AJ133&amp;AK133&amp;AL133&amp;AM133&amp;AN133&amp;AO133&amp;AP133&amp;AQ133&amp;AR133&amp;AS133&amp;AT133&amp;AU133&amp;AV133&amp;AW133&amp;AX133&amp;AY133&amp;" },"</f>
        <v>{ id: 132, name: 'Novedades de laravel 5.7', category: 'Frameworks de back-end', technology: 'Laravel', url: 'https://aprendible.com/series/novedades-laravel-5-7', platform: 'Aprendible', costo: 0, money: 'USD', comprado: true, priority: 0, minutos: 20, culminado: '2021-02-13', certificado: 'S/C', url_certificado: '', instructor: 'Jorge Luis García Coello', description: 'En esta serie de videos revisaremos las novedades que vienen en la versión 5.7 de laravel', url_aux: '', calificacion: 'Excelente', actualizado: true, en_ruta: true, logo_platform: 'aprendible', logo_technologies: [ 'laravel' ], mostrar: false, repositorio: '', nota: '' },</v>
      </c>
    </row>
    <row r="134" spans="1:52">
      <c r="A134" s="8">
        <v>133</v>
      </c>
      <c r="B134" t="s">
        <v>724</v>
      </c>
      <c r="C134" t="s">
        <v>8</v>
      </c>
      <c r="D134" t="s">
        <v>508</v>
      </c>
      <c r="E134" s="7" t="s">
        <v>725</v>
      </c>
      <c r="F134" t="s">
        <v>717</v>
      </c>
      <c r="G134" s="3">
        <v>0</v>
      </c>
      <c r="H134" t="s">
        <v>104</v>
      </c>
      <c r="I134" t="s">
        <v>55</v>
      </c>
      <c r="J134" s="4">
        <v>0</v>
      </c>
      <c r="K134">
        <v>7</v>
      </c>
      <c r="L134" s="5">
        <v>44241</v>
      </c>
      <c r="M134" t="s">
        <v>79</v>
      </c>
      <c r="O134" t="s">
        <v>718</v>
      </c>
      <c r="P134" t="s">
        <v>726</v>
      </c>
      <c r="R134" t="s">
        <v>93</v>
      </c>
      <c r="S134" t="s">
        <v>55</v>
      </c>
      <c r="T134" t="s">
        <v>55</v>
      </c>
      <c r="U134" t="s">
        <v>720</v>
      </c>
      <c r="V134" s="22" t="s">
        <v>511</v>
      </c>
      <c r="W134" s="22" t="s">
        <v>61</v>
      </c>
      <c r="AA134" t="str">
        <f>AA$1&amp;": "&amp;Tabla5[[#This Row],[id]]&amp;", "</f>
        <v>id: 133, </v>
      </c>
      <c r="AB134" t="str">
        <f>AB$1&amp;": '"&amp;Tabla5[[#This Row],[name]]&amp;"', "</f>
        <v>name: 'Novedades de laravel 5.8', </v>
      </c>
      <c r="AC134" t="str">
        <f>AC$1&amp;": '"&amp;Tabla5[[#This Row],[category]]&amp;"', "</f>
        <v>category: 'Frameworks de back-end', </v>
      </c>
      <c r="AD134" t="str">
        <f>AD$1&amp;": '"&amp;Tabla5[[#This Row],[technology]]&amp;"', "</f>
        <v>technology: 'Laravel', </v>
      </c>
      <c r="AE134" t="str">
        <f>AE$1&amp;": '"&amp;Tabla5[[#This Row],[url]]&amp;"', "</f>
        <v>url: 'https://aprendible.com/series/novedades-de-laravel-5-8', </v>
      </c>
      <c r="AF134" t="str">
        <f>AF$1&amp;": '"&amp;Tabla5[[#This Row],[platform]]&amp;"', "</f>
        <v>platform: 'Aprendible', </v>
      </c>
      <c r="AG134" t="str">
        <f>AG$1&amp;": "&amp;SUBSTITUTE(Tabla5[[#This Row],[costo]],",",".")&amp;", "</f>
        <v>costo: 0, </v>
      </c>
      <c r="AH134" t="str">
        <f>AH$1&amp;": '"&amp;Tabla5[[#This Row],[money]]&amp;"', "</f>
        <v>money: 'USD', </v>
      </c>
      <c r="AI134" t="str">
        <f>AI$1&amp;": "&amp;Tabla5[[#This Row],[comprado]]&amp;", "</f>
        <v>comprado: true, </v>
      </c>
      <c r="AJ134" t="str">
        <f>AJ$1&amp;": "&amp;Tabla5[[#This Row],[priority]]&amp;", "</f>
        <v>priority: 0, </v>
      </c>
      <c r="AK134" t="str">
        <f>AK$1&amp;": "&amp;Tabla5[[#This Row],[minutos]]&amp;", "</f>
        <v>minutos: 7, </v>
      </c>
      <c r="AL134" t="str">
        <f>AL$1&amp;": "&amp;IF(Tabla5[[#This Row],[culminado]]=0,"null","'"&amp;TEXT(Tabla5[[#This Row],[culminado]],"aaaa-mm-dd")&amp;"'")&amp;", "</f>
        <v>culminado: '2021-02-14', </v>
      </c>
      <c r="AM134" t="str">
        <f>AM$1&amp;": '"&amp;Tabla5[[#This Row],[certificado]]&amp;"', "</f>
        <v>certificado: 'S/C', </v>
      </c>
      <c r="AN134" t="str">
        <f>AN$1&amp;": '"&amp;Tabla5[[#This Row],[url_certificado]]&amp;"', "</f>
        <v>url_certificado: '', </v>
      </c>
      <c r="AO134" t="str">
        <f>AO$1&amp;": '"&amp;Tabla5[[#This Row],[instructor]]&amp;"', "</f>
        <v>instructor: 'Jorge Luis García Coello', </v>
      </c>
      <c r="AP134" t="str">
        <f>AP$1&amp;": '"&amp;Tabla5[[#This Row],[description]]&amp;"', "</f>
        <v>description: 'En esta serie revisamos las novedades más importantes de la versión 5.8 de laravel.', </v>
      </c>
      <c r="AQ134" t="str">
        <f>AQ$1&amp;": '"&amp;Tabla5[[#This Row],[url_aux]]&amp;"', "</f>
        <v>url_aux: '', </v>
      </c>
      <c r="AR134" t="str">
        <f>AR$1&amp;": '"&amp;Tabla5[[#This Row],[calificacion]]&amp;"', "</f>
        <v>calificacion: 'Excelente', </v>
      </c>
      <c r="AS134" t="str">
        <f>AS$1&amp;": "&amp;Tabla5[[#This Row],[actualizado]]&amp;", "</f>
        <v>actualizado: true, </v>
      </c>
      <c r="AT134" t="str">
        <f>AT$1&amp;": "&amp;Tabla5[[#This Row],[en_ruta]]&amp;", "</f>
        <v>en_ruta: true, </v>
      </c>
      <c r="AU134" t="str">
        <f>AU$1&amp;": '"&amp;Tabla5[[#This Row],[logo_platform]]&amp;"', "</f>
        <v>logo_platform: 'aprendible', </v>
      </c>
      <c r="AV134" t="str">
        <f>AV$1&amp;": [ "&amp;Tabla5[[#This Row],[logo_technologies]]&amp;" ], "</f>
        <v>logo_technologies: [ 'laravel' ], </v>
      </c>
      <c r="AW134" t="str">
        <f>AW$1&amp;": "&amp;Tabla5[[#This Row],[mostrar]]&amp;", "</f>
        <v>mostrar: false, </v>
      </c>
      <c r="AX134" t="str">
        <f>AX$1&amp;": '"&amp;Tabla5[[#This Row],[repositorio]]&amp;"', "</f>
        <v>repositorio: '', </v>
      </c>
      <c r="AY134" t="str">
        <f>AY$1&amp;": '"&amp;Tabla5[[#This Row],[nota]]&amp;"'"</f>
        <v>nota: ''</v>
      </c>
      <c r="AZ134" t="str">
        <f>"{ "&amp;AA134&amp;AB134&amp;AC134&amp;AD134&amp;AE134&amp;AF134&amp;AG134&amp;AH134&amp;AI134&amp;AJ134&amp;AK134&amp;AL134&amp;AM134&amp;AN134&amp;AO134&amp;AP134&amp;AQ134&amp;AR134&amp;AS134&amp;AT134&amp;AU134&amp;AV134&amp;AW134&amp;AX134&amp;AY134&amp;" },"</f>
        <v>{ id: 133, name: 'Novedades de laravel 5.8', category: 'Frameworks de back-end', technology: 'Laravel', url: 'https://aprendible.com/series/novedades-de-laravel-5-8', platform: 'Aprendible', costo: 0, money: 'USD', comprado: true, priority: 0, minutos: 7, culminado: '2021-02-14', certificado: 'S/C', url_certificado: '', instructor: 'Jorge Luis García Coello', description: 'En esta serie revisamos las novedades más importantes de la versión 5.8 de laravel.', url_aux: '', calificacion: 'Excelente', actualizado: true, en_ruta: true, logo_platform: 'aprendible', logo_technologies: [ 'laravel' ], mostrar: false, repositorio: '', nota: '' },</v>
      </c>
    </row>
    <row r="135" spans="1:52">
      <c r="A135" s="8">
        <v>134</v>
      </c>
      <c r="B135" t="s">
        <v>727</v>
      </c>
      <c r="C135" t="s">
        <v>8</v>
      </c>
      <c r="D135" t="s">
        <v>508</v>
      </c>
      <c r="E135" s="7" t="s">
        <v>728</v>
      </c>
      <c r="F135" t="s">
        <v>717</v>
      </c>
      <c r="G135" s="3">
        <v>0</v>
      </c>
      <c r="H135" t="s">
        <v>104</v>
      </c>
      <c r="I135" t="s">
        <v>55</v>
      </c>
      <c r="J135" s="4">
        <v>0</v>
      </c>
      <c r="K135">
        <v>25</v>
      </c>
      <c r="L135" s="5">
        <v>44244</v>
      </c>
      <c r="M135" t="s">
        <v>79</v>
      </c>
      <c r="O135" t="s">
        <v>718</v>
      </c>
      <c r="P135" t="s">
        <v>729</v>
      </c>
      <c r="R135" t="s">
        <v>93</v>
      </c>
      <c r="S135" t="s">
        <v>55</v>
      </c>
      <c r="T135" t="s">
        <v>55</v>
      </c>
      <c r="U135" t="s">
        <v>720</v>
      </c>
      <c r="V135" s="22" t="s">
        <v>511</v>
      </c>
      <c r="W135" s="22" t="s">
        <v>61</v>
      </c>
      <c r="AA135" t="str">
        <f>AA$1&amp;": "&amp;Tabla5[[#This Row],[id]]&amp;", "</f>
        <v>id: 134, </v>
      </c>
      <c r="AB135" t="str">
        <f>AB$1&amp;": '"&amp;Tabla5[[#This Row],[name]]&amp;"', "</f>
        <v>name: 'Novedades de laravel 6', </v>
      </c>
      <c r="AC135" t="str">
        <f>AC$1&amp;": '"&amp;Tabla5[[#This Row],[category]]&amp;"', "</f>
        <v>category: 'Frameworks de back-end', </v>
      </c>
      <c r="AD135" t="str">
        <f>AD$1&amp;": '"&amp;Tabla5[[#This Row],[technology]]&amp;"', "</f>
        <v>technology: 'Laravel', </v>
      </c>
      <c r="AE135" t="str">
        <f>AE$1&amp;": '"&amp;Tabla5[[#This Row],[url]]&amp;"', "</f>
        <v>url: 'https://aprendible.com/series/novedades-de-laravel-6', </v>
      </c>
      <c r="AF135" t="str">
        <f>AF$1&amp;": '"&amp;Tabla5[[#This Row],[platform]]&amp;"', "</f>
        <v>platform: 'Aprendible', </v>
      </c>
      <c r="AG135" t="str">
        <f>AG$1&amp;": "&amp;SUBSTITUTE(Tabla5[[#This Row],[costo]],",",".")&amp;", "</f>
        <v>costo: 0, </v>
      </c>
      <c r="AH135" t="str">
        <f>AH$1&amp;": '"&amp;Tabla5[[#This Row],[money]]&amp;"', "</f>
        <v>money: 'USD', </v>
      </c>
      <c r="AI135" t="str">
        <f>AI$1&amp;": "&amp;Tabla5[[#This Row],[comprado]]&amp;", "</f>
        <v>comprado: true, </v>
      </c>
      <c r="AJ135" t="str">
        <f>AJ$1&amp;": "&amp;Tabla5[[#This Row],[priority]]&amp;", "</f>
        <v>priority: 0, </v>
      </c>
      <c r="AK135" t="str">
        <f>AK$1&amp;": "&amp;Tabla5[[#This Row],[minutos]]&amp;", "</f>
        <v>minutos: 25, </v>
      </c>
      <c r="AL135" t="str">
        <f>AL$1&amp;": "&amp;IF(Tabla5[[#This Row],[culminado]]=0,"null","'"&amp;TEXT(Tabla5[[#This Row],[culminado]],"aaaa-mm-dd")&amp;"'")&amp;", "</f>
        <v>culminado: '2021-02-17', </v>
      </c>
      <c r="AM135" t="str">
        <f>AM$1&amp;": '"&amp;Tabla5[[#This Row],[certificado]]&amp;"', "</f>
        <v>certificado: 'S/C', </v>
      </c>
      <c r="AN135" t="str">
        <f>AN$1&amp;": '"&amp;Tabla5[[#This Row],[url_certificado]]&amp;"', "</f>
        <v>url_certificado: '', </v>
      </c>
      <c r="AO135" t="str">
        <f>AO$1&amp;": '"&amp;Tabla5[[#This Row],[instructor]]&amp;"', "</f>
        <v>instructor: 'Jorge Luis García Coello', </v>
      </c>
      <c r="AP135" t="str">
        <f>AP$1&amp;": '"&amp;Tabla5[[#This Row],[description]]&amp;"', "</f>
        <v>description: 'En esta serie revisamos las principales novedades de la versión 6.0 de laravel', </v>
      </c>
      <c r="AQ135" t="str">
        <f>AQ$1&amp;": '"&amp;Tabla5[[#This Row],[url_aux]]&amp;"', "</f>
        <v>url_aux: '', </v>
      </c>
      <c r="AR135" t="str">
        <f>AR$1&amp;": '"&amp;Tabla5[[#This Row],[calificacion]]&amp;"', "</f>
        <v>calificacion: 'Excelente', </v>
      </c>
      <c r="AS135" t="str">
        <f>AS$1&amp;": "&amp;Tabla5[[#This Row],[actualizado]]&amp;", "</f>
        <v>actualizado: true, </v>
      </c>
      <c r="AT135" t="str">
        <f>AT$1&amp;": "&amp;Tabla5[[#This Row],[en_ruta]]&amp;", "</f>
        <v>en_ruta: true, </v>
      </c>
      <c r="AU135" t="str">
        <f>AU$1&amp;": '"&amp;Tabla5[[#This Row],[logo_platform]]&amp;"', "</f>
        <v>logo_platform: 'aprendible', </v>
      </c>
      <c r="AV135" t="str">
        <f>AV$1&amp;": [ "&amp;Tabla5[[#This Row],[logo_technologies]]&amp;" ], "</f>
        <v>logo_technologies: [ 'laravel' ], </v>
      </c>
      <c r="AW135" t="str">
        <f>AW$1&amp;": "&amp;Tabla5[[#This Row],[mostrar]]&amp;", "</f>
        <v>mostrar: false, </v>
      </c>
      <c r="AX135" t="str">
        <f>AX$1&amp;": '"&amp;Tabla5[[#This Row],[repositorio]]&amp;"', "</f>
        <v>repositorio: '', </v>
      </c>
      <c r="AY135" t="str">
        <f>AY$1&amp;": '"&amp;Tabla5[[#This Row],[nota]]&amp;"'"</f>
        <v>nota: ''</v>
      </c>
      <c r="AZ135" t="str">
        <f>"{ "&amp;AA135&amp;AB135&amp;AC135&amp;AD135&amp;AE135&amp;AF135&amp;AG135&amp;AH135&amp;AI135&amp;AJ135&amp;AK135&amp;AL135&amp;AM135&amp;AN135&amp;AO135&amp;AP135&amp;AQ135&amp;AR135&amp;AS135&amp;AT135&amp;AU135&amp;AV135&amp;AW135&amp;AX135&amp;AY135&amp;" },"</f>
        <v>{ id: 134, name: 'Novedades de laravel 6', category: 'Frameworks de back-end', technology: 'Laravel', url: 'https://aprendible.com/series/novedades-de-laravel-6', platform: 'Aprendible', costo: 0, money: 'USD', comprado: true, priority: 0, minutos: 25, culminado: '2021-02-17', certificado: 'S/C', url_certificado: '', instructor: 'Jorge Luis García Coello', description: 'En esta serie revisamos las principales novedades de la versión 6.0 de laravel', url_aux: '', calificacion: 'Excelente', actualizado: true, en_ruta: true, logo_platform: 'aprendible', logo_technologies: [ 'laravel' ], mostrar: false, repositorio: '', nota: '' },</v>
      </c>
    </row>
    <row r="136" spans="1:52">
      <c r="A136" s="8">
        <v>135</v>
      </c>
      <c r="B136" t="s">
        <v>730</v>
      </c>
      <c r="C136" t="s">
        <v>8</v>
      </c>
      <c r="D136" t="s">
        <v>508</v>
      </c>
      <c r="E136" s="7" t="s">
        <v>731</v>
      </c>
      <c r="F136" t="s">
        <v>717</v>
      </c>
      <c r="G136" s="3">
        <v>0</v>
      </c>
      <c r="H136" t="s">
        <v>104</v>
      </c>
      <c r="I136" t="s">
        <v>55</v>
      </c>
      <c r="J136" s="4">
        <v>0</v>
      </c>
      <c r="K136">
        <v>41</v>
      </c>
      <c r="L136" s="5">
        <v>44248</v>
      </c>
      <c r="M136" t="s">
        <v>79</v>
      </c>
      <c r="O136" t="s">
        <v>718</v>
      </c>
      <c r="P136" t="s">
        <v>732</v>
      </c>
      <c r="R136" t="s">
        <v>93</v>
      </c>
      <c r="S136" t="s">
        <v>55</v>
      </c>
      <c r="T136" t="s">
        <v>55</v>
      </c>
      <c r="U136" t="s">
        <v>720</v>
      </c>
      <c r="V136" s="22" t="s">
        <v>511</v>
      </c>
      <c r="W136" s="22" t="s">
        <v>61</v>
      </c>
      <c r="AA136" t="str">
        <f>AA$1&amp;": "&amp;Tabla5[[#This Row],[id]]&amp;", "</f>
        <v>id: 135, </v>
      </c>
      <c r="AB136" t="str">
        <f>AB$1&amp;": '"&amp;Tabla5[[#This Row],[name]]&amp;"', "</f>
        <v>name: 'Novedades de laravel 7', </v>
      </c>
      <c r="AC136" t="str">
        <f>AC$1&amp;": '"&amp;Tabla5[[#This Row],[category]]&amp;"', "</f>
        <v>category: 'Frameworks de back-end', </v>
      </c>
      <c r="AD136" t="str">
        <f>AD$1&amp;": '"&amp;Tabla5[[#This Row],[technology]]&amp;"', "</f>
        <v>technology: 'Laravel', </v>
      </c>
      <c r="AE136" t="str">
        <f>AE$1&amp;": '"&amp;Tabla5[[#This Row],[url]]&amp;"', "</f>
        <v>url: 'https://aprendible.com/series/novedades-de-laravel-7', </v>
      </c>
      <c r="AF136" t="str">
        <f>AF$1&amp;": '"&amp;Tabla5[[#This Row],[platform]]&amp;"', "</f>
        <v>platform: 'Aprendible', </v>
      </c>
      <c r="AG136" t="str">
        <f>AG$1&amp;": "&amp;SUBSTITUTE(Tabla5[[#This Row],[costo]],",",".")&amp;", "</f>
        <v>costo: 0, </v>
      </c>
      <c r="AH136" t="str">
        <f>AH$1&amp;": '"&amp;Tabla5[[#This Row],[money]]&amp;"', "</f>
        <v>money: 'USD', </v>
      </c>
      <c r="AI136" t="str">
        <f>AI$1&amp;": "&amp;Tabla5[[#This Row],[comprado]]&amp;", "</f>
        <v>comprado: true, </v>
      </c>
      <c r="AJ136" t="str">
        <f>AJ$1&amp;": "&amp;Tabla5[[#This Row],[priority]]&amp;", "</f>
        <v>priority: 0, </v>
      </c>
      <c r="AK136" t="str">
        <f>AK$1&amp;": "&amp;Tabla5[[#This Row],[minutos]]&amp;", "</f>
        <v>minutos: 41, </v>
      </c>
      <c r="AL136" t="str">
        <f>AL$1&amp;": "&amp;IF(Tabla5[[#This Row],[culminado]]=0,"null","'"&amp;TEXT(Tabla5[[#This Row],[culminado]],"aaaa-mm-dd")&amp;"'")&amp;", "</f>
        <v>culminado: '2021-02-21', </v>
      </c>
      <c r="AM136" t="str">
        <f>AM$1&amp;": '"&amp;Tabla5[[#This Row],[certificado]]&amp;"', "</f>
        <v>certificado: 'S/C', </v>
      </c>
      <c r="AN136" t="str">
        <f>AN$1&amp;": '"&amp;Tabla5[[#This Row],[url_certificado]]&amp;"', "</f>
        <v>url_certificado: '', </v>
      </c>
      <c r="AO136" t="str">
        <f>AO$1&amp;": '"&amp;Tabla5[[#This Row],[instructor]]&amp;"', "</f>
        <v>instructor: 'Jorge Luis García Coello', </v>
      </c>
      <c r="AP136" t="str">
        <f>AP$1&amp;": '"&amp;Tabla5[[#This Row],[description]]&amp;"', "</f>
        <v>description: 'En esta serie de videos vamos a revisar las novedades más importantes de la versión 7 de laravel.', </v>
      </c>
      <c r="AQ136" t="str">
        <f>AQ$1&amp;": '"&amp;Tabla5[[#This Row],[url_aux]]&amp;"', "</f>
        <v>url_aux: '', </v>
      </c>
      <c r="AR136" t="str">
        <f>AR$1&amp;": '"&amp;Tabla5[[#This Row],[calificacion]]&amp;"', "</f>
        <v>calificacion: 'Excelente', </v>
      </c>
      <c r="AS136" t="str">
        <f>AS$1&amp;": "&amp;Tabla5[[#This Row],[actualizado]]&amp;", "</f>
        <v>actualizado: true, </v>
      </c>
      <c r="AT136" t="str">
        <f>AT$1&amp;": "&amp;Tabla5[[#This Row],[en_ruta]]&amp;", "</f>
        <v>en_ruta: true, </v>
      </c>
      <c r="AU136" t="str">
        <f>AU$1&amp;": '"&amp;Tabla5[[#This Row],[logo_platform]]&amp;"', "</f>
        <v>logo_platform: 'aprendible', </v>
      </c>
      <c r="AV136" t="str">
        <f>AV$1&amp;": [ "&amp;Tabla5[[#This Row],[logo_technologies]]&amp;" ], "</f>
        <v>logo_technologies: [ 'laravel' ], </v>
      </c>
      <c r="AW136" t="str">
        <f>AW$1&amp;": "&amp;Tabla5[[#This Row],[mostrar]]&amp;", "</f>
        <v>mostrar: false, </v>
      </c>
      <c r="AX136" t="str">
        <f>AX$1&amp;": '"&amp;Tabla5[[#This Row],[repositorio]]&amp;"', "</f>
        <v>repositorio: '', </v>
      </c>
      <c r="AY136" t="str">
        <f>AY$1&amp;": '"&amp;Tabla5[[#This Row],[nota]]&amp;"'"</f>
        <v>nota: ''</v>
      </c>
      <c r="AZ136" t="str">
        <f>"{ "&amp;AA136&amp;AB136&amp;AC136&amp;AD136&amp;AE136&amp;AF136&amp;AG136&amp;AH136&amp;AI136&amp;AJ136&amp;AK136&amp;AL136&amp;AM136&amp;AN136&amp;AO136&amp;AP136&amp;AQ136&amp;AR136&amp;AS136&amp;AT136&amp;AU136&amp;AV136&amp;AW136&amp;AX136&amp;AY136&amp;" },"</f>
        <v>{ id: 135, name: 'Novedades de laravel 7', category: 'Frameworks de back-end', technology: 'Laravel', url: 'https://aprendible.com/series/novedades-de-laravel-7', platform: 'Aprendible', costo: 0, money: 'USD', comprado: true, priority: 0, minutos: 41, culminado: '2021-02-21', certificado: 'S/C', url_certificado: '', instructor: 'Jorge Luis García Coello', description: 'En esta serie de videos vamos a revisar las novedades más importantes de la versión 7 de laravel.', url_aux: '', calificacion: 'Excelente', actualizado: true, en_ruta: true, logo_platform: 'aprendible', logo_technologies: [ 'laravel' ], mostrar: false, repositorio: '', nota: '' },</v>
      </c>
    </row>
    <row r="137" spans="1:52">
      <c r="A137" s="8">
        <v>136</v>
      </c>
      <c r="B137" s="22" t="s">
        <v>733</v>
      </c>
      <c r="C137" t="s">
        <v>8</v>
      </c>
      <c r="D137" t="s">
        <v>508</v>
      </c>
      <c r="E137" s="7" t="s">
        <v>734</v>
      </c>
      <c r="F137" t="s">
        <v>132</v>
      </c>
      <c r="G137" s="3">
        <v>0</v>
      </c>
      <c r="H137" t="s">
        <v>104</v>
      </c>
      <c r="I137" t="s">
        <v>55</v>
      </c>
      <c r="J137" s="4">
        <v>0</v>
      </c>
      <c r="K137" s="1">
        <f>12*15</f>
        <v>180</v>
      </c>
      <c r="L137" s="5">
        <v>44248</v>
      </c>
      <c r="M137" t="s">
        <v>79</v>
      </c>
      <c r="O137" t="s">
        <v>735</v>
      </c>
      <c r="P137" t="s">
        <v>736</v>
      </c>
      <c r="R137" t="s">
        <v>75</v>
      </c>
      <c r="S137" t="s">
        <v>55</v>
      </c>
      <c r="T137" t="s">
        <v>55</v>
      </c>
      <c r="U137" t="s">
        <v>135</v>
      </c>
      <c r="V137" s="22" t="s">
        <v>511</v>
      </c>
      <c r="W137" s="22" t="s">
        <v>61</v>
      </c>
      <c r="AA137" t="str">
        <f>AA$1&amp;": "&amp;Tabla5[[#This Row],[id]]&amp;", "</f>
        <v>id: 136, </v>
      </c>
      <c r="AB137" t="str">
        <f>AB$1&amp;": '"&amp;Tabla5[[#This Row],[name]]&amp;"', "</f>
        <v>name: 'laravel 8 ¡desde cero!', </v>
      </c>
      <c r="AC137" t="str">
        <f>AC$1&amp;": '"&amp;Tabla5[[#This Row],[category]]&amp;"', "</f>
        <v>category: 'Frameworks de back-end', </v>
      </c>
      <c r="AD137" t="str">
        <f>AD$1&amp;": '"&amp;Tabla5[[#This Row],[technology]]&amp;"', "</f>
        <v>technology: 'Laravel', </v>
      </c>
      <c r="AE137" t="str">
        <f>AE$1&amp;": '"&amp;Tabla5[[#This Row],[url]]&amp;"', "</f>
        <v>url: 'https://www.youtube.com/playlist?list=PLrAw40DbN0l34pUNNfzrT4cDOMkV47640', </v>
      </c>
      <c r="AF137" t="str">
        <f>AF$1&amp;": '"&amp;Tabla5[[#This Row],[platform]]&amp;"', "</f>
        <v>platform: 'YouTube', </v>
      </c>
      <c r="AG137" t="str">
        <f>AG$1&amp;": "&amp;SUBSTITUTE(Tabla5[[#This Row],[costo]],",",".")&amp;", "</f>
        <v>costo: 0, </v>
      </c>
      <c r="AH137" t="str">
        <f>AH$1&amp;": '"&amp;Tabla5[[#This Row],[money]]&amp;"', "</f>
        <v>money: 'USD', </v>
      </c>
      <c r="AI137" t="str">
        <f>AI$1&amp;": "&amp;Tabla5[[#This Row],[comprado]]&amp;", "</f>
        <v>comprado: true, </v>
      </c>
      <c r="AJ137" t="str">
        <f>AJ$1&amp;": "&amp;Tabla5[[#This Row],[priority]]&amp;", "</f>
        <v>priority: 0, </v>
      </c>
      <c r="AK137" t="str">
        <f>AK$1&amp;": "&amp;Tabla5[[#This Row],[minutos]]&amp;", "</f>
        <v>minutos: 180, </v>
      </c>
      <c r="AL137" t="str">
        <f>AL$1&amp;": "&amp;IF(Tabla5[[#This Row],[culminado]]=0,"null","'"&amp;TEXT(Tabla5[[#This Row],[culminado]],"aaaa-mm-dd")&amp;"'")&amp;", "</f>
        <v>culminado: '2021-02-21', </v>
      </c>
      <c r="AM137" t="str">
        <f>AM$1&amp;": '"&amp;Tabla5[[#This Row],[certificado]]&amp;"', "</f>
        <v>certificado: 'S/C', </v>
      </c>
      <c r="AN137" t="str">
        <f>AN$1&amp;": '"&amp;Tabla5[[#This Row],[url_certificado]]&amp;"', "</f>
        <v>url_certificado: '', </v>
      </c>
      <c r="AO137" t="str">
        <f>AO$1&amp;": '"&amp;Tabla5[[#This Row],[instructor]]&amp;"', "</f>
        <v>instructor: 'Informática DP', </v>
      </c>
      <c r="AP137" t="str">
        <f>AP$1&amp;": '"&amp;Tabla5[[#This Row],[description]]&amp;"', "</f>
        <v>description: 'Curso de laravel desde cero.', </v>
      </c>
      <c r="AQ137" t="str">
        <f>AQ$1&amp;": '"&amp;Tabla5[[#This Row],[url_aux]]&amp;"', "</f>
        <v>url_aux: '', </v>
      </c>
      <c r="AR137" t="str">
        <f>AR$1&amp;": '"&amp;Tabla5[[#This Row],[calificacion]]&amp;"', "</f>
        <v>calificacion: 'Bueno', </v>
      </c>
      <c r="AS137" t="str">
        <f>AS$1&amp;": "&amp;Tabla5[[#This Row],[actualizado]]&amp;", "</f>
        <v>actualizado: true, </v>
      </c>
      <c r="AT137" t="str">
        <f>AT$1&amp;": "&amp;Tabla5[[#This Row],[en_ruta]]&amp;", "</f>
        <v>en_ruta: true, </v>
      </c>
      <c r="AU137" t="str">
        <f>AU$1&amp;": '"&amp;Tabla5[[#This Row],[logo_platform]]&amp;"', "</f>
        <v>logo_platform: 'youtube', </v>
      </c>
      <c r="AV137" t="str">
        <f>AV$1&amp;": [ "&amp;Tabla5[[#This Row],[logo_technologies]]&amp;" ], "</f>
        <v>logo_technologies: [ 'laravel' ], </v>
      </c>
      <c r="AW137" t="str">
        <f>AW$1&amp;": "&amp;Tabla5[[#This Row],[mostrar]]&amp;", "</f>
        <v>mostrar: false, </v>
      </c>
      <c r="AX137" t="str">
        <f>AX$1&amp;": '"&amp;Tabla5[[#This Row],[repositorio]]&amp;"', "</f>
        <v>repositorio: '', </v>
      </c>
      <c r="AY137" t="str">
        <f>AY$1&amp;": '"&amp;Tabla5[[#This Row],[nota]]&amp;"'"</f>
        <v>nota: ''</v>
      </c>
      <c r="AZ137" t="str">
        <f>"{ "&amp;AA137&amp;AB137&amp;AC137&amp;AD137&amp;AE137&amp;AF137&amp;AG137&amp;AH137&amp;AI137&amp;AJ137&amp;AK137&amp;AL137&amp;AM137&amp;AN137&amp;AO137&amp;AP137&amp;AQ137&amp;AR137&amp;AS137&amp;AT137&amp;AU137&amp;AV137&amp;AW137&amp;AX137&amp;AY137&amp;" },"</f>
        <v>{ id: 136, name: 'laravel 8 ¡desde cero!', category: 'Frameworks de back-end', technology: 'Laravel', url: 'https://www.youtube.com/playlist?list=PLrAw40DbN0l34pUNNfzrT4cDOMkV47640', platform: 'YouTube', costo: 0, money: 'USD', comprado: true, priority: 0, minutos: 180, culminado: '2021-02-21', certificado: 'S/C', url_certificado: '', instructor: 'Informática DP', description: 'Curso de laravel desde cero.', url_aux: '', calificacion: 'Bueno', actualizado: true, en_ruta: true, logo_platform: 'youtube', logo_technologies: [ 'laravel' ], mostrar: false, repositorio: '', nota: '' },</v>
      </c>
    </row>
    <row r="138" spans="1:52">
      <c r="A138" s="8">
        <v>137</v>
      </c>
      <c r="B138" t="s">
        <v>737</v>
      </c>
      <c r="C138" t="s">
        <v>8</v>
      </c>
      <c r="D138" t="s">
        <v>508</v>
      </c>
      <c r="E138" s="7" t="s">
        <v>738</v>
      </c>
      <c r="F138" t="s">
        <v>717</v>
      </c>
      <c r="G138" s="3">
        <v>0</v>
      </c>
      <c r="H138" t="s">
        <v>104</v>
      </c>
      <c r="I138" t="s">
        <v>55</v>
      </c>
      <c r="J138" s="4">
        <v>0</v>
      </c>
      <c r="K138">
        <f>60+19</f>
        <v>79</v>
      </c>
      <c r="L138" s="5">
        <v>44252</v>
      </c>
      <c r="M138" t="s">
        <v>79</v>
      </c>
      <c r="O138" t="s">
        <v>718</v>
      </c>
      <c r="P138" t="s">
        <v>739</v>
      </c>
      <c r="R138" t="s">
        <v>93</v>
      </c>
      <c r="S138" t="s">
        <v>55</v>
      </c>
      <c r="T138" t="s">
        <v>55</v>
      </c>
      <c r="U138" t="s">
        <v>720</v>
      </c>
      <c r="V138" s="22" t="s">
        <v>511</v>
      </c>
      <c r="W138" s="22" t="s">
        <v>61</v>
      </c>
      <c r="AA138" t="str">
        <f>AA$1&amp;": "&amp;Tabla5[[#This Row],[id]]&amp;", "</f>
        <v>id: 137, </v>
      </c>
      <c r="AB138" t="str">
        <f>AB$1&amp;": '"&amp;Tabla5[[#This Row],[name]]&amp;"', "</f>
        <v>name: 'Novedades de laravel 8', </v>
      </c>
      <c r="AC138" t="str">
        <f>AC$1&amp;": '"&amp;Tabla5[[#This Row],[category]]&amp;"', "</f>
        <v>category: 'Frameworks de back-end', </v>
      </c>
      <c r="AD138" t="str">
        <f>AD$1&amp;": '"&amp;Tabla5[[#This Row],[technology]]&amp;"', "</f>
        <v>technology: 'Laravel', </v>
      </c>
      <c r="AE138" t="str">
        <f>AE$1&amp;": '"&amp;Tabla5[[#This Row],[url]]&amp;"', "</f>
        <v>url: 'https://aprendible.com/series/novedades-de-laravel-8', </v>
      </c>
      <c r="AF138" t="str">
        <f>AF$1&amp;": '"&amp;Tabla5[[#This Row],[platform]]&amp;"', "</f>
        <v>platform: 'Aprendible', </v>
      </c>
      <c r="AG138" t="str">
        <f>AG$1&amp;": "&amp;SUBSTITUTE(Tabla5[[#This Row],[costo]],",",".")&amp;", "</f>
        <v>costo: 0, </v>
      </c>
      <c r="AH138" t="str">
        <f>AH$1&amp;": '"&amp;Tabla5[[#This Row],[money]]&amp;"', "</f>
        <v>money: 'USD', </v>
      </c>
      <c r="AI138" t="str">
        <f>AI$1&amp;": "&amp;Tabla5[[#This Row],[comprado]]&amp;", "</f>
        <v>comprado: true, </v>
      </c>
      <c r="AJ138" t="str">
        <f>AJ$1&amp;": "&amp;Tabla5[[#This Row],[priority]]&amp;", "</f>
        <v>priority: 0, </v>
      </c>
      <c r="AK138" t="str">
        <f>AK$1&amp;": "&amp;Tabla5[[#This Row],[minutos]]&amp;", "</f>
        <v>minutos: 79, </v>
      </c>
      <c r="AL138" t="str">
        <f>AL$1&amp;": "&amp;IF(Tabla5[[#This Row],[culminado]]=0,"null","'"&amp;TEXT(Tabla5[[#This Row],[culminado]],"aaaa-mm-dd")&amp;"'")&amp;", "</f>
        <v>culminado: '2021-02-25', </v>
      </c>
      <c r="AM138" t="str">
        <f>AM$1&amp;": '"&amp;Tabla5[[#This Row],[certificado]]&amp;"', "</f>
        <v>certificado: 'S/C', </v>
      </c>
      <c r="AN138" t="str">
        <f>AN$1&amp;": '"&amp;Tabla5[[#This Row],[url_certificado]]&amp;"', "</f>
        <v>url_certificado: '', </v>
      </c>
      <c r="AO138" t="str">
        <f>AO$1&amp;": '"&amp;Tabla5[[#This Row],[instructor]]&amp;"', "</f>
        <v>instructor: 'Jorge Luis García Coello', </v>
      </c>
      <c r="AP138" t="str">
        <f>AP$1&amp;": '"&amp;Tabla5[[#This Row],[description]]&amp;"', "</f>
        <v>description: 'En esta serie de videos vamos a revisar las novedades más importantes de la versión 8 de laravel.', </v>
      </c>
      <c r="AQ138" t="str">
        <f>AQ$1&amp;": '"&amp;Tabla5[[#This Row],[url_aux]]&amp;"', "</f>
        <v>url_aux: '', </v>
      </c>
      <c r="AR138" t="str">
        <f>AR$1&amp;": '"&amp;Tabla5[[#This Row],[calificacion]]&amp;"', "</f>
        <v>calificacion: 'Excelente', </v>
      </c>
      <c r="AS138" t="str">
        <f>AS$1&amp;": "&amp;Tabla5[[#This Row],[actualizado]]&amp;", "</f>
        <v>actualizado: true, </v>
      </c>
      <c r="AT138" t="str">
        <f>AT$1&amp;": "&amp;Tabla5[[#This Row],[en_ruta]]&amp;", "</f>
        <v>en_ruta: true, </v>
      </c>
      <c r="AU138" t="str">
        <f>AU$1&amp;": '"&amp;Tabla5[[#This Row],[logo_platform]]&amp;"', "</f>
        <v>logo_platform: 'aprendible', </v>
      </c>
      <c r="AV138" t="str">
        <f>AV$1&amp;": [ "&amp;Tabla5[[#This Row],[logo_technologies]]&amp;" ], "</f>
        <v>logo_technologies: [ 'laravel' ], </v>
      </c>
      <c r="AW138" t="str">
        <f>AW$1&amp;": "&amp;Tabla5[[#This Row],[mostrar]]&amp;", "</f>
        <v>mostrar: false, </v>
      </c>
      <c r="AX138" t="str">
        <f>AX$1&amp;": '"&amp;Tabla5[[#This Row],[repositorio]]&amp;"', "</f>
        <v>repositorio: '', </v>
      </c>
      <c r="AY138" t="str">
        <f>AY$1&amp;": '"&amp;Tabla5[[#This Row],[nota]]&amp;"'"</f>
        <v>nota: ''</v>
      </c>
      <c r="AZ138" t="str">
        <f>"{ "&amp;AA138&amp;AB138&amp;AC138&amp;AD138&amp;AE138&amp;AF138&amp;AG138&amp;AH138&amp;AI138&amp;AJ138&amp;AK138&amp;AL138&amp;AM138&amp;AN138&amp;AO138&amp;AP138&amp;AQ138&amp;AR138&amp;AS138&amp;AT138&amp;AU138&amp;AV138&amp;AW138&amp;AX138&amp;AY138&amp;" },"</f>
        <v>{ id: 137, name: 'Novedades de laravel 8', category: 'Frameworks de back-end', technology: 'Laravel', url: 'https://aprendible.com/series/novedades-de-laravel-8', platform: 'Aprendible', costo: 0, money: 'USD', comprado: true, priority: 0, minutos: 79, culminado: '2021-02-25', certificado: 'S/C', url_certificado: '', instructor: 'Jorge Luis García Coello', description: 'En esta serie de videos vamos a revisar las novedades más importantes de la versión 8 de laravel.', url_aux: '', calificacion: 'Excelente', actualizado: true, en_ruta: true, logo_platform: 'aprendible', logo_technologies: [ 'laravel' ], mostrar: false, repositorio: '', nota: '' },</v>
      </c>
    </row>
    <row r="139" spans="1:52">
      <c r="A139" s="8">
        <v>138</v>
      </c>
      <c r="B139" t="s">
        <v>740</v>
      </c>
      <c r="C139" t="s">
        <v>8</v>
      </c>
      <c r="D139" t="s">
        <v>508</v>
      </c>
      <c r="E139" s="7" t="s">
        <v>741</v>
      </c>
      <c r="F139" t="s">
        <v>742</v>
      </c>
      <c r="G139" s="3">
        <v>0</v>
      </c>
      <c r="H139" t="s">
        <v>104</v>
      </c>
      <c r="I139" t="s">
        <v>55</v>
      </c>
      <c r="J139" s="4">
        <v>0</v>
      </c>
      <c r="K139">
        <f>5*60+3</f>
        <v>303</v>
      </c>
      <c r="L139" s="5">
        <v>44253</v>
      </c>
      <c r="M139" t="s">
        <v>79</v>
      </c>
      <c r="O139" t="s">
        <v>743</v>
      </c>
      <c r="P139" t="s">
        <v>744</v>
      </c>
      <c r="R139" t="s">
        <v>279</v>
      </c>
      <c r="S139" t="s">
        <v>55</v>
      </c>
      <c r="T139" t="s">
        <v>55</v>
      </c>
      <c r="U139" t="s">
        <v>745</v>
      </c>
      <c r="V139" s="22" t="s">
        <v>511</v>
      </c>
      <c r="W139" s="22" t="s">
        <v>61</v>
      </c>
      <c r="AA139" t="str">
        <f>AA$1&amp;": "&amp;Tabla5[[#This Row],[id]]&amp;", "</f>
        <v>id: 138, </v>
      </c>
      <c r="AB139" t="str">
        <f>AB$1&amp;": '"&amp;Tabla5[[#This Row],[name]]&amp;"', "</f>
        <v>name: 'Curso laravel 8 desde cero', </v>
      </c>
      <c r="AC139" t="str">
        <f>AC$1&amp;": '"&amp;Tabla5[[#This Row],[category]]&amp;"', "</f>
        <v>category: 'Frameworks de back-end', </v>
      </c>
      <c r="AD139" t="str">
        <f>AD$1&amp;": '"&amp;Tabla5[[#This Row],[technology]]&amp;"', "</f>
        <v>technology: 'Laravel', </v>
      </c>
      <c r="AE139" t="str">
        <f>AE$1&amp;": '"&amp;Tabla5[[#This Row],[url]]&amp;"', "</f>
        <v>url: 'https://www.cursosdesarrolloweb.es/course/curso-laravel-8-desde-cero', </v>
      </c>
      <c r="AF139" t="str">
        <f>AF$1&amp;": '"&amp;Tabla5[[#This Row],[platform]]&amp;"', "</f>
        <v>platform: 'Cursosdedesarrolloweb', </v>
      </c>
      <c r="AG139" t="str">
        <f>AG$1&amp;": "&amp;SUBSTITUTE(Tabla5[[#This Row],[costo]],",",".")&amp;", "</f>
        <v>costo: 0, </v>
      </c>
      <c r="AH139" t="str">
        <f>AH$1&amp;": '"&amp;Tabla5[[#This Row],[money]]&amp;"', "</f>
        <v>money: 'USD', </v>
      </c>
      <c r="AI139" t="str">
        <f>AI$1&amp;": "&amp;Tabla5[[#This Row],[comprado]]&amp;", "</f>
        <v>comprado: true, </v>
      </c>
      <c r="AJ139" t="str">
        <f>AJ$1&amp;": "&amp;Tabla5[[#This Row],[priority]]&amp;", "</f>
        <v>priority: 0, </v>
      </c>
      <c r="AK139" t="str">
        <f>AK$1&amp;": "&amp;Tabla5[[#This Row],[minutos]]&amp;", "</f>
        <v>minutos: 303, </v>
      </c>
      <c r="AL139" t="str">
        <f>AL$1&amp;": "&amp;IF(Tabla5[[#This Row],[culminado]]=0,"null","'"&amp;TEXT(Tabla5[[#This Row],[culminado]],"aaaa-mm-dd")&amp;"'")&amp;", "</f>
        <v>culminado: '2021-02-26', </v>
      </c>
      <c r="AM139" t="str">
        <f>AM$1&amp;": '"&amp;Tabla5[[#This Row],[certificado]]&amp;"', "</f>
        <v>certificado: 'S/C', </v>
      </c>
      <c r="AN139" t="str">
        <f>AN$1&amp;": '"&amp;Tabla5[[#This Row],[url_certificado]]&amp;"', "</f>
        <v>url_certificado: '', </v>
      </c>
      <c r="AO139" t="str">
        <f>AO$1&amp;": '"&amp;Tabla5[[#This Row],[instructor]]&amp;"', "</f>
        <v>instructor: 'Israel Parra', </v>
      </c>
      <c r="AP139" t="str">
        <f>AP$1&amp;": '"&amp;Tabla5[[#This Row],[description]]&amp;"', "</f>
        <v>description: 'En este curso te voy a explicar desde cero todo lo que necesitas conocer de laravel 8 en adelante, a partir de esta base, podrás seguir aprendiendo con el resto de cursos de laravel 8 de la plataforma o por tu cuenta, tú decides.', </v>
      </c>
      <c r="AQ139" t="str">
        <f>AQ$1&amp;": '"&amp;Tabla5[[#This Row],[url_aux]]&amp;"', "</f>
        <v>url_aux: '', </v>
      </c>
      <c r="AR139" t="str">
        <f>AR$1&amp;": '"&amp;Tabla5[[#This Row],[calificacion]]&amp;"', "</f>
        <v>calificacion: 'Muy bueno', </v>
      </c>
      <c r="AS139" t="str">
        <f>AS$1&amp;": "&amp;Tabla5[[#This Row],[actualizado]]&amp;", "</f>
        <v>actualizado: true, </v>
      </c>
      <c r="AT139" t="str">
        <f>AT$1&amp;": "&amp;Tabla5[[#This Row],[en_ruta]]&amp;", "</f>
        <v>en_ruta: true, </v>
      </c>
      <c r="AU139" t="str">
        <f>AU$1&amp;": '"&amp;Tabla5[[#This Row],[logo_platform]]&amp;"', "</f>
        <v>logo_platform: 'cursosdedesarrolloweb', </v>
      </c>
      <c r="AV139" t="str">
        <f>AV$1&amp;": [ "&amp;Tabla5[[#This Row],[logo_technologies]]&amp;" ], "</f>
        <v>logo_technologies: [ 'laravel' ], </v>
      </c>
      <c r="AW139" t="str">
        <f>AW$1&amp;": "&amp;Tabla5[[#This Row],[mostrar]]&amp;", "</f>
        <v>mostrar: false, </v>
      </c>
      <c r="AX139" t="str">
        <f>AX$1&amp;": '"&amp;Tabla5[[#This Row],[repositorio]]&amp;"', "</f>
        <v>repositorio: '', </v>
      </c>
      <c r="AY139" t="str">
        <f>AY$1&amp;": '"&amp;Tabla5[[#This Row],[nota]]&amp;"'"</f>
        <v>nota: ''</v>
      </c>
      <c r="AZ139" t="str">
        <f>"{ "&amp;AA139&amp;AB139&amp;AC139&amp;AD139&amp;AE139&amp;AF139&amp;AG139&amp;AH139&amp;AI139&amp;AJ139&amp;AK139&amp;AL139&amp;AM139&amp;AN139&amp;AO139&amp;AP139&amp;AQ139&amp;AR139&amp;AS139&amp;AT139&amp;AU139&amp;AV139&amp;AW139&amp;AX139&amp;AY139&amp;" },"</f>
        <v>{ id: 138, name: 'Curso laravel 8 desde cero', category: 'Frameworks de back-end', technology: 'Laravel', url: 'https://www.cursosdesarrolloweb.es/course/curso-laravel-8-desde-cero', platform: 'Cursosdedesarrolloweb', costo: 0, money: 'USD', comprado: true, priority: 0, minutos: 303, culminado: '2021-02-26', certificado: 'S/C', url_certificado: '', instructor: 'Israel Parra', description: 'En este curso te voy a explicar desde cero todo lo que necesitas conocer de laravel 8 en adelante, a partir de esta base, podrás seguir aprendiendo con el resto de cursos de laravel 8 de la plataforma o por tu cuenta, tú decides.', url_aux: '', calificacion: 'Muy bueno', actualizado: true, en_ruta: true, logo_platform: 'cursosdedesarrolloweb', logo_technologies: [ 'laravel' ], mostrar: false, repositorio: '', nota: '' },</v>
      </c>
    </row>
    <row r="140" spans="1:52">
      <c r="A140" s="8">
        <v>139</v>
      </c>
      <c r="B140" t="s">
        <v>746</v>
      </c>
      <c r="C140" t="s">
        <v>8</v>
      </c>
      <c r="D140" t="s">
        <v>508</v>
      </c>
      <c r="E140" s="7" t="s">
        <v>747</v>
      </c>
      <c r="F140" t="s">
        <v>53</v>
      </c>
      <c r="G140" s="3">
        <v>0</v>
      </c>
      <c r="H140" t="s">
        <v>54</v>
      </c>
      <c r="I140" t="s">
        <v>55</v>
      </c>
      <c r="J140" s="4">
        <v>0</v>
      </c>
      <c r="K140">
        <v>46</v>
      </c>
      <c r="L140" s="5">
        <v>44258</v>
      </c>
      <c r="M140" t="s">
        <v>79</v>
      </c>
      <c r="O140" t="s">
        <v>748</v>
      </c>
      <c r="P140" t="s">
        <v>749</v>
      </c>
      <c r="R140" t="s">
        <v>75</v>
      </c>
      <c r="S140" t="s">
        <v>61</v>
      </c>
      <c r="T140" t="s">
        <v>61</v>
      </c>
      <c r="U140" t="s">
        <v>59</v>
      </c>
      <c r="V140" s="22" t="s">
        <v>511</v>
      </c>
      <c r="W140" s="22" t="s">
        <v>61</v>
      </c>
      <c r="AA140" t="str">
        <f>AA$1&amp;": "&amp;Tabla5[[#This Row],[id]]&amp;", "</f>
        <v>id: 139, </v>
      </c>
      <c r="AB140" t="str">
        <f>AB$1&amp;": '"&amp;Tabla5[[#This Row],[name]]&amp;"', "</f>
        <v>name: 'Cómo subir múltiples archivos en laravel', </v>
      </c>
      <c r="AC140" t="str">
        <f>AC$1&amp;": '"&amp;Tabla5[[#This Row],[category]]&amp;"', "</f>
        <v>category: 'Frameworks de back-end', </v>
      </c>
      <c r="AD140" t="str">
        <f>AD$1&amp;": '"&amp;Tabla5[[#This Row],[technology]]&amp;"', "</f>
        <v>technology: 'Laravel', </v>
      </c>
      <c r="AE140" t="str">
        <f>AE$1&amp;": '"&amp;Tabla5[[#This Row],[url]]&amp;"', "</f>
        <v>url: 'https://www.udemy.com/course/como-subir-multiples-archivos-en-laravel', </v>
      </c>
      <c r="AF140" t="str">
        <f>AF$1&amp;": '"&amp;Tabla5[[#This Row],[platform]]&amp;"', "</f>
        <v>platform: 'Udemy', </v>
      </c>
      <c r="AG140" t="str">
        <f>AG$1&amp;": "&amp;SUBSTITUTE(Tabla5[[#This Row],[costo]],",",".")&amp;", "</f>
        <v>costo: 0, </v>
      </c>
      <c r="AH140" t="str">
        <f>AH$1&amp;": '"&amp;Tabla5[[#This Row],[money]]&amp;"', "</f>
        <v>money: 'EUR', </v>
      </c>
      <c r="AI140" t="str">
        <f>AI$1&amp;": "&amp;Tabla5[[#This Row],[comprado]]&amp;", "</f>
        <v>comprado: true, </v>
      </c>
      <c r="AJ140" t="str">
        <f>AJ$1&amp;": "&amp;Tabla5[[#This Row],[priority]]&amp;", "</f>
        <v>priority: 0, </v>
      </c>
      <c r="AK140" t="str">
        <f>AK$1&amp;": "&amp;Tabla5[[#This Row],[minutos]]&amp;", "</f>
        <v>minutos: 46, </v>
      </c>
      <c r="AL140" t="str">
        <f>AL$1&amp;": "&amp;IF(Tabla5[[#This Row],[culminado]]=0,"null","'"&amp;TEXT(Tabla5[[#This Row],[culminado]],"aaaa-mm-dd")&amp;"'")&amp;", "</f>
        <v>culminado: '2021-03-03', </v>
      </c>
      <c r="AM140" t="str">
        <f>AM$1&amp;": '"&amp;Tabla5[[#This Row],[certificado]]&amp;"', "</f>
        <v>certificado: 'S/C', </v>
      </c>
      <c r="AN140" t="str">
        <f>AN$1&amp;": '"&amp;Tabla5[[#This Row],[url_certificado]]&amp;"', "</f>
        <v>url_certificado: '', </v>
      </c>
      <c r="AO140" t="str">
        <f>AO$1&amp;": '"&amp;Tabla5[[#This Row],[instructor]]&amp;"', "</f>
        <v>instructor: 'Brayan Angarita', </v>
      </c>
      <c r="AP140" t="str">
        <f>AP$1&amp;": '"&amp;Tabla5[[#This Row],[description]]&amp;"', "</f>
        <v>description: 'Desarrolla una aplicación sencilla para subir varios archivos de una vez en laravel', </v>
      </c>
      <c r="AQ140" t="str">
        <f>AQ$1&amp;": '"&amp;Tabla5[[#This Row],[url_aux]]&amp;"', "</f>
        <v>url_aux: '', </v>
      </c>
      <c r="AR140" t="str">
        <f>AR$1&amp;": '"&amp;Tabla5[[#This Row],[calificacion]]&amp;"', "</f>
        <v>calificacion: 'Bueno', </v>
      </c>
      <c r="AS140" t="str">
        <f>AS$1&amp;": "&amp;Tabla5[[#This Row],[actualizado]]&amp;", "</f>
        <v>actualizado: false, </v>
      </c>
      <c r="AT140" t="str">
        <f>AT$1&amp;": "&amp;Tabla5[[#This Row],[en_ruta]]&amp;", "</f>
        <v>en_ruta: false, </v>
      </c>
      <c r="AU140" t="str">
        <f>AU$1&amp;": '"&amp;Tabla5[[#This Row],[logo_platform]]&amp;"', "</f>
        <v>logo_platform: 'udemy', </v>
      </c>
      <c r="AV140" t="str">
        <f>AV$1&amp;": [ "&amp;Tabla5[[#This Row],[logo_technologies]]&amp;" ], "</f>
        <v>logo_technologies: [ 'laravel' ], </v>
      </c>
      <c r="AW140" t="str">
        <f>AW$1&amp;": "&amp;Tabla5[[#This Row],[mostrar]]&amp;", "</f>
        <v>mostrar: false, </v>
      </c>
      <c r="AX140" t="str">
        <f>AX$1&amp;": '"&amp;Tabla5[[#This Row],[repositorio]]&amp;"', "</f>
        <v>repositorio: '', </v>
      </c>
      <c r="AY140" t="str">
        <f>AY$1&amp;": '"&amp;Tabla5[[#This Row],[nota]]&amp;"'"</f>
        <v>nota: ''</v>
      </c>
      <c r="AZ140" t="str">
        <f>"{ "&amp;AA140&amp;AB140&amp;AC140&amp;AD140&amp;AE140&amp;AF140&amp;AG140&amp;AH140&amp;AI140&amp;AJ140&amp;AK140&amp;AL140&amp;AM140&amp;AN140&amp;AO140&amp;AP140&amp;AQ140&amp;AR140&amp;AS140&amp;AT140&amp;AU140&amp;AV140&amp;AW140&amp;AX140&amp;AY140&amp;" },"</f>
        <v>{ id: 139, name: 'Cómo subir múltiples archivos en laravel', category: 'Frameworks de back-end', technology: 'Laravel', url: 'https://www.udemy.com/course/como-subir-multiples-archivos-en-laravel', platform: 'Udemy', costo: 0, money: 'EUR', comprado: true, priority: 0, minutos: 46, culminado: '2021-03-03', certificado: 'S/C', url_certificado: '', instructor: 'Brayan Angarita', description: 'Desarrolla una aplicación sencilla para subir varios archivos de una vez en laravel', url_aux: '', calificacion: 'Bueno', actualizado: false, en_ruta: false, logo_platform: 'udemy', logo_technologies: [ 'laravel' ], mostrar: false, repositorio: '', nota: '' },</v>
      </c>
    </row>
    <row r="141" spans="1:52">
      <c r="A141" s="8">
        <v>140</v>
      </c>
      <c r="B141" t="s">
        <v>750</v>
      </c>
      <c r="C141" t="s">
        <v>8</v>
      </c>
      <c r="D141" t="s">
        <v>508</v>
      </c>
      <c r="E141" s="7" t="s">
        <v>751</v>
      </c>
      <c r="F141" t="s">
        <v>132</v>
      </c>
      <c r="G141" s="3">
        <v>0</v>
      </c>
      <c r="H141" t="s">
        <v>104</v>
      </c>
      <c r="I141" t="s">
        <v>55</v>
      </c>
      <c r="J141" s="4">
        <v>0</v>
      </c>
      <c r="K141" s="1">
        <f>9*10</f>
        <v>90</v>
      </c>
      <c r="L141" s="5">
        <v>44263</v>
      </c>
      <c r="M141" t="s">
        <v>79</v>
      </c>
      <c r="O141" t="s">
        <v>242</v>
      </c>
      <c r="P141" t="s">
        <v>750</v>
      </c>
      <c r="R141" t="s">
        <v>93</v>
      </c>
      <c r="S141" t="s">
        <v>55</v>
      </c>
      <c r="T141" t="s">
        <v>55</v>
      </c>
      <c r="U141" t="s">
        <v>135</v>
      </c>
      <c r="V141" s="22" t="s">
        <v>511</v>
      </c>
      <c r="W141" s="22" t="s">
        <v>61</v>
      </c>
      <c r="AA141" t="str">
        <f>AA$1&amp;": "&amp;Tabla5[[#This Row],[id]]&amp;", "</f>
        <v>id: 140, </v>
      </c>
      <c r="AB141" t="str">
        <f>AB$1&amp;": '"&amp;Tabla5[[#This Row],[name]]&amp;"', "</f>
        <v>name: 'Cómo integrar la plantilla AdminLTE 3 en tu proyecto de laravel', </v>
      </c>
      <c r="AC141" t="str">
        <f>AC$1&amp;": '"&amp;Tabla5[[#This Row],[category]]&amp;"', "</f>
        <v>category: 'Frameworks de back-end', </v>
      </c>
      <c r="AD141" t="str">
        <f>AD$1&amp;": '"&amp;Tabla5[[#This Row],[technology]]&amp;"', "</f>
        <v>technology: 'Laravel', </v>
      </c>
      <c r="AE141" t="str">
        <f>AE$1&amp;": '"&amp;Tabla5[[#This Row],[url]]&amp;"', "</f>
        <v>url: 'https://www.youtube.com/playlist?list=PLZ2ovOgdI-kWTCkbH749Ukvq7FMz5ahpP', </v>
      </c>
      <c r="AF141" t="str">
        <f>AF$1&amp;": '"&amp;Tabla5[[#This Row],[platform]]&amp;"', "</f>
        <v>platform: 'YouTube', </v>
      </c>
      <c r="AG141" t="str">
        <f>AG$1&amp;": "&amp;SUBSTITUTE(Tabla5[[#This Row],[costo]],",",".")&amp;", "</f>
        <v>costo: 0, </v>
      </c>
      <c r="AH141" t="str">
        <f>AH$1&amp;": '"&amp;Tabla5[[#This Row],[money]]&amp;"', "</f>
        <v>money: 'USD', </v>
      </c>
      <c r="AI141" t="str">
        <f>AI$1&amp;": "&amp;Tabla5[[#This Row],[comprado]]&amp;", "</f>
        <v>comprado: true, </v>
      </c>
      <c r="AJ141" t="str">
        <f>AJ$1&amp;": "&amp;Tabla5[[#This Row],[priority]]&amp;", "</f>
        <v>priority: 0, </v>
      </c>
      <c r="AK141" t="str">
        <f>AK$1&amp;": "&amp;Tabla5[[#This Row],[minutos]]&amp;", "</f>
        <v>minutos: 90, </v>
      </c>
      <c r="AL141" t="str">
        <f>AL$1&amp;": "&amp;IF(Tabla5[[#This Row],[culminado]]=0,"null","'"&amp;TEXT(Tabla5[[#This Row],[culminado]],"aaaa-mm-dd")&amp;"'")&amp;", "</f>
        <v>culminado: '2021-03-08', </v>
      </c>
      <c r="AM141" t="str">
        <f>AM$1&amp;": '"&amp;Tabla5[[#This Row],[certificado]]&amp;"', "</f>
        <v>certificado: 'S/C', </v>
      </c>
      <c r="AN141" t="str">
        <f>AN$1&amp;": '"&amp;Tabla5[[#This Row],[url_certificado]]&amp;"', "</f>
        <v>url_certificado: '', </v>
      </c>
      <c r="AO141" t="str">
        <f>AO$1&amp;": '"&amp;Tabla5[[#This Row],[instructor]]&amp;"', "</f>
        <v>instructor: 'Victor Arana Flores', </v>
      </c>
      <c r="AP141" t="str">
        <f>AP$1&amp;": '"&amp;Tabla5[[#This Row],[description]]&amp;"', "</f>
        <v>description: 'Cómo integrar la plantilla AdminLTE 3 en tu proyecto de laravel', </v>
      </c>
      <c r="AQ141" t="str">
        <f>AQ$1&amp;": '"&amp;Tabla5[[#This Row],[url_aux]]&amp;"', "</f>
        <v>url_aux: '', </v>
      </c>
      <c r="AR141" t="str">
        <f>AR$1&amp;": '"&amp;Tabla5[[#This Row],[calificacion]]&amp;"', "</f>
        <v>calificacion: 'Excelente', </v>
      </c>
      <c r="AS141" t="str">
        <f>AS$1&amp;": "&amp;Tabla5[[#This Row],[actualizado]]&amp;", "</f>
        <v>actualizado: true, </v>
      </c>
      <c r="AT141" t="str">
        <f>AT$1&amp;": "&amp;Tabla5[[#This Row],[en_ruta]]&amp;", "</f>
        <v>en_ruta: true, </v>
      </c>
      <c r="AU141" t="str">
        <f>AU$1&amp;": '"&amp;Tabla5[[#This Row],[logo_platform]]&amp;"', "</f>
        <v>logo_platform: 'youtube', </v>
      </c>
      <c r="AV141" t="str">
        <f>AV$1&amp;": [ "&amp;Tabla5[[#This Row],[logo_technologies]]&amp;" ], "</f>
        <v>logo_technologies: [ 'laravel' ], </v>
      </c>
      <c r="AW141" t="str">
        <f>AW$1&amp;": "&amp;Tabla5[[#This Row],[mostrar]]&amp;", "</f>
        <v>mostrar: false, </v>
      </c>
      <c r="AX141" t="str">
        <f>AX$1&amp;": '"&amp;Tabla5[[#This Row],[repositorio]]&amp;"', "</f>
        <v>repositorio: '', </v>
      </c>
      <c r="AY141" t="str">
        <f>AY$1&amp;": '"&amp;Tabla5[[#This Row],[nota]]&amp;"'"</f>
        <v>nota: ''</v>
      </c>
      <c r="AZ141" t="str">
        <f>"{ "&amp;AA141&amp;AB141&amp;AC141&amp;AD141&amp;AE141&amp;AF141&amp;AG141&amp;AH141&amp;AI141&amp;AJ141&amp;AK141&amp;AL141&amp;AM141&amp;AN141&amp;AO141&amp;AP141&amp;AQ141&amp;AR141&amp;AS141&amp;AT141&amp;AU141&amp;AV141&amp;AW141&amp;AX141&amp;AY141&amp;" },"</f>
        <v>{ id: 140, name: 'Cómo integrar la plantilla AdminLTE 3 en tu proyecto de laravel', category: 'Frameworks de back-end', technology: 'Laravel', url: 'https://www.youtube.com/playlist?list=PLZ2ovOgdI-kWTCkbH749Ukvq7FMz5ahpP', platform: 'YouTube', costo: 0, money: 'USD', comprado: true, priority: 0, minutos: 90, culminado: '2021-03-08', certificado: 'S/C', url_certificado: '', instructor: 'Victor Arana Flores', description: 'Cómo integrar la plantilla AdminLTE 3 en tu proyecto de laravel', url_aux: '', calificacion: 'Excelente', actualizado: true, en_ruta: true, logo_platform: 'youtube', logo_technologies: [ 'laravel' ], mostrar: false, repositorio: '', nota: '' },</v>
      </c>
    </row>
    <row r="142" spans="1:52">
      <c r="A142" s="1">
        <v>141</v>
      </c>
      <c r="B142" t="s">
        <v>752</v>
      </c>
      <c r="C142" t="s">
        <v>8</v>
      </c>
      <c r="D142" t="s">
        <v>508</v>
      </c>
      <c r="E142" s="7" t="s">
        <v>753</v>
      </c>
      <c r="F142" t="s">
        <v>239</v>
      </c>
      <c r="G142" s="3">
        <v>0</v>
      </c>
      <c r="H142" t="s">
        <v>104</v>
      </c>
      <c r="I142" t="s">
        <v>55</v>
      </c>
      <c r="J142" s="4">
        <v>1</v>
      </c>
      <c r="K142">
        <f>21*60</f>
        <v>1260</v>
      </c>
      <c r="O142" t="s">
        <v>242</v>
      </c>
      <c r="P142" t="s">
        <v>754</v>
      </c>
      <c r="R142" t="s">
        <v>93</v>
      </c>
      <c r="S142" t="s">
        <v>55</v>
      </c>
      <c r="T142" t="s">
        <v>55</v>
      </c>
      <c r="U142" t="s">
        <v>244</v>
      </c>
      <c r="V142" s="22" t="s">
        <v>511</v>
      </c>
      <c r="W142" s="22" t="s">
        <v>61</v>
      </c>
      <c r="AA142" t="str">
        <f>AA$1&amp;": "&amp;Tabla5[[#This Row],[id]]&amp;", "</f>
        <v>id: 141, </v>
      </c>
      <c r="AB142" t="str">
        <f>AB$1&amp;": '"&amp;Tabla5[[#This Row],[name]]&amp;"', "</f>
        <v>name: 'Aprende laravel 8 desde cero', </v>
      </c>
      <c r="AC142" t="str">
        <f>AC$1&amp;": '"&amp;Tabla5[[#This Row],[category]]&amp;"', "</f>
        <v>category: 'Frameworks de back-end', </v>
      </c>
      <c r="AD142" t="str">
        <f>AD$1&amp;": '"&amp;Tabla5[[#This Row],[technology]]&amp;"', "</f>
        <v>technology: 'Laravel', </v>
      </c>
      <c r="AE142" t="str">
        <f>AE$1&amp;": '"&amp;Tabla5[[#This Row],[url]]&amp;"', "</f>
        <v>url: 'https://codersfree.com/cursos/aprende-laravel-8-desde-cero', </v>
      </c>
      <c r="AF142" t="str">
        <f>AF$1&amp;": '"&amp;Tabla5[[#This Row],[platform]]&amp;"', "</f>
        <v>platform: 'Coders Free', </v>
      </c>
      <c r="AG142" t="str">
        <f>AG$1&amp;": "&amp;SUBSTITUTE(Tabla5[[#This Row],[costo]],",",".")&amp;", "</f>
        <v>costo: 0, </v>
      </c>
      <c r="AH142" t="str">
        <f>AH$1&amp;": '"&amp;Tabla5[[#This Row],[money]]&amp;"', "</f>
        <v>money: 'USD', </v>
      </c>
      <c r="AI142" t="str">
        <f>AI$1&amp;": "&amp;Tabla5[[#This Row],[comprado]]&amp;", "</f>
        <v>comprado: true, </v>
      </c>
      <c r="AJ142" t="str">
        <f>AJ$1&amp;": "&amp;Tabla5[[#This Row],[priority]]&amp;", "</f>
        <v>priority: 1, </v>
      </c>
      <c r="AK142" t="str">
        <f>AK$1&amp;": "&amp;Tabla5[[#This Row],[minutos]]&amp;", "</f>
        <v>minutos: 1260, </v>
      </c>
      <c r="AL142" t="str">
        <f>AL$1&amp;": "&amp;IF(Tabla5[[#This Row],[culminado]]=0,"null","'"&amp;TEXT(Tabla5[[#This Row],[culminado]],"aaaa-mm-dd")&amp;"'")&amp;", "</f>
        <v>culminado: null, </v>
      </c>
      <c r="AM142" t="str">
        <f>AM$1&amp;": '"&amp;Tabla5[[#This Row],[certificado]]&amp;"', "</f>
        <v>certificado: '', </v>
      </c>
      <c r="AN142" t="str">
        <f>AN$1&amp;": '"&amp;Tabla5[[#This Row],[url_certificado]]&amp;"', "</f>
        <v>url_certificado: '', </v>
      </c>
      <c r="AO142" t="str">
        <f>AO$1&amp;": '"&amp;Tabla5[[#This Row],[instructor]]&amp;"', "</f>
        <v>instructor: 'Victor Arana Flores', </v>
      </c>
      <c r="AP142" t="str">
        <f>AP$1&amp;": '"&amp;Tabla5[[#This Row],[description]]&amp;"', "</f>
        <v>description: 'En este curso aprenderás a utilizar el frameworke laravel 8, totalmente desde cero.', </v>
      </c>
      <c r="AQ142" t="str">
        <f>AQ$1&amp;": '"&amp;Tabla5[[#This Row],[url_aux]]&amp;"', "</f>
        <v>url_aux: '', </v>
      </c>
      <c r="AR142" t="str">
        <f>AR$1&amp;": '"&amp;Tabla5[[#This Row],[calificacion]]&amp;"', "</f>
        <v>calificacion: 'Excelente', </v>
      </c>
      <c r="AS142" t="str">
        <f>AS$1&amp;": "&amp;Tabla5[[#This Row],[actualizado]]&amp;", "</f>
        <v>actualizado: true, </v>
      </c>
      <c r="AT142" t="str">
        <f>AT$1&amp;": "&amp;Tabla5[[#This Row],[en_ruta]]&amp;", "</f>
        <v>en_ruta: true, </v>
      </c>
      <c r="AU142" t="str">
        <f>AU$1&amp;": '"&amp;Tabla5[[#This Row],[logo_platform]]&amp;"', "</f>
        <v>logo_platform: 'coders_free', </v>
      </c>
      <c r="AV142" t="str">
        <f>AV$1&amp;": [ "&amp;Tabla5[[#This Row],[logo_technologies]]&amp;" ], "</f>
        <v>logo_technologies: [ 'laravel' ], </v>
      </c>
      <c r="AW142" t="str">
        <f>AW$1&amp;": "&amp;Tabla5[[#This Row],[mostrar]]&amp;", "</f>
        <v>mostrar: false, </v>
      </c>
      <c r="AX142" t="str">
        <f>AX$1&amp;": '"&amp;Tabla5[[#This Row],[repositorio]]&amp;"', "</f>
        <v>repositorio: '', </v>
      </c>
      <c r="AY142" t="str">
        <f>AY$1&amp;": '"&amp;Tabla5[[#This Row],[nota]]&amp;"'"</f>
        <v>nota: ''</v>
      </c>
      <c r="AZ142" t="str">
        <f>"{ "&amp;AA142&amp;AB142&amp;AC142&amp;AD142&amp;AE142&amp;AF142&amp;AG142&amp;AH142&amp;AI142&amp;AJ142&amp;AK142&amp;AL142&amp;AM142&amp;AN142&amp;AO142&amp;AP142&amp;AQ142&amp;AR142&amp;AS142&amp;AT142&amp;AU142&amp;AV142&amp;AW142&amp;AX142&amp;AY142&amp;" },"</f>
        <v>{ id: 141, name: 'Aprende laravel 8 desde cero', category: 'Frameworks de back-end', technology: 'Laravel', url: 'https://codersfree.com/cursos/aprende-laravel-8-desde-cero', platform: 'Coders Free', costo: 0, money: 'USD', comprado: true, priority: 1, minutos: 1260, culminado: null, certificado: '', url_certificado: '', instructor: 'Victor Arana Flores', description: 'En este curso aprenderás a utilizar el frameworke laravel 8, totalmente desde cero.', url_aux: '', calificacion: 'Excelente', actualizado: true, en_ruta: true, logo_platform: 'coders_free', logo_technologies: [ 'laravel' ], mostrar: false, repositorio: '', nota: '' },</v>
      </c>
    </row>
    <row r="143" spans="1:52">
      <c r="A143" s="8">
        <v>142</v>
      </c>
      <c r="B143" t="s">
        <v>755</v>
      </c>
      <c r="C143" t="s">
        <v>6</v>
      </c>
      <c r="D143" t="s">
        <v>508</v>
      </c>
      <c r="E143" s="7" t="s">
        <v>756</v>
      </c>
      <c r="F143" t="s">
        <v>132</v>
      </c>
      <c r="G143" s="3">
        <v>0</v>
      </c>
      <c r="H143" t="s">
        <v>104</v>
      </c>
      <c r="I143" t="s">
        <v>55</v>
      </c>
      <c r="J143" s="4">
        <v>0</v>
      </c>
      <c r="K143" s="1">
        <f>9*10</f>
        <v>90</v>
      </c>
      <c r="L143" s="5">
        <v>44274</v>
      </c>
      <c r="M143" t="s">
        <v>79</v>
      </c>
      <c r="O143" t="s">
        <v>242</v>
      </c>
      <c r="P143" t="s">
        <v>757</v>
      </c>
      <c r="R143" t="s">
        <v>93</v>
      </c>
      <c r="S143" t="s">
        <v>55</v>
      </c>
      <c r="T143" t="s">
        <v>55</v>
      </c>
      <c r="U143" t="s">
        <v>135</v>
      </c>
      <c r="V143" s="22" t="s">
        <v>758</v>
      </c>
      <c r="W143" s="22" t="s">
        <v>55</v>
      </c>
      <c r="AA143" t="str">
        <f>AA$1&amp;": "&amp;Tabla5[[#This Row],[id]]&amp;", "</f>
        <v>id: 142, </v>
      </c>
      <c r="AB143" t="str">
        <f>AB$1&amp;": '"&amp;Tabla5[[#This Row],[name]]&amp;"', "</f>
        <v>name: 'Desplegar tu proyecto laravel en Digital Ocean', </v>
      </c>
      <c r="AC143" t="str">
        <f>AC$1&amp;": '"&amp;Tabla5[[#This Row],[category]]&amp;"', "</f>
        <v>category: 'Deploy', </v>
      </c>
      <c r="AD143" t="str">
        <f>AD$1&amp;": '"&amp;Tabla5[[#This Row],[technology]]&amp;"', "</f>
        <v>technology: 'Laravel', </v>
      </c>
      <c r="AE143" t="str">
        <f>AE$1&amp;": '"&amp;Tabla5[[#This Row],[url]]&amp;"', "</f>
        <v>url: 'https://www.youtube.com/playlist?list=PLZ2ovOgdI-kWRdVAJLH0kEHSNKCk8rz_x', </v>
      </c>
      <c r="AF143" t="str">
        <f>AF$1&amp;": '"&amp;Tabla5[[#This Row],[platform]]&amp;"', "</f>
        <v>platform: 'YouTube', </v>
      </c>
      <c r="AG143" t="str">
        <f>AG$1&amp;": "&amp;SUBSTITUTE(Tabla5[[#This Row],[costo]],",",".")&amp;", "</f>
        <v>costo: 0, </v>
      </c>
      <c r="AH143" t="str">
        <f>AH$1&amp;": '"&amp;Tabla5[[#This Row],[money]]&amp;"', "</f>
        <v>money: 'USD', </v>
      </c>
      <c r="AI143" t="str">
        <f>AI$1&amp;": "&amp;Tabla5[[#This Row],[comprado]]&amp;", "</f>
        <v>comprado: true, </v>
      </c>
      <c r="AJ143" t="str">
        <f>AJ$1&amp;": "&amp;Tabla5[[#This Row],[priority]]&amp;", "</f>
        <v>priority: 0, </v>
      </c>
      <c r="AK143" t="str">
        <f>AK$1&amp;": "&amp;Tabla5[[#This Row],[minutos]]&amp;", "</f>
        <v>minutos: 90, </v>
      </c>
      <c r="AL143" t="str">
        <f>AL$1&amp;": "&amp;IF(Tabla5[[#This Row],[culminado]]=0,"null","'"&amp;TEXT(Tabla5[[#This Row],[culminado]],"aaaa-mm-dd")&amp;"'")&amp;", "</f>
        <v>culminado: '2021-03-19', </v>
      </c>
      <c r="AM143" t="str">
        <f>AM$1&amp;": '"&amp;Tabla5[[#This Row],[certificado]]&amp;"', "</f>
        <v>certificado: 'S/C', </v>
      </c>
      <c r="AN143" t="str">
        <f>AN$1&amp;": '"&amp;Tabla5[[#This Row],[url_certificado]]&amp;"', "</f>
        <v>url_certificado: '', </v>
      </c>
      <c r="AO143" t="str">
        <f>AO$1&amp;": '"&amp;Tabla5[[#This Row],[instructor]]&amp;"', "</f>
        <v>instructor: 'Victor Arana Flores', </v>
      </c>
      <c r="AP143" t="str">
        <f>AP$1&amp;": '"&amp;Tabla5[[#This Row],[description]]&amp;"', "</f>
        <v>description: 'En esta nueva serie te enseñaré a cómo administrar tu propio servidor, y subir tus proyectos laravel en él.', </v>
      </c>
      <c r="AQ143" t="str">
        <f>AQ$1&amp;": '"&amp;Tabla5[[#This Row],[url_aux]]&amp;"', "</f>
        <v>url_aux: '', </v>
      </c>
      <c r="AR143" t="str">
        <f>AR$1&amp;": '"&amp;Tabla5[[#This Row],[calificacion]]&amp;"', "</f>
        <v>calificacion: 'Excelente', </v>
      </c>
      <c r="AS143" t="str">
        <f>AS$1&amp;": "&amp;Tabla5[[#This Row],[actualizado]]&amp;", "</f>
        <v>actualizado: true, </v>
      </c>
      <c r="AT143" t="str">
        <f>AT$1&amp;": "&amp;Tabla5[[#This Row],[en_ruta]]&amp;", "</f>
        <v>en_ruta: true, </v>
      </c>
      <c r="AU143" t="str">
        <f>AU$1&amp;": '"&amp;Tabla5[[#This Row],[logo_platform]]&amp;"', "</f>
        <v>logo_platform: 'youtube', </v>
      </c>
      <c r="AV143" t="str">
        <f>AV$1&amp;": [ "&amp;Tabla5[[#This Row],[logo_technologies]]&amp;" ], "</f>
        <v>logo_technologies: [ 'laravel','digitalocean' ], </v>
      </c>
      <c r="AW143" t="str">
        <f>AW$1&amp;": "&amp;Tabla5[[#This Row],[mostrar]]&amp;", "</f>
        <v>mostrar: true, </v>
      </c>
      <c r="AX143" t="str">
        <f>AX$1&amp;": '"&amp;Tabla5[[#This Row],[repositorio]]&amp;"', "</f>
        <v>repositorio: '', </v>
      </c>
      <c r="AY143" t="str">
        <f>AY$1&amp;": '"&amp;Tabla5[[#This Row],[nota]]&amp;"'"</f>
        <v>nota: ''</v>
      </c>
      <c r="AZ143" t="str">
        <f>"{ "&amp;AA143&amp;AB143&amp;AC143&amp;AD143&amp;AE143&amp;AF143&amp;AG143&amp;AH143&amp;AI143&amp;AJ143&amp;AK143&amp;AL143&amp;AM143&amp;AN143&amp;AO143&amp;AP143&amp;AQ143&amp;AR143&amp;AS143&amp;AT143&amp;AU143&amp;AV143&amp;AW143&amp;AX143&amp;AY143&amp;" },"</f>
        <v>{ id: 142, name: 'Desplegar tu proyecto laravel en Digital Ocean', category: 'Deploy', technology: 'Laravel', url: 'https://www.youtube.com/playlist?list=PLZ2ovOgdI-kWRdVAJLH0kEHSNKCk8rz_x', platform: 'YouTube', costo: 0, money: 'USD', comprado: true, priority: 0, minutos: 90, culminado: '2021-03-19', certificado: 'S/C', url_certificado: '', instructor: 'Victor Arana Flores', description: 'En esta nueva serie te enseñaré a cómo administrar tu propio servidor, y subir tus proyectos laravel en él.', url_aux: '', calificacion: 'Excelente', actualizado: true, en_ruta: true, logo_platform: 'youtube', logo_technologies: [ 'laravel','digitalocean' ], mostrar: true, repositorio: '', nota: '' },</v>
      </c>
    </row>
    <row r="144" spans="1:52">
      <c r="A144" s="8">
        <v>143</v>
      </c>
      <c r="B144" t="s">
        <v>759</v>
      </c>
      <c r="C144" t="s">
        <v>10</v>
      </c>
      <c r="D144" t="s">
        <v>389</v>
      </c>
      <c r="E144" s="7" t="s">
        <v>760</v>
      </c>
      <c r="F144" t="s">
        <v>717</v>
      </c>
      <c r="G144" s="3">
        <v>0</v>
      </c>
      <c r="H144" t="s">
        <v>104</v>
      </c>
      <c r="I144" t="s">
        <v>55</v>
      </c>
      <c r="J144" s="4">
        <v>0</v>
      </c>
      <c r="K144">
        <f>60+10</f>
        <v>70</v>
      </c>
      <c r="L144" s="5">
        <v>44314</v>
      </c>
      <c r="M144" t="s">
        <v>79</v>
      </c>
      <c r="O144" t="s">
        <v>718</v>
      </c>
      <c r="P144" t="s">
        <v>761</v>
      </c>
      <c r="R144" t="s">
        <v>279</v>
      </c>
      <c r="S144" t="s">
        <v>61</v>
      </c>
      <c r="T144" t="s">
        <v>61</v>
      </c>
      <c r="U144" t="s">
        <v>720</v>
      </c>
      <c r="V144" s="22" t="s">
        <v>393</v>
      </c>
      <c r="W144" s="22" t="s">
        <v>61</v>
      </c>
      <c r="AA144" t="str">
        <f>AA$1&amp;": "&amp;Tabla5[[#This Row],[id]]&amp;", "</f>
        <v>id: 143, </v>
      </c>
      <c r="AB144" t="str">
        <f>AB$1&amp;": '"&amp;Tabla5[[#This Row],[name]]&amp;"', "</f>
        <v>name: 'Vue.js desde cero', </v>
      </c>
      <c r="AC144" t="str">
        <f>AC$1&amp;": '"&amp;Tabla5[[#This Row],[category]]&amp;"', "</f>
        <v>category: 'Frameworks de JavaScript', </v>
      </c>
      <c r="AD144" t="str">
        <f>AD$1&amp;": '"&amp;Tabla5[[#This Row],[technology]]&amp;"', "</f>
        <v>technology: 'Vue JS', </v>
      </c>
      <c r="AE144" t="str">
        <f>AE$1&amp;": '"&amp;Tabla5[[#This Row],[url]]&amp;"', "</f>
        <v>url: 'https://aprendible.com/series/vuejs-desde-cero', </v>
      </c>
      <c r="AF144" t="str">
        <f>AF$1&amp;": '"&amp;Tabla5[[#This Row],[platform]]&amp;"', "</f>
        <v>platform: 'Aprendible', </v>
      </c>
      <c r="AG144" t="str">
        <f>AG$1&amp;": "&amp;SUBSTITUTE(Tabla5[[#This Row],[costo]],",",".")&amp;", "</f>
        <v>costo: 0, </v>
      </c>
      <c r="AH144" t="str">
        <f>AH$1&amp;": '"&amp;Tabla5[[#This Row],[money]]&amp;"', "</f>
        <v>money: 'USD', </v>
      </c>
      <c r="AI144" t="str">
        <f>AI$1&amp;": "&amp;Tabla5[[#This Row],[comprado]]&amp;", "</f>
        <v>comprado: true, </v>
      </c>
      <c r="AJ144" t="str">
        <f>AJ$1&amp;": "&amp;Tabla5[[#This Row],[priority]]&amp;", "</f>
        <v>priority: 0, </v>
      </c>
      <c r="AK144" t="str">
        <f>AK$1&amp;": "&amp;Tabla5[[#This Row],[minutos]]&amp;", "</f>
        <v>minutos: 70, </v>
      </c>
      <c r="AL144" t="str">
        <f>AL$1&amp;": "&amp;IF(Tabla5[[#This Row],[culminado]]=0,"null","'"&amp;TEXT(Tabla5[[#This Row],[culminado]],"aaaa-mm-dd")&amp;"'")&amp;", "</f>
        <v>culminado: '2021-04-28', </v>
      </c>
      <c r="AM144" t="str">
        <f>AM$1&amp;": '"&amp;Tabla5[[#This Row],[certificado]]&amp;"', "</f>
        <v>certificado: 'S/C', </v>
      </c>
      <c r="AN144" t="str">
        <f>AN$1&amp;": '"&amp;Tabla5[[#This Row],[url_certificado]]&amp;"', "</f>
        <v>url_certificado: '', </v>
      </c>
      <c r="AO144" t="str">
        <f>AO$1&amp;": '"&amp;Tabla5[[#This Row],[instructor]]&amp;"', "</f>
        <v>instructor: 'Jorge Luis García Coello', </v>
      </c>
      <c r="AP144" t="str">
        <f>AP$1&amp;": '"&amp;Tabla5[[#This Row],[description]]&amp;"', "</f>
        <v>description: 'En esta serie aprenderemos a utilizar Vue.js desde cero y cómo integrarlo en tus aplicaciones de laravel.', </v>
      </c>
      <c r="AQ144" t="str">
        <f>AQ$1&amp;": '"&amp;Tabla5[[#This Row],[url_aux]]&amp;"', "</f>
        <v>url_aux: '', </v>
      </c>
      <c r="AR144" t="str">
        <f>AR$1&amp;": '"&amp;Tabla5[[#This Row],[calificacion]]&amp;"', "</f>
        <v>calificacion: 'Muy bueno', </v>
      </c>
      <c r="AS144" t="str">
        <f>AS$1&amp;": "&amp;Tabla5[[#This Row],[actualizado]]&amp;", "</f>
        <v>actualizado: false, </v>
      </c>
      <c r="AT144" t="str">
        <f>AT$1&amp;": "&amp;Tabla5[[#This Row],[en_ruta]]&amp;", "</f>
        <v>en_ruta: false, </v>
      </c>
      <c r="AU144" t="str">
        <f>AU$1&amp;": '"&amp;Tabla5[[#This Row],[logo_platform]]&amp;"', "</f>
        <v>logo_platform: 'aprendible', </v>
      </c>
      <c r="AV144" t="str">
        <f>AV$1&amp;": [ "&amp;Tabla5[[#This Row],[logo_technologies]]&amp;" ], "</f>
        <v>logo_technologies: [ 'vuejs' ], </v>
      </c>
      <c r="AW144" t="str">
        <f>AW$1&amp;": "&amp;Tabla5[[#This Row],[mostrar]]&amp;", "</f>
        <v>mostrar: false, </v>
      </c>
      <c r="AX144" t="str">
        <f>AX$1&amp;": '"&amp;Tabla5[[#This Row],[repositorio]]&amp;"', "</f>
        <v>repositorio: '', </v>
      </c>
      <c r="AY144" t="str">
        <f>AY$1&amp;": '"&amp;Tabla5[[#This Row],[nota]]&amp;"'"</f>
        <v>nota: ''</v>
      </c>
      <c r="AZ144" t="str">
        <f>"{ "&amp;AA144&amp;AB144&amp;AC144&amp;AD144&amp;AE144&amp;AF144&amp;AG144&amp;AH144&amp;AI144&amp;AJ144&amp;AK144&amp;AL144&amp;AM144&amp;AN144&amp;AO144&amp;AP144&amp;AQ144&amp;AR144&amp;AS144&amp;AT144&amp;AU144&amp;AV144&amp;AW144&amp;AX144&amp;AY144&amp;" },"</f>
        <v>{ id: 143, name: 'Vue.js desde cero', category: 'Frameworks de JavaScript', technology: 'Vue JS', url: 'https://aprendible.com/series/vuejs-desde-cero', platform: 'Aprendible', costo: 0, money: 'USD', comprado: true, priority: 0, minutos: 70, culminado: '2021-04-28', certificado: 'S/C', url_certificado: '', instructor: 'Jorge Luis García Coello', description: 'En esta serie aprenderemos a utilizar Vue.js desde cero y cómo integrarlo en tus aplicaciones de laravel.', url_aux: '', calificacion: 'Muy bueno', actualizado: false, en_ruta: false, logo_platform: 'aprendible', logo_technologies: [ 'vuejs' ], mostrar: false, repositorio: '', nota: '' },</v>
      </c>
    </row>
    <row r="145" spans="1:52">
      <c r="A145" s="8">
        <v>144</v>
      </c>
      <c r="B145" t="s">
        <v>762</v>
      </c>
      <c r="C145" t="s">
        <v>6</v>
      </c>
      <c r="D145" t="s">
        <v>418</v>
      </c>
      <c r="E145" s="7" t="s">
        <v>763</v>
      </c>
      <c r="F145" t="s">
        <v>717</v>
      </c>
      <c r="G145" s="3">
        <v>0</v>
      </c>
      <c r="H145" t="s">
        <v>104</v>
      </c>
      <c r="I145" t="s">
        <v>55</v>
      </c>
      <c r="J145" s="4">
        <v>0</v>
      </c>
      <c r="K145">
        <v>52</v>
      </c>
      <c r="L145" s="5">
        <v>44316</v>
      </c>
      <c r="M145" t="s">
        <v>79</v>
      </c>
      <c r="O145" t="s">
        <v>718</v>
      </c>
      <c r="P145" t="s">
        <v>764</v>
      </c>
      <c r="R145" t="s">
        <v>279</v>
      </c>
      <c r="S145" t="s">
        <v>55</v>
      </c>
      <c r="T145" t="s">
        <v>55</v>
      </c>
      <c r="U145" t="s">
        <v>720</v>
      </c>
      <c r="V145" s="22" t="s">
        <v>765</v>
      </c>
      <c r="W145" s="22" t="s">
        <v>55</v>
      </c>
      <c r="AA145" t="str">
        <f>AA$1&amp;": "&amp;Tabla5[[#This Row],[id]]&amp;", "</f>
        <v>id: 144, </v>
      </c>
      <c r="AB145" t="str">
        <f>AB$1&amp;": '"&amp;Tabla5[[#This Row],[name]]&amp;"', "</f>
        <v>name: 'Servidores', </v>
      </c>
      <c r="AC145" t="str">
        <f>AC$1&amp;": '"&amp;Tabla5[[#This Row],[category]]&amp;"', "</f>
        <v>category: 'Deploy', </v>
      </c>
      <c r="AD145" t="str">
        <f>AD$1&amp;": '"&amp;Tabla5[[#This Row],[technology]]&amp;"', "</f>
        <v>technology: 'General', </v>
      </c>
      <c r="AE145" t="str">
        <f>AE$1&amp;": '"&amp;Tabla5[[#This Row],[url]]&amp;"', "</f>
        <v>url: 'https://aprendible.com/series/servidores', </v>
      </c>
      <c r="AF145" t="str">
        <f>AF$1&amp;": '"&amp;Tabla5[[#This Row],[platform]]&amp;"', "</f>
        <v>platform: 'Aprendible', </v>
      </c>
      <c r="AG145" t="str">
        <f>AG$1&amp;": "&amp;SUBSTITUTE(Tabla5[[#This Row],[costo]],",",".")&amp;", "</f>
        <v>costo: 0, </v>
      </c>
      <c r="AH145" t="str">
        <f>AH$1&amp;": '"&amp;Tabla5[[#This Row],[money]]&amp;"', "</f>
        <v>money: 'USD', </v>
      </c>
      <c r="AI145" t="str">
        <f>AI$1&amp;": "&amp;Tabla5[[#This Row],[comprado]]&amp;", "</f>
        <v>comprado: true, </v>
      </c>
      <c r="AJ145" t="str">
        <f>AJ$1&amp;": "&amp;Tabla5[[#This Row],[priority]]&amp;", "</f>
        <v>priority: 0, </v>
      </c>
      <c r="AK145" t="str">
        <f>AK$1&amp;": "&amp;Tabla5[[#This Row],[minutos]]&amp;", "</f>
        <v>minutos: 52, </v>
      </c>
      <c r="AL145" t="str">
        <f>AL$1&amp;": "&amp;IF(Tabla5[[#This Row],[culminado]]=0,"null","'"&amp;TEXT(Tabla5[[#This Row],[culminado]],"aaaa-mm-dd")&amp;"'")&amp;", "</f>
        <v>culminado: '2021-04-30', </v>
      </c>
      <c r="AM145" t="str">
        <f>AM$1&amp;": '"&amp;Tabla5[[#This Row],[certificado]]&amp;"', "</f>
        <v>certificado: 'S/C', </v>
      </c>
      <c r="AN145" t="str">
        <f>AN$1&amp;": '"&amp;Tabla5[[#This Row],[url_certificado]]&amp;"', "</f>
        <v>url_certificado: '', </v>
      </c>
      <c r="AO145" t="str">
        <f>AO$1&amp;": '"&amp;Tabla5[[#This Row],[instructor]]&amp;"', "</f>
        <v>instructor: 'Jorge Luis García Coello', </v>
      </c>
      <c r="AP145" t="str">
        <f>AP$1&amp;": '"&amp;Tabla5[[#This Row],[description]]&amp;"', "</f>
        <v>description: 'Todo lo que necesitas saber para publicar tus aplicaciones hechas en laravel en servidores modernos.', </v>
      </c>
      <c r="AQ145" t="str">
        <f>AQ$1&amp;": '"&amp;Tabla5[[#This Row],[url_aux]]&amp;"', "</f>
        <v>url_aux: '', </v>
      </c>
      <c r="AR145" t="str">
        <f>AR$1&amp;": '"&amp;Tabla5[[#This Row],[calificacion]]&amp;"', "</f>
        <v>calificacion: 'Muy bueno', </v>
      </c>
      <c r="AS145" t="str">
        <f>AS$1&amp;": "&amp;Tabla5[[#This Row],[actualizado]]&amp;", "</f>
        <v>actualizado: true, </v>
      </c>
      <c r="AT145" t="str">
        <f>AT$1&amp;": "&amp;Tabla5[[#This Row],[en_ruta]]&amp;", "</f>
        <v>en_ruta: true, </v>
      </c>
      <c r="AU145" t="str">
        <f>AU$1&amp;": '"&amp;Tabla5[[#This Row],[logo_platform]]&amp;"', "</f>
        <v>logo_platform: 'aprendible', </v>
      </c>
      <c r="AV145" t="str">
        <f>AV$1&amp;": [ "&amp;Tabla5[[#This Row],[logo_technologies]]&amp;" ], "</f>
        <v>logo_technologies: [ 'devops','heroku','digitalocean','cpanel','laravel' ], </v>
      </c>
      <c r="AW145" t="str">
        <f>AW$1&amp;": "&amp;Tabla5[[#This Row],[mostrar]]&amp;", "</f>
        <v>mostrar: true, </v>
      </c>
      <c r="AX145" t="str">
        <f>AX$1&amp;": '"&amp;Tabla5[[#This Row],[repositorio]]&amp;"', "</f>
        <v>repositorio: '', </v>
      </c>
      <c r="AY145" t="str">
        <f>AY$1&amp;": '"&amp;Tabla5[[#This Row],[nota]]&amp;"'"</f>
        <v>nota: ''</v>
      </c>
      <c r="AZ145" t="str">
        <f>"{ "&amp;AA145&amp;AB145&amp;AC145&amp;AD145&amp;AE145&amp;AF145&amp;AG145&amp;AH145&amp;AI145&amp;AJ145&amp;AK145&amp;AL145&amp;AM145&amp;AN145&amp;AO145&amp;AP145&amp;AQ145&amp;AR145&amp;AS145&amp;AT145&amp;AU145&amp;AV145&amp;AW145&amp;AX145&amp;AY145&amp;" },"</f>
        <v>{ id: 144, name: 'Servidores', category: 'Deploy', technology: 'General', url: 'https://aprendible.com/series/servidores', platform: 'Aprendible', costo: 0, money: 'USD', comprado: true, priority: 0, minutos: 52, culminado: '2021-04-30', certificado: 'S/C', url_certificado: '', instructor: 'Jorge Luis García Coello', description: 'Todo lo que necesitas saber para publicar tus aplicaciones hechas en laravel en servidores modernos.', url_aux: '', calificacion: 'Muy bueno', actualizado: true, en_ruta: true, logo_platform: 'aprendible', logo_technologies: [ 'devops','heroku','digitalocean','cpanel','laravel' ], mostrar: true, repositorio: '', nota: '' },</v>
      </c>
    </row>
    <row r="146" spans="1:52">
      <c r="A146" s="8">
        <v>145</v>
      </c>
      <c r="B146" t="s">
        <v>766</v>
      </c>
      <c r="C146" t="s">
        <v>8</v>
      </c>
      <c r="D146" t="s">
        <v>508</v>
      </c>
      <c r="E146" s="7" t="s">
        <v>767</v>
      </c>
      <c r="F146" t="s">
        <v>239</v>
      </c>
      <c r="G146" s="3">
        <v>0</v>
      </c>
      <c r="H146" t="s">
        <v>104</v>
      </c>
      <c r="I146" t="s">
        <v>55</v>
      </c>
      <c r="J146" s="4">
        <v>0</v>
      </c>
      <c r="K146">
        <f>3*60</f>
        <v>180</v>
      </c>
      <c r="L146" s="5">
        <v>44406</v>
      </c>
      <c r="M146" t="s">
        <v>79</v>
      </c>
      <c r="O146" t="s">
        <v>242</v>
      </c>
      <c r="P146" t="s">
        <v>768</v>
      </c>
      <c r="R146" t="s">
        <v>93</v>
      </c>
      <c r="S146" t="s">
        <v>55</v>
      </c>
      <c r="T146" t="s">
        <v>55</v>
      </c>
      <c r="U146" t="s">
        <v>244</v>
      </c>
      <c r="V146" s="22" t="s">
        <v>511</v>
      </c>
      <c r="W146" s="22" t="s">
        <v>55</v>
      </c>
      <c r="AA146" t="str">
        <f>AA$1&amp;": "&amp;Tabla5[[#This Row],[id]]&amp;", "</f>
        <v>id: 145, </v>
      </c>
      <c r="AB146" t="str">
        <f>AB$1&amp;": '"&amp;Tabla5[[#This Row],[name]]&amp;"', "</f>
        <v>name: 'Relaciones avanzadas de laravel', </v>
      </c>
      <c r="AC146" t="str">
        <f>AC$1&amp;": '"&amp;Tabla5[[#This Row],[category]]&amp;"', "</f>
        <v>category: 'Frameworks de back-end', </v>
      </c>
      <c r="AD146" t="str">
        <f>AD$1&amp;": '"&amp;Tabla5[[#This Row],[technology]]&amp;"', "</f>
        <v>technology: 'Laravel', </v>
      </c>
      <c r="AE146" t="str">
        <f>AE$1&amp;": '"&amp;Tabla5[[#This Row],[url]]&amp;"', "</f>
        <v>url: 'https://codersfree.com/cursos/relaciones-avanzadas-de-laravel', </v>
      </c>
      <c r="AF146" t="str">
        <f>AF$1&amp;": '"&amp;Tabla5[[#This Row],[platform]]&amp;"', "</f>
        <v>platform: 'Coders Free', </v>
      </c>
      <c r="AG146" t="str">
        <f>AG$1&amp;": "&amp;SUBSTITUTE(Tabla5[[#This Row],[costo]],",",".")&amp;", "</f>
        <v>costo: 0, </v>
      </c>
      <c r="AH146" t="str">
        <f>AH$1&amp;": '"&amp;Tabla5[[#This Row],[money]]&amp;"', "</f>
        <v>money: 'USD', </v>
      </c>
      <c r="AI146" t="str">
        <f>AI$1&amp;": "&amp;Tabla5[[#This Row],[comprado]]&amp;", "</f>
        <v>comprado: true, </v>
      </c>
      <c r="AJ146" t="str">
        <f>AJ$1&amp;": "&amp;Tabla5[[#This Row],[priority]]&amp;", "</f>
        <v>priority: 0, </v>
      </c>
      <c r="AK146" t="str">
        <f>AK$1&amp;": "&amp;Tabla5[[#This Row],[minutos]]&amp;", "</f>
        <v>minutos: 180, </v>
      </c>
      <c r="AL146" t="str">
        <f>AL$1&amp;": "&amp;IF(Tabla5[[#This Row],[culminado]]=0,"null","'"&amp;TEXT(Tabla5[[#This Row],[culminado]],"aaaa-mm-dd")&amp;"'")&amp;", "</f>
        <v>culminado: '2021-07-29', </v>
      </c>
      <c r="AM146" t="str">
        <f>AM$1&amp;": '"&amp;Tabla5[[#This Row],[certificado]]&amp;"', "</f>
        <v>certificado: 'S/C', </v>
      </c>
      <c r="AN146" t="str">
        <f>AN$1&amp;": '"&amp;Tabla5[[#This Row],[url_certificado]]&amp;"', "</f>
        <v>url_certificado: '', </v>
      </c>
      <c r="AO146" t="str">
        <f>AO$1&amp;": '"&amp;Tabla5[[#This Row],[instructor]]&amp;"', "</f>
        <v>instructor: 'Victor Arana Flores', </v>
      </c>
      <c r="AP146" t="str">
        <f>AP$1&amp;": '"&amp;Tabla5[[#This Row],[description]]&amp;"', "</f>
        <v>description: 'En este curso aprenderás a como trabajar con una base de datos en un proyecto real.', </v>
      </c>
      <c r="AQ146" t="str">
        <f>AQ$1&amp;": '"&amp;Tabla5[[#This Row],[url_aux]]&amp;"', "</f>
        <v>url_aux: '', </v>
      </c>
      <c r="AR146" t="str">
        <f>AR$1&amp;": '"&amp;Tabla5[[#This Row],[calificacion]]&amp;"', "</f>
        <v>calificacion: 'Excelente', </v>
      </c>
      <c r="AS146" t="str">
        <f>AS$1&amp;": "&amp;Tabla5[[#This Row],[actualizado]]&amp;", "</f>
        <v>actualizado: true, </v>
      </c>
      <c r="AT146" t="str">
        <f>AT$1&amp;": "&amp;Tabla5[[#This Row],[en_ruta]]&amp;", "</f>
        <v>en_ruta: true, </v>
      </c>
      <c r="AU146" t="str">
        <f>AU$1&amp;": '"&amp;Tabla5[[#This Row],[logo_platform]]&amp;"', "</f>
        <v>logo_platform: 'coders_free', </v>
      </c>
      <c r="AV146" t="str">
        <f>AV$1&amp;": [ "&amp;Tabla5[[#This Row],[logo_technologies]]&amp;" ], "</f>
        <v>logo_technologies: [ 'laravel' ], </v>
      </c>
      <c r="AW146" t="str">
        <f>AW$1&amp;": "&amp;Tabla5[[#This Row],[mostrar]]&amp;", "</f>
        <v>mostrar: true, </v>
      </c>
      <c r="AX146" t="str">
        <f>AX$1&amp;": '"&amp;Tabla5[[#This Row],[repositorio]]&amp;"', "</f>
        <v>repositorio: '', </v>
      </c>
      <c r="AY146" t="str">
        <f>AY$1&amp;": '"&amp;Tabla5[[#This Row],[nota]]&amp;"'"</f>
        <v>nota: ''</v>
      </c>
      <c r="AZ146" t="str">
        <f>"{ "&amp;AA146&amp;AB146&amp;AC146&amp;AD146&amp;AE146&amp;AF146&amp;AG146&amp;AH146&amp;AI146&amp;AJ146&amp;AK146&amp;AL146&amp;AM146&amp;AN146&amp;AO146&amp;AP146&amp;AQ146&amp;AR146&amp;AS146&amp;AT146&amp;AU146&amp;AV146&amp;AW146&amp;AX146&amp;AY146&amp;" },"</f>
        <v>{ id: 145, name: 'Relaciones avanzadas de laravel', category: 'Frameworks de back-end', technology: 'Laravel', url: 'https://codersfree.com/cursos/relaciones-avanzadas-de-laravel', platform: 'Coders Free', costo: 0, money: 'USD', comprado: true, priority: 0, minutos: 180, culminado: '2021-07-29', certificado: 'S/C', url_certificado: '', instructor: 'Victor Arana Flores', description: 'En este curso aprenderás a como trabajar con una base de datos en un proyecto real.', url_aux: '', calificacion: 'Excelente', actualizado: true, en_ruta: true, logo_platform: 'coders_free', logo_technologies: [ 'laravel' ], mostrar: true, repositorio: '', nota: '' },</v>
      </c>
    </row>
    <row r="147" spans="1:52">
      <c r="A147" s="8">
        <v>146</v>
      </c>
      <c r="B147" t="s">
        <v>769</v>
      </c>
      <c r="C147" t="s">
        <v>18</v>
      </c>
      <c r="D147" t="s">
        <v>208</v>
      </c>
      <c r="E147" s="7" t="s">
        <v>770</v>
      </c>
      <c r="F147" t="s">
        <v>53</v>
      </c>
      <c r="G147" s="3">
        <v>0</v>
      </c>
      <c r="H147" t="s">
        <v>54</v>
      </c>
      <c r="I147" t="s">
        <v>55</v>
      </c>
      <c r="J147" s="4">
        <v>0</v>
      </c>
      <c r="K147">
        <v>51</v>
      </c>
      <c r="L147" s="5">
        <v>44435</v>
      </c>
      <c r="M147" t="s">
        <v>79</v>
      </c>
      <c r="O147" t="s">
        <v>226</v>
      </c>
      <c r="P147" t="s">
        <v>771</v>
      </c>
      <c r="R147" t="s">
        <v>75</v>
      </c>
      <c r="S147" t="s">
        <v>55</v>
      </c>
      <c r="T147" t="s">
        <v>55</v>
      </c>
      <c r="U147" t="s">
        <v>59</v>
      </c>
      <c r="V147" s="22" t="s">
        <v>187</v>
      </c>
      <c r="W147" s="22" t="s">
        <v>61</v>
      </c>
      <c r="AA147" t="str">
        <f>AA$1&amp;": "&amp;Tabla5[[#This Row],[id]]&amp;", "</f>
        <v>id: 146, </v>
      </c>
      <c r="AB147" t="str">
        <f>AB$1&amp;": '"&amp;Tabla5[[#This Row],[name]]&amp;"', "</f>
        <v>name: 'Programación Orientada a Objetos y principios SOLID', </v>
      </c>
      <c r="AC147" t="str">
        <f>AC$1&amp;": '"&amp;Tabla5[[#This Row],[category]]&amp;"', "</f>
        <v>category: 'Paradigmas', </v>
      </c>
      <c r="AD147" t="str">
        <f>AD$1&amp;": '"&amp;Tabla5[[#This Row],[technology]]&amp;"', "</f>
        <v>technology: 'POO', </v>
      </c>
      <c r="AE147" t="str">
        <f>AE$1&amp;": '"&amp;Tabla5[[#This Row],[url]]&amp;"', "</f>
        <v>url: 'https://www.udemy.com/course/programacion-orientada-a-objetos-y-principio-solid', </v>
      </c>
      <c r="AF147" t="str">
        <f>AF$1&amp;": '"&amp;Tabla5[[#This Row],[platform]]&amp;"', "</f>
        <v>platform: 'Udemy', </v>
      </c>
      <c r="AG147" t="str">
        <f>AG$1&amp;": "&amp;SUBSTITUTE(Tabla5[[#This Row],[costo]],",",".")&amp;", "</f>
        <v>costo: 0, </v>
      </c>
      <c r="AH147" t="str">
        <f>AH$1&amp;": '"&amp;Tabla5[[#This Row],[money]]&amp;"', "</f>
        <v>money: 'EUR', </v>
      </c>
      <c r="AI147" t="str">
        <f>AI$1&amp;": "&amp;Tabla5[[#This Row],[comprado]]&amp;", "</f>
        <v>comprado: true, </v>
      </c>
      <c r="AJ147" t="str">
        <f>AJ$1&amp;": "&amp;Tabla5[[#This Row],[priority]]&amp;", "</f>
        <v>priority: 0, </v>
      </c>
      <c r="AK147" t="str">
        <f>AK$1&amp;": "&amp;Tabla5[[#This Row],[minutos]]&amp;", "</f>
        <v>minutos: 51, </v>
      </c>
      <c r="AL147" t="str">
        <f>AL$1&amp;": "&amp;IF(Tabla5[[#This Row],[culminado]]=0,"null","'"&amp;TEXT(Tabla5[[#This Row],[culminado]],"aaaa-mm-dd")&amp;"'")&amp;", "</f>
        <v>culminado: '2021-08-27', </v>
      </c>
      <c r="AM147" t="str">
        <f>AM$1&amp;": '"&amp;Tabla5[[#This Row],[certificado]]&amp;"', "</f>
        <v>certificado: 'S/C', </v>
      </c>
      <c r="AN147" t="str">
        <f>AN$1&amp;": '"&amp;Tabla5[[#This Row],[url_certificado]]&amp;"', "</f>
        <v>url_certificado: '', </v>
      </c>
      <c r="AO147" t="str">
        <f>AO$1&amp;": '"&amp;Tabla5[[#This Row],[instructor]]&amp;"', "</f>
        <v>instructor: 'Eduardo Patiño', </v>
      </c>
      <c r="AP147" t="str">
        <f>AP$1&amp;": '"&amp;Tabla5[[#This Row],[description]]&amp;"', "</f>
        <v>description: 'Curso conceptual sobre el paradigma de la programación orientada a objetos y SOLID.', </v>
      </c>
      <c r="AQ147" t="str">
        <f>AQ$1&amp;": '"&amp;Tabla5[[#This Row],[url_aux]]&amp;"', "</f>
        <v>url_aux: '', </v>
      </c>
      <c r="AR147" t="str">
        <f>AR$1&amp;": '"&amp;Tabla5[[#This Row],[calificacion]]&amp;"', "</f>
        <v>calificacion: 'Bueno', </v>
      </c>
      <c r="AS147" t="str">
        <f>AS$1&amp;": "&amp;Tabla5[[#This Row],[actualizado]]&amp;", "</f>
        <v>actualizado: true, </v>
      </c>
      <c r="AT147" t="str">
        <f>AT$1&amp;": "&amp;Tabla5[[#This Row],[en_ruta]]&amp;", "</f>
        <v>en_ruta: true, </v>
      </c>
      <c r="AU147" t="str">
        <f>AU$1&amp;": '"&amp;Tabla5[[#This Row],[logo_platform]]&amp;"', "</f>
        <v>logo_platform: 'udemy', </v>
      </c>
      <c r="AV147" t="str">
        <f>AV$1&amp;": [ "&amp;Tabla5[[#This Row],[logo_technologies]]&amp;" ], "</f>
        <v>logo_technologies: [ 'generico' ], </v>
      </c>
      <c r="AW147" t="str">
        <f>AW$1&amp;": "&amp;Tabla5[[#This Row],[mostrar]]&amp;", "</f>
        <v>mostrar: false, </v>
      </c>
      <c r="AX147" t="str">
        <f>AX$1&amp;": '"&amp;Tabla5[[#This Row],[repositorio]]&amp;"', "</f>
        <v>repositorio: '', </v>
      </c>
      <c r="AY147" t="str">
        <f>AY$1&amp;": '"&amp;Tabla5[[#This Row],[nota]]&amp;"'"</f>
        <v>nota: ''</v>
      </c>
      <c r="AZ147" t="str">
        <f>"{ "&amp;AA147&amp;AB147&amp;AC147&amp;AD147&amp;AE147&amp;AF147&amp;AG147&amp;AH147&amp;AI147&amp;AJ147&amp;AK147&amp;AL147&amp;AM147&amp;AN147&amp;AO147&amp;AP147&amp;AQ147&amp;AR147&amp;AS147&amp;AT147&amp;AU147&amp;AV147&amp;AW147&amp;AX147&amp;AY147&amp;" },"</f>
        <v>{ id: 146, name: 'Programación Orientada a Objetos y principios SOLID', category: 'Paradigmas', technology: 'POO', url: 'https://www.udemy.com/course/programacion-orientada-a-objetos-y-principio-solid', platform: 'Udemy', costo: 0, money: 'EUR', comprado: true, priority: 0, minutos: 51, culminado: '2021-08-27', certificado: 'S/C', url_certificado: '', instructor: 'Eduardo Patiño', description: 'Curso conceptual sobre el paradigma de la programación orientada a objetos y SOLID.', url_aux: '', calificacion: 'Bueno', actualizado: true, en_ruta: true, logo_platform: 'udemy', logo_technologies: [ 'generico' ], mostrar: false, repositorio: '', nota: '' },</v>
      </c>
    </row>
    <row r="148" spans="1:52">
      <c r="A148" s="8">
        <v>147</v>
      </c>
      <c r="B148" t="s">
        <v>772</v>
      </c>
      <c r="C148" t="s">
        <v>22</v>
      </c>
      <c r="D148" t="s">
        <v>479</v>
      </c>
      <c r="E148" s="7" t="s">
        <v>773</v>
      </c>
      <c r="F148" t="s">
        <v>53</v>
      </c>
      <c r="G148" s="3">
        <v>0</v>
      </c>
      <c r="H148" t="s">
        <v>54</v>
      </c>
      <c r="I148" t="s">
        <v>55</v>
      </c>
      <c r="J148" s="4">
        <v>0</v>
      </c>
      <c r="K148">
        <f>60+14</f>
        <v>74</v>
      </c>
      <c r="L148" s="5">
        <v>44520</v>
      </c>
      <c r="M148" t="s">
        <v>79</v>
      </c>
      <c r="O148" t="s">
        <v>774</v>
      </c>
      <c r="P148" t="s">
        <v>775</v>
      </c>
      <c r="R148" t="s">
        <v>75</v>
      </c>
      <c r="S148" t="s">
        <v>55</v>
      </c>
      <c r="T148" t="s">
        <v>55</v>
      </c>
      <c r="U148" t="s">
        <v>59</v>
      </c>
      <c r="V148" s="22" t="s">
        <v>482</v>
      </c>
      <c r="W148" s="22" t="s">
        <v>55</v>
      </c>
      <c r="AA148" t="str">
        <f>AA$1&amp;": "&amp;Tabla5[[#This Row],[id]]&amp;", "</f>
        <v>id: 147, </v>
      </c>
      <c r="AB148" t="str">
        <f>AB$1&amp;": '"&amp;Tabla5[[#This Row],[name]]&amp;"', "</f>
        <v>name: 'Las bases para desarrollar una aplicación full stack MERN', </v>
      </c>
      <c r="AC148" t="str">
        <f>AC$1&amp;": '"&amp;Tabla5[[#This Row],[category]]&amp;"', "</f>
        <v>category: 'Stack', </v>
      </c>
      <c r="AD148" t="str">
        <f>AD$1&amp;": '"&amp;Tabla5[[#This Row],[technology]]&amp;"', "</f>
        <v>technology: 'MERN', </v>
      </c>
      <c r="AE148" t="str">
        <f>AE$1&amp;": '"&amp;Tabla5[[#This Row],[url]]&amp;"', "</f>
        <v>url: 'https://www.udemy.com/course/las-bases-para-desarrollar-una-aplicacion-full-stack-mern', </v>
      </c>
      <c r="AF148" t="str">
        <f>AF$1&amp;": '"&amp;Tabla5[[#This Row],[platform]]&amp;"', "</f>
        <v>platform: 'Udemy', </v>
      </c>
      <c r="AG148" t="str">
        <f>AG$1&amp;": "&amp;SUBSTITUTE(Tabla5[[#This Row],[costo]],",",".")&amp;", "</f>
        <v>costo: 0, </v>
      </c>
      <c r="AH148" t="str">
        <f>AH$1&amp;": '"&amp;Tabla5[[#This Row],[money]]&amp;"', "</f>
        <v>money: 'EUR', </v>
      </c>
      <c r="AI148" t="str">
        <f>AI$1&amp;": "&amp;Tabla5[[#This Row],[comprado]]&amp;", "</f>
        <v>comprado: true, </v>
      </c>
      <c r="AJ148" t="str">
        <f>AJ$1&amp;": "&amp;Tabla5[[#This Row],[priority]]&amp;", "</f>
        <v>priority: 0, </v>
      </c>
      <c r="AK148" t="str">
        <f>AK$1&amp;": "&amp;Tabla5[[#This Row],[minutos]]&amp;", "</f>
        <v>minutos: 74, </v>
      </c>
      <c r="AL148" t="str">
        <f>AL$1&amp;": "&amp;IF(Tabla5[[#This Row],[culminado]]=0,"null","'"&amp;TEXT(Tabla5[[#This Row],[culminado]],"aaaa-mm-dd")&amp;"'")&amp;", "</f>
        <v>culminado: '2021-11-20', </v>
      </c>
      <c r="AM148" t="str">
        <f>AM$1&amp;": '"&amp;Tabla5[[#This Row],[certificado]]&amp;"', "</f>
        <v>certificado: 'S/C', </v>
      </c>
      <c r="AN148" t="str">
        <f>AN$1&amp;": '"&amp;Tabla5[[#This Row],[url_certificado]]&amp;"', "</f>
        <v>url_certificado: '', </v>
      </c>
      <c r="AO148" t="str">
        <f>AO$1&amp;": '"&amp;Tabla5[[#This Row],[instructor]]&amp;"', "</f>
        <v>instructor: 'Luis Trujillo Sánchez', </v>
      </c>
      <c r="AP148" t="str">
        <f>AP$1&amp;": '"&amp;Tabla5[[#This Row],[description]]&amp;"', "</f>
        <v>description: 'Aprende las bases para crear una aplicación web con el stack MERN (mongodb, express, react, nodejs)', </v>
      </c>
      <c r="AQ148" t="str">
        <f>AQ$1&amp;": '"&amp;Tabla5[[#This Row],[url_aux]]&amp;"', "</f>
        <v>url_aux: '', </v>
      </c>
      <c r="AR148" t="str">
        <f>AR$1&amp;": '"&amp;Tabla5[[#This Row],[calificacion]]&amp;"', "</f>
        <v>calificacion: 'Bueno', </v>
      </c>
      <c r="AS148" t="str">
        <f>AS$1&amp;": "&amp;Tabla5[[#This Row],[actualizado]]&amp;", "</f>
        <v>actualizado: true, </v>
      </c>
      <c r="AT148" t="str">
        <f>AT$1&amp;": "&amp;Tabla5[[#This Row],[en_ruta]]&amp;", "</f>
        <v>en_ruta: true, </v>
      </c>
      <c r="AU148" t="str">
        <f>AU$1&amp;": '"&amp;Tabla5[[#This Row],[logo_platform]]&amp;"', "</f>
        <v>logo_platform: 'udemy', </v>
      </c>
      <c r="AV148" t="str">
        <f>AV$1&amp;": [ "&amp;Tabla5[[#This Row],[logo_technologies]]&amp;" ], "</f>
        <v>logo_technologies: [ 'mongo','express','reactjs','nodejs' ], </v>
      </c>
      <c r="AW148" t="str">
        <f>AW$1&amp;": "&amp;Tabla5[[#This Row],[mostrar]]&amp;", "</f>
        <v>mostrar: true, </v>
      </c>
      <c r="AX148" t="str">
        <f>AX$1&amp;": '"&amp;Tabla5[[#This Row],[repositorio]]&amp;"', "</f>
        <v>repositorio: '', </v>
      </c>
      <c r="AY148" t="str">
        <f>AY$1&amp;": '"&amp;Tabla5[[#This Row],[nota]]&amp;"'"</f>
        <v>nota: ''</v>
      </c>
      <c r="AZ148" t="str">
        <f>"{ "&amp;AA148&amp;AB148&amp;AC148&amp;AD148&amp;AE148&amp;AF148&amp;AG148&amp;AH148&amp;AI148&amp;AJ148&amp;AK148&amp;AL148&amp;AM148&amp;AN148&amp;AO148&amp;AP148&amp;AQ148&amp;AR148&amp;AS148&amp;AT148&amp;AU148&amp;AV148&amp;AW148&amp;AX148&amp;AY148&amp;" },"</f>
        <v>{ id: 147, name: 'Las bases para desarrollar una aplicación full stack MERN', category: 'Stack', technology: 'MERN', url: 'https://www.udemy.com/course/las-bases-para-desarrollar-una-aplicacion-full-stack-mern', platform: 'Udemy', costo: 0, money: 'EUR', comprado: true, priority: 0, minutos: 74, culminado: '2021-11-20', certificado: 'S/C', url_certificado: '', instructor: 'Luis Trujillo Sánchez', description: 'Aprende las bases para crear una aplicación web con el stack MERN (mongodb, express, react, nodejs)', url_aux: '', calificacion: 'Bueno', actualizado: true, en_ruta: true, logo_platform: 'udemy', logo_technologies: [ 'mongo','express','reactjs','nodejs' ], mostrar: true, repositorio: '', nota: '' },</v>
      </c>
    </row>
    <row r="149" spans="1:52">
      <c r="A149" s="8">
        <v>148</v>
      </c>
      <c r="B149" t="s">
        <v>776</v>
      </c>
      <c r="C149" t="s">
        <v>5</v>
      </c>
      <c r="D149" t="s">
        <v>777</v>
      </c>
      <c r="E149" s="7" t="s">
        <v>778</v>
      </c>
      <c r="F149" t="s">
        <v>53</v>
      </c>
      <c r="G149" s="3">
        <v>0</v>
      </c>
      <c r="H149" t="s">
        <v>54</v>
      </c>
      <c r="I149" t="s">
        <v>55</v>
      </c>
      <c r="J149" s="4">
        <v>0</v>
      </c>
      <c r="K149">
        <f>6.5*60</f>
        <v>390</v>
      </c>
      <c r="L149" s="5">
        <v>44358</v>
      </c>
      <c r="M149" t="s">
        <v>779</v>
      </c>
      <c r="N149" s="7" t="s">
        <v>780</v>
      </c>
      <c r="O149" t="s">
        <v>781</v>
      </c>
      <c r="P149" t="s">
        <v>782</v>
      </c>
      <c r="R149" t="s">
        <v>632</v>
      </c>
      <c r="S149" t="s">
        <v>55</v>
      </c>
      <c r="T149" t="s">
        <v>61</v>
      </c>
      <c r="U149" t="s">
        <v>59</v>
      </c>
      <c r="V149" s="22" t="s">
        <v>783</v>
      </c>
      <c r="W149" s="22" t="s">
        <v>61</v>
      </c>
      <c r="AA149" t="str">
        <f>AA$1&amp;": "&amp;Tabla5[[#This Row],[id]]&amp;", "</f>
        <v>id: 148, </v>
      </c>
      <c r="AB149" t="str">
        <f>AB$1&amp;": '"&amp;Tabla5[[#This Row],[name]]&amp;"', "</f>
        <v>name: 'Introducción a Amazon Web Services (AWS)', </v>
      </c>
      <c r="AC149" t="str">
        <f>AC$1&amp;": '"&amp;Tabla5[[#This Row],[category]]&amp;"', "</f>
        <v>category: 'Cloud Computing', </v>
      </c>
      <c r="AD149" t="str">
        <f>AD$1&amp;": '"&amp;Tabla5[[#This Row],[technology]]&amp;"', "</f>
        <v>technology: 'AWS', </v>
      </c>
      <c r="AE149" t="str">
        <f>AE$1&amp;": '"&amp;Tabla5[[#This Row],[url]]&amp;"', "</f>
        <v>url: 'https://www.udemy.com/course/introduccion-a-amazon-web-services-aws', </v>
      </c>
      <c r="AF149" t="str">
        <f>AF$1&amp;": '"&amp;Tabla5[[#This Row],[platform]]&amp;"', "</f>
        <v>platform: 'Udemy', </v>
      </c>
      <c r="AG149" t="str">
        <f>AG$1&amp;": "&amp;SUBSTITUTE(Tabla5[[#This Row],[costo]],",",".")&amp;", "</f>
        <v>costo: 0, </v>
      </c>
      <c r="AH149" t="str">
        <f>AH$1&amp;": '"&amp;Tabla5[[#This Row],[money]]&amp;"', "</f>
        <v>money: 'EUR', </v>
      </c>
      <c r="AI149" t="str">
        <f>AI$1&amp;": "&amp;Tabla5[[#This Row],[comprado]]&amp;", "</f>
        <v>comprado: true, </v>
      </c>
      <c r="AJ149" t="str">
        <f>AJ$1&amp;": "&amp;Tabla5[[#This Row],[priority]]&amp;", "</f>
        <v>priority: 0, </v>
      </c>
      <c r="AK149" t="str">
        <f>AK$1&amp;": "&amp;Tabla5[[#This Row],[minutos]]&amp;", "</f>
        <v>minutos: 390, </v>
      </c>
      <c r="AL149" t="str">
        <f>AL$1&amp;": "&amp;IF(Tabla5[[#This Row],[culminado]]=0,"null","'"&amp;TEXT(Tabla5[[#This Row],[culminado]],"aaaa-mm-dd")&amp;"'")&amp;", "</f>
        <v>culminado: '2021-06-11', </v>
      </c>
      <c r="AM149" t="str">
        <f>AM$1&amp;": '"&amp;Tabla5[[#This Row],[certificado]]&amp;"', "</f>
        <v>certificado: 'UC-a0492df5-aae0-415c-8336-63642c830efc', </v>
      </c>
      <c r="AN149" t="str">
        <f>AN$1&amp;": '"&amp;Tabla5[[#This Row],[url_certificado]]&amp;"', "</f>
        <v>url_certificado: 'https://www.udemy.com/certificate/UC-a0492df5-aae0-415c-8336-63642c830efc', </v>
      </c>
      <c r="AO149" t="str">
        <f>AO$1&amp;": '"&amp;Tabla5[[#This Row],[instructor]]&amp;"', "</f>
        <v>instructor: 'Juan Luque', </v>
      </c>
      <c r="AP149" t="str">
        <f>AP$1&amp;": '"&amp;Tabla5[[#This Row],[description]]&amp;"', "</f>
        <v>description: 'Aprende los fundamentos de los servicios de AWS y desarrolla miniproyectos dentro de la plataforma.', </v>
      </c>
      <c r="AQ149" t="str">
        <f>AQ$1&amp;": '"&amp;Tabla5[[#This Row],[url_aux]]&amp;"', "</f>
        <v>url_aux: '', </v>
      </c>
      <c r="AR149" t="str">
        <f>AR$1&amp;": '"&amp;Tabla5[[#This Row],[calificacion]]&amp;"', "</f>
        <v>calificacion: 'Regular', </v>
      </c>
      <c r="AS149" t="str">
        <f>AS$1&amp;": "&amp;Tabla5[[#This Row],[actualizado]]&amp;", "</f>
        <v>actualizado: true, </v>
      </c>
      <c r="AT149" t="str">
        <f>AT$1&amp;": "&amp;Tabla5[[#This Row],[en_ruta]]&amp;", "</f>
        <v>en_ruta: false, </v>
      </c>
      <c r="AU149" t="str">
        <f>AU$1&amp;": '"&amp;Tabla5[[#This Row],[logo_platform]]&amp;"', "</f>
        <v>logo_platform: 'udemy', </v>
      </c>
      <c r="AV149" t="str">
        <f>AV$1&amp;": [ "&amp;Tabla5[[#This Row],[logo_technologies]]&amp;" ], "</f>
        <v>logo_technologies: [ 'aws' ], </v>
      </c>
      <c r="AW149" t="str">
        <f>AW$1&amp;": "&amp;Tabla5[[#This Row],[mostrar]]&amp;", "</f>
        <v>mostrar: false, </v>
      </c>
      <c r="AX149" t="str">
        <f>AX$1&amp;": '"&amp;Tabla5[[#This Row],[repositorio]]&amp;"', "</f>
        <v>repositorio: '', </v>
      </c>
      <c r="AY149" t="str">
        <f>AY$1&amp;": '"&amp;Tabla5[[#This Row],[nota]]&amp;"'"</f>
        <v>nota: ''</v>
      </c>
      <c r="AZ149" t="str">
        <f>"{ "&amp;AA149&amp;AB149&amp;AC149&amp;AD149&amp;AE149&amp;AF149&amp;AG149&amp;AH149&amp;AI149&amp;AJ149&amp;AK149&amp;AL149&amp;AM149&amp;AN149&amp;AO149&amp;AP149&amp;AQ149&amp;AR149&amp;AS149&amp;AT149&amp;AU149&amp;AV149&amp;AW149&amp;AX149&amp;AY149&amp;" },"</f>
        <v>{ id: 148, name: 'Introducción a Amazon Web Services (AWS)', category: 'Cloud Computing', technology: 'AWS', url: 'https://www.udemy.com/course/introduccion-a-amazon-web-services-aws', platform: 'Udemy', costo: 0, money: 'EUR', comprado: true, priority: 0, minutos: 390, culminado: '2021-06-11', certificado: 'UC-a0492df5-aae0-415c-8336-63642c830efc', url_certificado: 'https://www.udemy.com/certificate/UC-a0492df5-aae0-415c-8336-63642c830efc', instructor: 'Juan Luque', description: 'Aprende los fundamentos de los servicios de AWS y desarrolla miniproyectos dentro de la plataforma.', url_aux: '', calificacion: 'Regular', actualizado: true, en_ruta: false, logo_platform: 'udemy', logo_technologies: [ 'aws' ], mostrar: false, repositorio: '', nota: '' },</v>
      </c>
    </row>
    <row r="150" spans="1:52">
      <c r="A150" s="8">
        <v>149</v>
      </c>
      <c r="B150" t="s">
        <v>784</v>
      </c>
      <c r="C150" t="s">
        <v>8</v>
      </c>
      <c r="D150" t="s">
        <v>508</v>
      </c>
      <c r="E150" s="7" t="s">
        <v>785</v>
      </c>
      <c r="F150" t="s">
        <v>53</v>
      </c>
      <c r="G150" s="3">
        <v>9.99</v>
      </c>
      <c r="H150" t="s">
        <v>54</v>
      </c>
      <c r="I150" t="s">
        <v>55</v>
      </c>
      <c r="J150" s="4">
        <v>0</v>
      </c>
      <c r="K150">
        <f>22*60</f>
        <v>1320</v>
      </c>
      <c r="L150" s="5">
        <v>44368</v>
      </c>
      <c r="M150" t="s">
        <v>786</v>
      </c>
      <c r="N150" s="7" t="s">
        <v>787</v>
      </c>
      <c r="O150" t="s">
        <v>242</v>
      </c>
      <c r="P150" t="s">
        <v>788</v>
      </c>
      <c r="R150" t="s">
        <v>93</v>
      </c>
      <c r="S150" t="s">
        <v>55</v>
      </c>
      <c r="T150" t="s">
        <v>55</v>
      </c>
      <c r="U150" t="s">
        <v>59</v>
      </c>
      <c r="V150" s="22" t="s">
        <v>789</v>
      </c>
      <c r="W150" s="22" t="s">
        <v>55</v>
      </c>
      <c r="AA150" t="str">
        <f>AA$1&amp;": "&amp;Tabla5[[#This Row],[id]]&amp;", "</f>
        <v>id: 149, </v>
      </c>
      <c r="AB150" t="str">
        <f>AB$1&amp;": '"&amp;Tabla5[[#This Row],[name]]&amp;"', "</f>
        <v>name: 'Aprende a crear una plataforma de cursos con laravel', </v>
      </c>
      <c r="AC150" t="str">
        <f>AC$1&amp;": '"&amp;Tabla5[[#This Row],[category]]&amp;"', "</f>
        <v>category: 'Frameworks de back-end', </v>
      </c>
      <c r="AD150" t="str">
        <f>AD$1&amp;": '"&amp;Tabla5[[#This Row],[technology]]&amp;"', "</f>
        <v>technology: 'Laravel', </v>
      </c>
      <c r="AE150" t="str">
        <f>AE$1&amp;": '"&amp;Tabla5[[#This Row],[url]]&amp;"', "</f>
        <v>url: 'https://codersfree.com/cursos/aprende-a-crear-una-plataforma-de-cursos-con-laravel', </v>
      </c>
      <c r="AF150" t="str">
        <f>AF$1&amp;": '"&amp;Tabla5[[#This Row],[platform]]&amp;"', "</f>
        <v>platform: 'Udemy', </v>
      </c>
      <c r="AG150" t="str">
        <f>AG$1&amp;": "&amp;SUBSTITUTE(Tabla5[[#This Row],[costo]],",",".")&amp;", "</f>
        <v>costo: 9.99, </v>
      </c>
      <c r="AH150" t="str">
        <f>AH$1&amp;": '"&amp;Tabla5[[#This Row],[money]]&amp;"', "</f>
        <v>money: 'EUR', </v>
      </c>
      <c r="AI150" t="str">
        <f>AI$1&amp;": "&amp;Tabla5[[#This Row],[comprado]]&amp;", "</f>
        <v>comprado: true, </v>
      </c>
      <c r="AJ150" t="str">
        <f>AJ$1&amp;": "&amp;Tabla5[[#This Row],[priority]]&amp;", "</f>
        <v>priority: 0, </v>
      </c>
      <c r="AK150" t="str">
        <f>AK$1&amp;": "&amp;Tabla5[[#This Row],[minutos]]&amp;", "</f>
        <v>minutos: 1320, </v>
      </c>
      <c r="AL150" t="str">
        <f>AL$1&amp;": "&amp;IF(Tabla5[[#This Row],[culminado]]=0,"null","'"&amp;TEXT(Tabla5[[#This Row],[culminado]],"aaaa-mm-dd")&amp;"'")&amp;", "</f>
        <v>culminado: '2021-06-21', </v>
      </c>
      <c r="AM150" t="str">
        <f>AM$1&amp;": '"&amp;Tabla5[[#This Row],[certificado]]&amp;"', "</f>
        <v>certificado: 'UC-808bf328-9ed5-4792-bcd3-755dde0f62f6', </v>
      </c>
      <c r="AN150" t="str">
        <f>AN$1&amp;": '"&amp;Tabla5[[#This Row],[url_certificado]]&amp;"', "</f>
        <v>url_certificado: 'https://www.udemy.com/certificate/UC-808bf328-9ed5-4792-bcd3-755dde0f62f6', </v>
      </c>
      <c r="AO150" t="str">
        <f>AO$1&amp;": '"&amp;Tabla5[[#This Row],[instructor]]&amp;"', "</f>
        <v>instructor: 'Victor Arana Flores', </v>
      </c>
      <c r="AP150" t="str">
        <f>AP$1&amp;": '"&amp;Tabla5[[#This Row],[description]]&amp;"', "</f>
        <v>description: 'En este curso aprenderás a crear una plataforma de cursos, con laravel, Livewire Tailwind y Alpine.', </v>
      </c>
      <c r="AQ150" t="str">
        <f>AQ$1&amp;": '"&amp;Tabla5[[#This Row],[url_aux]]&amp;"', "</f>
        <v>url_aux: '', </v>
      </c>
      <c r="AR150" t="str">
        <f>AR$1&amp;": '"&amp;Tabla5[[#This Row],[calificacion]]&amp;"', "</f>
        <v>calificacion: 'Excelente', </v>
      </c>
      <c r="AS150" t="str">
        <f>AS$1&amp;": "&amp;Tabla5[[#This Row],[actualizado]]&amp;", "</f>
        <v>actualizado: true, </v>
      </c>
      <c r="AT150" t="str">
        <f>AT$1&amp;": "&amp;Tabla5[[#This Row],[en_ruta]]&amp;", "</f>
        <v>en_ruta: true, </v>
      </c>
      <c r="AU150" t="str">
        <f>AU$1&amp;": '"&amp;Tabla5[[#This Row],[logo_platform]]&amp;"', "</f>
        <v>logo_platform: 'udemy', </v>
      </c>
      <c r="AV150" t="str">
        <f>AV$1&amp;": [ "&amp;Tabla5[[#This Row],[logo_technologies]]&amp;" ], "</f>
        <v>logo_technologies: [ 'laravel','livewire','tailwindcss','alpine' ], </v>
      </c>
      <c r="AW150" t="str">
        <f>AW$1&amp;": "&amp;Tabla5[[#This Row],[mostrar]]&amp;", "</f>
        <v>mostrar: true, </v>
      </c>
      <c r="AX150" t="str">
        <f>AX$1&amp;": '"&amp;Tabla5[[#This Row],[repositorio]]&amp;"', "</f>
        <v>repositorio: '', </v>
      </c>
      <c r="AY150" t="str">
        <f>AY$1&amp;": '"&amp;Tabla5[[#This Row],[nota]]&amp;"'"</f>
        <v>nota: ''</v>
      </c>
      <c r="AZ150" t="str">
        <f>"{ "&amp;AA150&amp;AB150&amp;AC150&amp;AD150&amp;AE150&amp;AF150&amp;AG150&amp;AH150&amp;AI150&amp;AJ150&amp;AK150&amp;AL150&amp;AM150&amp;AN150&amp;AO150&amp;AP150&amp;AQ150&amp;AR150&amp;AS150&amp;AT150&amp;AU150&amp;AV150&amp;AW150&amp;AX150&amp;AY150&amp;" },"</f>
        <v>{ id: 149, name: 'Aprende a crear una plataforma de cursos con laravel', category: 'Frameworks de back-end', technology: 'Laravel', url: 'https://codersfree.com/cursos/aprende-a-crear-una-plataforma-de-cursos-con-laravel', platform: 'Udemy', costo: 9.99, money: 'EUR', comprado: true, priority: 0, minutos: 1320, culminado: '2021-06-21', certificado: 'UC-808bf328-9ed5-4792-bcd3-755dde0f62f6', url_certificado: 'https://www.udemy.com/certificate/UC-808bf328-9ed5-4792-bcd3-755dde0f62f6', instructor: 'Victor Arana Flores', description: 'En este curso aprenderás a crear una plataforma de cursos, con laravel, Livewire Tailwind y Alpine.', url_aux: '', calificacion: 'Excelente', actualizado: true, en_ruta: true, logo_platform: 'udemy', logo_technologies: [ 'laravel','livewire','tailwindcss','alpine' ], mostrar: true, repositorio: '', nota: '' },</v>
      </c>
    </row>
    <row r="151" spans="1:52">
      <c r="A151" s="8">
        <v>150</v>
      </c>
      <c r="B151" t="s">
        <v>790</v>
      </c>
      <c r="C151" t="s">
        <v>22</v>
      </c>
      <c r="D151" s="22" t="s">
        <v>791</v>
      </c>
      <c r="E151" s="7" t="s">
        <v>792</v>
      </c>
      <c r="F151" t="s">
        <v>53</v>
      </c>
      <c r="G151" s="3">
        <v>0</v>
      </c>
      <c r="H151" t="s">
        <v>54</v>
      </c>
      <c r="I151" t="s">
        <v>55</v>
      </c>
      <c r="J151" s="4">
        <v>0</v>
      </c>
      <c r="K151">
        <f>10*60+49</f>
        <v>649</v>
      </c>
      <c r="L151" s="5">
        <v>44379</v>
      </c>
      <c r="M151" t="s">
        <v>793</v>
      </c>
      <c r="N151" s="7" t="s">
        <v>794</v>
      </c>
      <c r="O151" t="s">
        <v>795</v>
      </c>
      <c r="P151" t="s">
        <v>796</v>
      </c>
      <c r="R151" t="s">
        <v>75</v>
      </c>
      <c r="S151" t="s">
        <v>55</v>
      </c>
      <c r="T151" t="s">
        <v>55</v>
      </c>
      <c r="U151" t="s">
        <v>59</v>
      </c>
      <c r="V151" s="22" t="s">
        <v>797</v>
      </c>
      <c r="W151" s="22" t="s">
        <v>55</v>
      </c>
      <c r="AA151" t="str">
        <f>AA$1&amp;": "&amp;Tabla5[[#This Row],[id]]&amp;", "</f>
        <v>id: 150, </v>
      </c>
      <c r="AB151" t="str">
        <f>AB$1&amp;": '"&amp;Tabla5[[#This Row],[name]]&amp;"', "</f>
        <v>name: 'Desarrollo web : HTML, css, javascript, JQuery, python y django', </v>
      </c>
      <c r="AC151" t="str">
        <f>AC$1&amp;": '"&amp;Tabla5[[#This Row],[category]]&amp;"', "</f>
        <v>category: 'Stack', </v>
      </c>
      <c r="AD151" t="str">
        <f>AD$1&amp;": '"&amp;Tabla5[[#This Row],[technology]]&amp;"', "</f>
        <v>technology: 'python-django', </v>
      </c>
      <c r="AE151" t="str">
        <f>AE$1&amp;": '"&amp;Tabla5[[#This Row],[url]]&amp;"', "</f>
        <v>url: 'https://www.udemy.com/course/desarrollo-web-con-python-y-django', </v>
      </c>
      <c r="AF151" t="str">
        <f>AF$1&amp;": '"&amp;Tabla5[[#This Row],[platform]]&amp;"', "</f>
        <v>platform: 'Udemy', </v>
      </c>
      <c r="AG151" t="str">
        <f>AG$1&amp;": "&amp;SUBSTITUTE(Tabla5[[#This Row],[costo]],",",".")&amp;", "</f>
        <v>costo: 0, </v>
      </c>
      <c r="AH151" t="str">
        <f>AH$1&amp;": '"&amp;Tabla5[[#This Row],[money]]&amp;"', "</f>
        <v>money: 'EUR', </v>
      </c>
      <c r="AI151" t="str">
        <f>AI$1&amp;": "&amp;Tabla5[[#This Row],[comprado]]&amp;", "</f>
        <v>comprado: true, </v>
      </c>
      <c r="AJ151" t="str">
        <f>AJ$1&amp;": "&amp;Tabla5[[#This Row],[priority]]&amp;", "</f>
        <v>priority: 0, </v>
      </c>
      <c r="AK151" t="str">
        <f>AK$1&amp;": "&amp;Tabla5[[#This Row],[minutos]]&amp;", "</f>
        <v>minutos: 649, </v>
      </c>
      <c r="AL151" t="str">
        <f>AL$1&amp;": "&amp;IF(Tabla5[[#This Row],[culminado]]=0,"null","'"&amp;TEXT(Tabla5[[#This Row],[culminado]],"aaaa-mm-dd")&amp;"'")&amp;", "</f>
        <v>culminado: '2021-07-02', </v>
      </c>
      <c r="AM151" t="str">
        <f>AM$1&amp;": '"&amp;Tabla5[[#This Row],[certificado]]&amp;"', "</f>
        <v>certificado: 'UC-f64e78a2-26a3-4ef5-84e8-0b22058eb52a', </v>
      </c>
      <c r="AN151" t="str">
        <f>AN$1&amp;": '"&amp;Tabla5[[#This Row],[url_certificado]]&amp;"', "</f>
        <v>url_certificado: 'https://www.udemy.com/certificate/UC-f64e78a2-26a3-4ef5-84e8-0b22058eb52a', </v>
      </c>
      <c r="AO151" t="str">
        <f>AO$1&amp;": '"&amp;Tabla5[[#This Row],[instructor]]&amp;"', "</f>
        <v>instructor: 'Redait Media', </v>
      </c>
      <c r="AP151" t="str">
        <f>AP$1&amp;": '"&amp;Tabla5[[#This Row],[description]]&amp;"', "</f>
        <v>description: 'Aprende a construir sitios web con HTML, css, bootstrap, javascript, JQuery, python 3 y django.', </v>
      </c>
      <c r="AQ151" t="str">
        <f>AQ$1&amp;": '"&amp;Tabla5[[#This Row],[url_aux]]&amp;"', "</f>
        <v>url_aux: '', </v>
      </c>
      <c r="AR151" t="str">
        <f>AR$1&amp;": '"&amp;Tabla5[[#This Row],[calificacion]]&amp;"', "</f>
        <v>calificacion: 'Bueno', </v>
      </c>
      <c r="AS151" t="str">
        <f>AS$1&amp;": "&amp;Tabla5[[#This Row],[actualizado]]&amp;", "</f>
        <v>actualizado: true, </v>
      </c>
      <c r="AT151" t="str">
        <f>AT$1&amp;": "&amp;Tabla5[[#This Row],[en_ruta]]&amp;", "</f>
        <v>en_ruta: true, </v>
      </c>
      <c r="AU151" t="str">
        <f>AU$1&amp;": '"&amp;Tabla5[[#This Row],[logo_platform]]&amp;"', "</f>
        <v>logo_platform: 'udemy', </v>
      </c>
      <c r="AV151" t="str">
        <f>AV$1&amp;": [ "&amp;Tabla5[[#This Row],[logo_technologies]]&amp;" ], "</f>
        <v>logo_technologies: [ 'html5','css','javascript','jquery','python','django' ], </v>
      </c>
      <c r="AW151" t="str">
        <f>AW$1&amp;": "&amp;Tabla5[[#This Row],[mostrar]]&amp;", "</f>
        <v>mostrar: true, </v>
      </c>
      <c r="AX151" t="str">
        <f>AX$1&amp;": '"&amp;Tabla5[[#This Row],[repositorio]]&amp;"', "</f>
        <v>repositorio: '', </v>
      </c>
      <c r="AY151" t="str">
        <f>AY$1&amp;": '"&amp;Tabla5[[#This Row],[nota]]&amp;"'"</f>
        <v>nota: ''</v>
      </c>
      <c r="AZ151" t="str">
        <f>"{ "&amp;AA151&amp;AB151&amp;AC151&amp;AD151&amp;AE151&amp;AF151&amp;AG151&amp;AH151&amp;AI151&amp;AJ151&amp;AK151&amp;AL151&amp;AM151&amp;AN151&amp;AO151&amp;AP151&amp;AQ151&amp;AR151&amp;AS151&amp;AT151&amp;AU151&amp;AV151&amp;AW151&amp;AX151&amp;AY151&amp;" },"</f>
        <v>{ id: 150, name: 'Desarrollo web : HTML, css, javascript, JQuery, python y django', category: 'Stack', technology: 'python-django', url: 'https://www.udemy.com/course/desarrollo-web-con-python-y-django', platform: 'Udemy', costo: 0, money: 'EUR', comprado: true, priority: 0, minutos: 649, culminado: '2021-07-02', certificado: 'UC-f64e78a2-26a3-4ef5-84e8-0b22058eb52a', url_certificado: 'https://www.udemy.com/certificate/UC-f64e78a2-26a3-4ef5-84e8-0b22058eb52a', instructor: 'Redait Media', description: 'Aprende a construir sitios web con HTML, css, bootstrap, javascript, JQuery, python 3 y django.', url_aux: '', calificacion: 'Bueno', actualizado: true, en_ruta: true, logo_platform: 'udemy', logo_technologies: [ 'html5','css','javascript','jquery','python','django' ], mostrar: true, repositorio: '', nota: '' },</v>
      </c>
    </row>
    <row r="152" spans="1:52">
      <c r="A152" s="8">
        <v>151</v>
      </c>
      <c r="B152" t="s">
        <v>798</v>
      </c>
      <c r="C152" t="s">
        <v>6</v>
      </c>
      <c r="D152" t="s">
        <v>777</v>
      </c>
      <c r="E152" s="7" t="s">
        <v>799</v>
      </c>
      <c r="F152" t="s">
        <v>53</v>
      </c>
      <c r="G152" s="3">
        <v>9.99</v>
      </c>
      <c r="H152" t="s">
        <v>54</v>
      </c>
      <c r="I152" t="s">
        <v>55</v>
      </c>
      <c r="J152" s="4">
        <v>0</v>
      </c>
      <c r="K152">
        <f>1.5*60</f>
        <v>90</v>
      </c>
      <c r="L152" s="5">
        <v>44406</v>
      </c>
      <c r="M152" t="s">
        <v>800</v>
      </c>
      <c r="N152" s="7" t="s">
        <v>801</v>
      </c>
      <c r="O152" t="s">
        <v>709</v>
      </c>
      <c r="P152" t="s">
        <v>802</v>
      </c>
      <c r="R152" t="s">
        <v>93</v>
      </c>
      <c r="S152" t="s">
        <v>55</v>
      </c>
      <c r="T152" t="s">
        <v>61</v>
      </c>
      <c r="U152" t="s">
        <v>59</v>
      </c>
      <c r="V152" s="22" t="s">
        <v>803</v>
      </c>
      <c r="W152" s="22" t="s">
        <v>61</v>
      </c>
      <c r="AA152" t="str">
        <f>AA$1&amp;": "&amp;Tabla5[[#This Row],[id]]&amp;", "</f>
        <v>id: 151, </v>
      </c>
      <c r="AB152" t="str">
        <f>AB$1&amp;": '"&amp;Tabla5[[#This Row],[name]]&amp;"', "</f>
        <v>name: 'Aprende a instalar laravel 8 en Amazon Web Services', </v>
      </c>
      <c r="AC152" t="str">
        <f>AC$1&amp;": '"&amp;Tabla5[[#This Row],[category]]&amp;"', "</f>
        <v>category: 'Deploy', </v>
      </c>
      <c r="AD152" t="str">
        <f>AD$1&amp;": '"&amp;Tabla5[[#This Row],[technology]]&amp;"', "</f>
        <v>technology: 'AWS', </v>
      </c>
      <c r="AE152" t="str">
        <f>AE$1&amp;": '"&amp;Tabla5[[#This Row],[url]]&amp;"', "</f>
        <v>url: 'https://www.udemy.com/course/draft/3793886/learn/lecture/24522234?start=0#overview', </v>
      </c>
      <c r="AF152" t="str">
        <f>AF$1&amp;": '"&amp;Tabla5[[#This Row],[platform]]&amp;"', "</f>
        <v>platform: 'Udemy', </v>
      </c>
      <c r="AG152" t="str">
        <f>AG$1&amp;": "&amp;SUBSTITUTE(Tabla5[[#This Row],[costo]],",",".")&amp;", "</f>
        <v>costo: 9.99, </v>
      </c>
      <c r="AH152" t="str">
        <f>AH$1&amp;": '"&amp;Tabla5[[#This Row],[money]]&amp;"', "</f>
        <v>money: 'EUR', </v>
      </c>
      <c r="AI152" t="str">
        <f>AI$1&amp;": "&amp;Tabla5[[#This Row],[comprado]]&amp;", "</f>
        <v>comprado: true, </v>
      </c>
      <c r="AJ152" t="str">
        <f>AJ$1&amp;": "&amp;Tabla5[[#This Row],[priority]]&amp;", "</f>
        <v>priority: 0, </v>
      </c>
      <c r="AK152" t="str">
        <f>AK$1&amp;": "&amp;Tabla5[[#This Row],[minutos]]&amp;", "</f>
        <v>minutos: 90, </v>
      </c>
      <c r="AL152" t="str">
        <f>AL$1&amp;": "&amp;IF(Tabla5[[#This Row],[culminado]]=0,"null","'"&amp;TEXT(Tabla5[[#This Row],[culminado]],"aaaa-mm-dd")&amp;"'")&amp;", "</f>
        <v>culminado: '2021-07-29', </v>
      </c>
      <c r="AM152" t="str">
        <f>AM$1&amp;": '"&amp;Tabla5[[#This Row],[certificado]]&amp;"', "</f>
        <v>certificado: 'UC-a7113805-8cb5-405b-9791-5c134e6d8e3c', </v>
      </c>
      <c r="AN152" t="str">
        <f>AN$1&amp;": '"&amp;Tabla5[[#This Row],[url_certificado]]&amp;"', "</f>
        <v>url_certificado: 'https://www.udemy.com/certificate/UC-a7113805-8cb5-405b-9791-5c134e6d8e3c', </v>
      </c>
      <c r="AO152" t="str">
        <f>AO$1&amp;": '"&amp;Tabla5[[#This Row],[instructor]]&amp;"', "</f>
        <v>instructor: 'Homero Raúl Vargas Cruz', </v>
      </c>
      <c r="AP152" t="str">
        <f>AP$1&amp;": '"&amp;Tabla5[[#This Row],[description]]&amp;"', "</f>
        <v>description: 'Instalación de laravel en Amazon EC2, configuracion de la base de datos, implementar certificado SSL y mucho más.', </v>
      </c>
      <c r="AQ152" t="str">
        <f>AQ$1&amp;": '"&amp;Tabla5[[#This Row],[url_aux]]&amp;"', "</f>
        <v>url_aux: '', </v>
      </c>
      <c r="AR152" t="str">
        <f>AR$1&amp;": '"&amp;Tabla5[[#This Row],[calificacion]]&amp;"', "</f>
        <v>calificacion: 'Excelente', </v>
      </c>
      <c r="AS152" t="str">
        <f>AS$1&amp;": "&amp;Tabla5[[#This Row],[actualizado]]&amp;", "</f>
        <v>actualizado: true, </v>
      </c>
      <c r="AT152" t="str">
        <f>AT$1&amp;": "&amp;Tabla5[[#This Row],[en_ruta]]&amp;", "</f>
        <v>en_ruta: false, </v>
      </c>
      <c r="AU152" t="str">
        <f>AU$1&amp;": '"&amp;Tabla5[[#This Row],[logo_platform]]&amp;"', "</f>
        <v>logo_platform: 'udemy', </v>
      </c>
      <c r="AV152" t="str">
        <f>AV$1&amp;": [ "&amp;Tabla5[[#This Row],[logo_technologies]]&amp;" ], "</f>
        <v>logo_technologies: [ 'aws','laravel' ], </v>
      </c>
      <c r="AW152" t="str">
        <f>AW$1&amp;": "&amp;Tabla5[[#This Row],[mostrar]]&amp;", "</f>
        <v>mostrar: false, </v>
      </c>
      <c r="AX152" t="str">
        <f>AX$1&amp;": '"&amp;Tabla5[[#This Row],[repositorio]]&amp;"', "</f>
        <v>repositorio: '', </v>
      </c>
      <c r="AY152" t="str">
        <f>AY$1&amp;": '"&amp;Tabla5[[#This Row],[nota]]&amp;"'"</f>
        <v>nota: ''</v>
      </c>
      <c r="AZ152" t="str">
        <f>"{ "&amp;AA152&amp;AB152&amp;AC152&amp;AD152&amp;AE152&amp;AF152&amp;AG152&amp;AH152&amp;AI152&amp;AJ152&amp;AK152&amp;AL152&amp;AM152&amp;AN152&amp;AO152&amp;AP152&amp;AQ152&amp;AR152&amp;AS152&amp;AT152&amp;AU152&amp;AV152&amp;AW152&amp;AX152&amp;AY152&amp;" },"</f>
        <v>{ id: 151, name: 'Aprende a instalar laravel 8 en Amazon Web Services', category: 'Deploy', technology: 'AWS', url: 'https://www.udemy.com/course/draft/3793886/learn/lecture/24522234?start=0#overview', platform: 'Udemy', costo: 9.99, money: 'EUR', comprado: true, priority: 0, minutos: 90, culminado: '2021-07-29', certificado: 'UC-a7113805-8cb5-405b-9791-5c134e6d8e3c', url_certificado: 'https://www.udemy.com/certificate/UC-a7113805-8cb5-405b-9791-5c134e6d8e3c', instructor: 'Homero Raúl Vargas Cruz', description: 'Instalación de laravel en Amazon EC2, configuracion de la base de datos, implementar certificado SSL y mucho más.', url_aux: '', calificacion: 'Excelente', actualizado: true, en_ruta: false, logo_platform: 'udemy', logo_technologies: [ 'aws','laravel' ], mostrar: false, repositorio: '', nota: '' },</v>
      </c>
    </row>
    <row r="153" spans="1:52">
      <c r="A153" s="8">
        <v>152</v>
      </c>
      <c r="B153" t="s">
        <v>804</v>
      </c>
      <c r="C153" t="s">
        <v>18</v>
      </c>
      <c r="D153" t="s">
        <v>418</v>
      </c>
      <c r="E153" s="7" t="s">
        <v>805</v>
      </c>
      <c r="F153" t="s">
        <v>103</v>
      </c>
      <c r="G153" s="3">
        <v>0</v>
      </c>
      <c r="H153" t="s">
        <v>104</v>
      </c>
      <c r="I153" t="s">
        <v>55</v>
      </c>
      <c r="J153" s="4">
        <v>0</v>
      </c>
      <c r="K153">
        <f>3*60</f>
        <v>180</v>
      </c>
      <c r="L153" s="5">
        <v>44407</v>
      </c>
      <c r="M153" t="s">
        <v>806</v>
      </c>
      <c r="N153" s="7" t="s">
        <v>807</v>
      </c>
      <c r="O153" t="s">
        <v>107</v>
      </c>
      <c r="P153" t="s">
        <v>808</v>
      </c>
      <c r="R153" t="s">
        <v>93</v>
      </c>
      <c r="S153" t="s">
        <v>55</v>
      </c>
      <c r="T153" t="s">
        <v>55</v>
      </c>
      <c r="U153" t="s">
        <v>109</v>
      </c>
      <c r="V153" s="22" t="s">
        <v>187</v>
      </c>
      <c r="W153" s="22" t="s">
        <v>55</v>
      </c>
      <c r="AA153" t="str">
        <f>AA$1&amp;": "&amp;Tabla5[[#This Row],[id]]&amp;", "</f>
        <v>id: 152, </v>
      </c>
      <c r="AB153" t="str">
        <f>AB$1&amp;": '"&amp;Tabla5[[#This Row],[name]]&amp;"', "</f>
        <v>name: 'La ruta del desarrollador web', </v>
      </c>
      <c r="AC153" t="str">
        <f>AC$1&amp;": '"&amp;Tabla5[[#This Row],[category]]&amp;"', "</f>
        <v>category: 'Paradigmas', </v>
      </c>
      <c r="AD153" t="str">
        <f>AD$1&amp;": '"&amp;Tabla5[[#This Row],[technology]]&amp;"', "</f>
        <v>technology: 'General', </v>
      </c>
      <c r="AE153" t="str">
        <f>AE$1&amp;": '"&amp;Tabla5[[#This Row],[url]]&amp;"', "</f>
        <v>url: 'https://app.ed.team/cursos/web', </v>
      </c>
      <c r="AF153" t="str">
        <f>AF$1&amp;": '"&amp;Tabla5[[#This Row],[platform]]&amp;"', "</f>
        <v>platform: 'EDteam', </v>
      </c>
      <c r="AG153" t="str">
        <f>AG$1&amp;": "&amp;SUBSTITUTE(Tabla5[[#This Row],[costo]],",",".")&amp;", "</f>
        <v>costo: 0, </v>
      </c>
      <c r="AH153" t="str">
        <f>AH$1&amp;": '"&amp;Tabla5[[#This Row],[money]]&amp;"', "</f>
        <v>money: 'USD', </v>
      </c>
      <c r="AI153" t="str">
        <f>AI$1&amp;": "&amp;Tabla5[[#This Row],[comprado]]&amp;", "</f>
        <v>comprado: true, </v>
      </c>
      <c r="AJ153" t="str">
        <f>AJ$1&amp;": "&amp;Tabla5[[#This Row],[priority]]&amp;", "</f>
        <v>priority: 0, </v>
      </c>
      <c r="AK153" t="str">
        <f>AK$1&amp;": "&amp;Tabla5[[#This Row],[minutos]]&amp;", "</f>
        <v>minutos: 180, </v>
      </c>
      <c r="AL153" t="str">
        <f>AL$1&amp;": "&amp;IF(Tabla5[[#This Row],[culminado]]=0,"null","'"&amp;TEXT(Tabla5[[#This Row],[culminado]],"aaaa-mm-dd")&amp;"'")&amp;", "</f>
        <v>culminado: '2021-07-30', </v>
      </c>
      <c r="AM153" t="str">
        <f>AM$1&amp;": '"&amp;Tabla5[[#This Row],[certificado]]&amp;"', "</f>
        <v>certificado: '228409405-1cd51139-1307-460e-abc8-d6890e6b85bc', </v>
      </c>
      <c r="AN153" t="str">
        <f>AN$1&amp;": '"&amp;Tabla5[[#This Row],[url_certificado]]&amp;"', "</f>
        <v>url_certificado: 'https://app.ed.team/@pedrojesusbazocanelon/curso/web', </v>
      </c>
      <c r="AO153" t="str">
        <f>AO$1&amp;": '"&amp;Tabla5[[#This Row],[instructor]]&amp;"', "</f>
        <v>instructor: 'Alvaro Felipe Chávez', </v>
      </c>
      <c r="AP153" t="str">
        <f>AP$1&amp;": '"&amp;Tabla5[[#This Row],[description]]&amp;"', "</f>
        <v>description: 'Aprende todos los roles y rutas que existen para ser un desarrollador web profesional en 2021.', </v>
      </c>
      <c r="AQ153" t="str">
        <f>AQ$1&amp;": '"&amp;Tabla5[[#This Row],[url_aux]]&amp;"', "</f>
        <v>url_aux: '', </v>
      </c>
      <c r="AR153" t="str">
        <f>AR$1&amp;": '"&amp;Tabla5[[#This Row],[calificacion]]&amp;"', "</f>
        <v>calificacion: 'Excelente', </v>
      </c>
      <c r="AS153" t="str">
        <f>AS$1&amp;": "&amp;Tabla5[[#This Row],[actualizado]]&amp;", "</f>
        <v>actualizado: true, </v>
      </c>
      <c r="AT153" t="str">
        <f>AT$1&amp;": "&amp;Tabla5[[#This Row],[en_ruta]]&amp;", "</f>
        <v>en_ruta: true, </v>
      </c>
      <c r="AU153" t="str">
        <f>AU$1&amp;": '"&amp;Tabla5[[#This Row],[logo_platform]]&amp;"', "</f>
        <v>logo_platform: 'edteam', </v>
      </c>
      <c r="AV153" t="str">
        <f>AV$1&amp;": [ "&amp;Tabla5[[#This Row],[logo_technologies]]&amp;" ], "</f>
        <v>logo_technologies: [ 'generico' ], </v>
      </c>
      <c r="AW153" t="str">
        <f>AW$1&amp;": "&amp;Tabla5[[#This Row],[mostrar]]&amp;", "</f>
        <v>mostrar: true, </v>
      </c>
      <c r="AX153" t="str">
        <f>AX$1&amp;": '"&amp;Tabla5[[#This Row],[repositorio]]&amp;"', "</f>
        <v>repositorio: '', </v>
      </c>
      <c r="AY153" t="str">
        <f>AY$1&amp;": '"&amp;Tabla5[[#This Row],[nota]]&amp;"'"</f>
        <v>nota: ''</v>
      </c>
      <c r="AZ153" t="str">
        <f>"{ "&amp;AA153&amp;AB153&amp;AC153&amp;AD153&amp;AE153&amp;AF153&amp;AG153&amp;AH153&amp;AI153&amp;AJ153&amp;AK153&amp;AL153&amp;AM153&amp;AN153&amp;AO153&amp;AP153&amp;AQ153&amp;AR153&amp;AS153&amp;AT153&amp;AU153&amp;AV153&amp;AW153&amp;AX153&amp;AY153&amp;" },"</f>
        <v>{ id: 152, name: 'La ruta del desarrollador web', category: 'Paradigmas', technology: 'General', url: 'https://app.ed.team/cursos/web', platform: 'EDteam', costo: 0, money: 'USD', comprado: true, priority: 0, minutos: 180, culminado: '2021-07-30', certificado: '228409405-1cd51139-1307-460e-abc8-d6890e6b85bc', url_certificado: 'https://app.ed.team/@pedrojesusbazocanelon/curso/web', instructor: 'Alvaro Felipe Chávez', description: 'Aprende todos los roles y rutas que existen para ser un desarrollador web profesional en 2021.', url_aux: '', calificacion: 'Excelente', actualizado: true, en_ruta: true, logo_platform: 'edteam', logo_technologies: [ 'generico' ], mostrar: true, repositorio: '', nota: '' },</v>
      </c>
    </row>
    <row r="154" spans="1:52">
      <c r="A154" s="8">
        <v>153</v>
      </c>
      <c r="B154" t="s">
        <v>809</v>
      </c>
      <c r="C154" t="s">
        <v>18</v>
      </c>
      <c r="D154" t="s">
        <v>224</v>
      </c>
      <c r="E154" s="7" t="s">
        <v>810</v>
      </c>
      <c r="F154" t="s">
        <v>103</v>
      </c>
      <c r="G154" s="3">
        <v>0</v>
      </c>
      <c r="H154" t="s">
        <v>104</v>
      </c>
      <c r="I154" t="s">
        <v>55</v>
      </c>
      <c r="J154" s="4">
        <v>0</v>
      </c>
      <c r="K154">
        <v>60</v>
      </c>
      <c r="L154" s="5">
        <v>44407</v>
      </c>
      <c r="M154" t="s">
        <v>811</v>
      </c>
      <c r="N154" s="7" t="s">
        <v>812</v>
      </c>
      <c r="O154" t="s">
        <v>118</v>
      </c>
      <c r="P154" t="s">
        <v>813</v>
      </c>
      <c r="R154" t="s">
        <v>279</v>
      </c>
      <c r="S154" t="s">
        <v>55</v>
      </c>
      <c r="T154" t="s">
        <v>55</v>
      </c>
      <c r="U154" t="s">
        <v>109</v>
      </c>
      <c r="V154" s="22" t="s">
        <v>228</v>
      </c>
      <c r="W154" s="22" t="s">
        <v>61</v>
      </c>
      <c r="AA154" t="str">
        <f>AA$1&amp;": "&amp;Tabla5[[#This Row],[id]]&amp;", "</f>
        <v>id: 153, </v>
      </c>
      <c r="AB154" t="str">
        <f>AB$1&amp;": '"&amp;Tabla5[[#This Row],[name]]&amp;"', "</f>
        <v>name: 'Introducción a API REST', </v>
      </c>
      <c r="AC154" t="str">
        <f>AC$1&amp;": '"&amp;Tabla5[[#This Row],[category]]&amp;"', "</f>
        <v>category: 'Paradigmas', </v>
      </c>
      <c r="AD154" t="str">
        <f>AD$1&amp;": '"&amp;Tabla5[[#This Row],[technology]]&amp;"', "</f>
        <v>technology: 'API RESTful', </v>
      </c>
      <c r="AE154" t="str">
        <f>AE$1&amp;": '"&amp;Tabla5[[#This Row],[url]]&amp;"', "</f>
        <v>url: 'https://app.ed.team/cursos/api-rest', </v>
      </c>
      <c r="AF154" t="str">
        <f>AF$1&amp;": '"&amp;Tabla5[[#This Row],[platform]]&amp;"', "</f>
        <v>platform: 'EDteam', </v>
      </c>
      <c r="AG154" t="str">
        <f>AG$1&amp;": "&amp;SUBSTITUTE(Tabla5[[#This Row],[costo]],",",".")&amp;", "</f>
        <v>costo: 0, </v>
      </c>
      <c r="AH154" t="str">
        <f>AH$1&amp;": '"&amp;Tabla5[[#This Row],[money]]&amp;"', "</f>
        <v>money: 'USD', </v>
      </c>
      <c r="AI154" t="str">
        <f>AI$1&amp;": "&amp;Tabla5[[#This Row],[comprado]]&amp;", "</f>
        <v>comprado: true, </v>
      </c>
      <c r="AJ154" t="str">
        <f>AJ$1&amp;": "&amp;Tabla5[[#This Row],[priority]]&amp;", "</f>
        <v>priority: 0, </v>
      </c>
      <c r="AK154" t="str">
        <f>AK$1&amp;": "&amp;Tabla5[[#This Row],[minutos]]&amp;", "</f>
        <v>minutos: 60, </v>
      </c>
      <c r="AL154" t="str">
        <f>AL$1&amp;": "&amp;IF(Tabla5[[#This Row],[culminado]]=0,"null","'"&amp;TEXT(Tabla5[[#This Row],[culminado]],"aaaa-mm-dd")&amp;"'")&amp;", "</f>
        <v>culminado: '2021-07-30', </v>
      </c>
      <c r="AM154" t="str">
        <f>AM$1&amp;": '"&amp;Tabla5[[#This Row],[certificado]]&amp;"', "</f>
        <v>certificado: '228409382-1a5a5de0-fcf7-4f3f-95f4-531b23188ba3', </v>
      </c>
      <c r="AN154" t="str">
        <f>AN$1&amp;": '"&amp;Tabla5[[#This Row],[url_certificado]]&amp;"', "</f>
        <v>url_certificado: 'https://app.ed.team/@pedrojesusbazocanelon/curso/api-rest', </v>
      </c>
      <c r="AO154" t="str">
        <f>AO$1&amp;": '"&amp;Tabla5[[#This Row],[instructor]]&amp;"', "</f>
        <v>instructor: 'Alexys Lozada', </v>
      </c>
      <c r="AP154" t="str">
        <f>AP$1&amp;": '"&amp;Tabla5[[#This Row],[description]]&amp;"', "</f>
        <v>description: 'Aprende todos los conceptos teóricos que hay en la arquitectura REST.', </v>
      </c>
      <c r="AQ154" t="str">
        <f>AQ$1&amp;": '"&amp;Tabla5[[#This Row],[url_aux]]&amp;"', "</f>
        <v>url_aux: '', </v>
      </c>
      <c r="AR154" t="str">
        <f>AR$1&amp;": '"&amp;Tabla5[[#This Row],[calificacion]]&amp;"', "</f>
        <v>calificacion: 'Muy bueno', </v>
      </c>
      <c r="AS154" t="str">
        <f>AS$1&amp;": "&amp;Tabla5[[#This Row],[actualizado]]&amp;", "</f>
        <v>actualizado: true, </v>
      </c>
      <c r="AT154" t="str">
        <f>AT$1&amp;": "&amp;Tabla5[[#This Row],[en_ruta]]&amp;", "</f>
        <v>en_ruta: true, </v>
      </c>
      <c r="AU154" t="str">
        <f>AU$1&amp;": '"&amp;Tabla5[[#This Row],[logo_platform]]&amp;"', "</f>
        <v>logo_platform: 'edteam', </v>
      </c>
      <c r="AV154" t="str">
        <f>AV$1&amp;": [ "&amp;Tabla5[[#This Row],[logo_technologies]]&amp;" ], "</f>
        <v>logo_technologies: [ 'apirestful' ], </v>
      </c>
      <c r="AW154" t="str">
        <f>AW$1&amp;": "&amp;Tabla5[[#This Row],[mostrar]]&amp;", "</f>
        <v>mostrar: false, </v>
      </c>
      <c r="AX154" t="str">
        <f>AX$1&amp;": '"&amp;Tabla5[[#This Row],[repositorio]]&amp;"', "</f>
        <v>repositorio: '', </v>
      </c>
      <c r="AY154" t="str">
        <f>AY$1&amp;": '"&amp;Tabla5[[#This Row],[nota]]&amp;"'"</f>
        <v>nota: ''</v>
      </c>
      <c r="AZ154" t="str">
        <f>"{ "&amp;AA154&amp;AB154&amp;AC154&amp;AD154&amp;AE154&amp;AF154&amp;AG154&amp;AH154&amp;AI154&amp;AJ154&amp;AK154&amp;AL154&amp;AM154&amp;AN154&amp;AO154&amp;AP154&amp;AQ154&amp;AR154&amp;AS154&amp;AT154&amp;AU154&amp;AV154&amp;AW154&amp;AX154&amp;AY154&amp;" },"</f>
        <v>{ id: 153, name: 'Introducción a API REST', category: 'Paradigmas', technology: 'API RESTful', url: 'https://app.ed.team/cursos/api-rest', platform: 'EDteam', costo: 0, money: 'USD', comprado: true, priority: 0, minutos: 60, culminado: '2021-07-30', certificado: '228409382-1a5a5de0-fcf7-4f3f-95f4-531b23188ba3', url_certificado: 'https://app.ed.team/@pedrojesusbazocanelon/curso/api-rest', instructor: 'Alexys Lozada', description: 'Aprende todos los conceptos teóricos que hay en la arquitectura REST.', url_aux: '', calificacion: 'Muy bueno', actualizado: true, en_ruta: true, logo_platform: 'edteam', logo_technologies: [ 'apirestful' ], mostrar: false, repositorio: '', nota: '' },</v>
      </c>
    </row>
    <row r="155" spans="1:52">
      <c r="A155" s="8">
        <v>154</v>
      </c>
      <c r="B155" t="s">
        <v>814</v>
      </c>
      <c r="C155" t="s">
        <v>5</v>
      </c>
      <c r="D155" t="s">
        <v>815</v>
      </c>
      <c r="E155" s="7" t="s">
        <v>816</v>
      </c>
      <c r="F155" t="s">
        <v>53</v>
      </c>
      <c r="G155" s="3">
        <v>0</v>
      </c>
      <c r="H155" t="s">
        <v>54</v>
      </c>
      <c r="I155" t="s">
        <v>55</v>
      </c>
      <c r="J155" s="4">
        <v>0</v>
      </c>
      <c r="K155">
        <f>3*60+30</f>
        <v>210</v>
      </c>
      <c r="L155" s="5">
        <v>44411</v>
      </c>
      <c r="M155" t="s">
        <v>817</v>
      </c>
      <c r="N155" s="7" t="s">
        <v>818</v>
      </c>
      <c r="O155" t="s">
        <v>819</v>
      </c>
      <c r="P155" t="s">
        <v>820</v>
      </c>
      <c r="R155" t="s">
        <v>632</v>
      </c>
      <c r="S155" t="s">
        <v>55</v>
      </c>
      <c r="T155" t="s">
        <v>61</v>
      </c>
      <c r="U155" t="s">
        <v>59</v>
      </c>
      <c r="V155" s="22" t="s">
        <v>821</v>
      </c>
      <c r="W155" s="22" t="s">
        <v>61</v>
      </c>
      <c r="AA155" t="str">
        <f>AA$1&amp;": "&amp;Tabla5[[#This Row],[id]]&amp;", "</f>
        <v>id: 154, </v>
      </c>
      <c r="AB155" t="str">
        <f>AB$1&amp;": '"&amp;Tabla5[[#This Row],[name]]&amp;"', "</f>
        <v>name: 'Introducción a Google Cloud Platform', </v>
      </c>
      <c r="AC155" t="str">
        <f>AC$1&amp;": '"&amp;Tabla5[[#This Row],[category]]&amp;"', "</f>
        <v>category: 'Cloud Computing', </v>
      </c>
      <c r="AD155" t="str">
        <f>AD$1&amp;": '"&amp;Tabla5[[#This Row],[technology]]&amp;"', "</f>
        <v>technology: 'Google Cloud Platform', </v>
      </c>
      <c r="AE155" t="str">
        <f>AE$1&amp;": '"&amp;Tabla5[[#This Row],[url]]&amp;"', "</f>
        <v>url: 'https://www.udemy.com/course/introduccion-a-google-cloud-platform', </v>
      </c>
      <c r="AF155" t="str">
        <f>AF$1&amp;": '"&amp;Tabla5[[#This Row],[platform]]&amp;"', "</f>
        <v>platform: 'Udemy', </v>
      </c>
      <c r="AG155" t="str">
        <f>AG$1&amp;": "&amp;SUBSTITUTE(Tabla5[[#This Row],[costo]],",",".")&amp;", "</f>
        <v>costo: 0, </v>
      </c>
      <c r="AH155" t="str">
        <f>AH$1&amp;": '"&amp;Tabla5[[#This Row],[money]]&amp;"', "</f>
        <v>money: 'EUR', </v>
      </c>
      <c r="AI155" t="str">
        <f>AI$1&amp;": "&amp;Tabla5[[#This Row],[comprado]]&amp;", "</f>
        <v>comprado: true, </v>
      </c>
      <c r="AJ155" t="str">
        <f>AJ$1&amp;": "&amp;Tabla5[[#This Row],[priority]]&amp;", "</f>
        <v>priority: 0, </v>
      </c>
      <c r="AK155" t="str">
        <f>AK$1&amp;": "&amp;Tabla5[[#This Row],[minutos]]&amp;", "</f>
        <v>minutos: 210, </v>
      </c>
      <c r="AL155" t="str">
        <f>AL$1&amp;": "&amp;IF(Tabla5[[#This Row],[culminado]]=0,"null","'"&amp;TEXT(Tabla5[[#This Row],[culminado]],"aaaa-mm-dd")&amp;"'")&amp;", "</f>
        <v>culminado: '2021-08-03', </v>
      </c>
      <c r="AM155" t="str">
        <f>AM$1&amp;": '"&amp;Tabla5[[#This Row],[certificado]]&amp;"', "</f>
        <v>certificado: 'UC-8d986592-d2d2-42bd-971b-61f25426f6a1', </v>
      </c>
      <c r="AN155" t="str">
        <f>AN$1&amp;": '"&amp;Tabla5[[#This Row],[url_certificado]]&amp;"', "</f>
        <v>url_certificado: 'https://www.udemy.com/certificate/UC-8d986592-d2d2-42bd-971b-61f25426f6a1', </v>
      </c>
      <c r="AO155" t="str">
        <f>AO$1&amp;": '"&amp;Tabla5[[#This Row],[instructor]]&amp;"', "</f>
        <v>instructor: 'Josue Guevara', </v>
      </c>
      <c r="AP155" t="str">
        <f>AP$1&amp;": '"&amp;Tabla5[[#This Row],[description]]&amp;"', "</f>
        <v>description: 'Aprende los fundamentos de los servicios de GCP y desarolla miniproyectos dentro de la plataforma de Google', </v>
      </c>
      <c r="AQ155" t="str">
        <f>AQ$1&amp;": '"&amp;Tabla5[[#This Row],[url_aux]]&amp;"', "</f>
        <v>url_aux: '', </v>
      </c>
      <c r="AR155" t="str">
        <f>AR$1&amp;": '"&amp;Tabla5[[#This Row],[calificacion]]&amp;"', "</f>
        <v>calificacion: 'Regular', </v>
      </c>
      <c r="AS155" t="str">
        <f>AS$1&amp;": "&amp;Tabla5[[#This Row],[actualizado]]&amp;", "</f>
        <v>actualizado: true, </v>
      </c>
      <c r="AT155" t="str">
        <f>AT$1&amp;": "&amp;Tabla5[[#This Row],[en_ruta]]&amp;", "</f>
        <v>en_ruta: false, </v>
      </c>
      <c r="AU155" t="str">
        <f>AU$1&amp;": '"&amp;Tabla5[[#This Row],[logo_platform]]&amp;"', "</f>
        <v>logo_platform: 'udemy', </v>
      </c>
      <c r="AV155" t="str">
        <f>AV$1&amp;": [ "&amp;Tabla5[[#This Row],[logo_technologies]]&amp;" ], "</f>
        <v>logo_technologies: [ 'google' ], </v>
      </c>
      <c r="AW155" t="str">
        <f>AW$1&amp;": "&amp;Tabla5[[#This Row],[mostrar]]&amp;", "</f>
        <v>mostrar: false, </v>
      </c>
      <c r="AX155" t="str">
        <f>AX$1&amp;": '"&amp;Tabla5[[#This Row],[repositorio]]&amp;"', "</f>
        <v>repositorio: '', </v>
      </c>
      <c r="AY155" t="str">
        <f>AY$1&amp;": '"&amp;Tabla5[[#This Row],[nota]]&amp;"'"</f>
        <v>nota: ''</v>
      </c>
      <c r="AZ155" t="str">
        <f>"{ "&amp;AA155&amp;AB155&amp;AC155&amp;AD155&amp;AE155&amp;AF155&amp;AG155&amp;AH155&amp;AI155&amp;AJ155&amp;AK155&amp;AL155&amp;AM155&amp;AN155&amp;AO155&amp;AP155&amp;AQ155&amp;AR155&amp;AS155&amp;AT155&amp;AU155&amp;AV155&amp;AW155&amp;AX155&amp;AY155&amp;" },"</f>
        <v>{ id: 154, name: 'Introducción a Google Cloud Platform', category: 'Cloud Computing', technology: 'Google Cloud Platform', url: 'https://www.udemy.com/course/introduccion-a-google-cloud-platform', platform: 'Udemy', costo: 0, money: 'EUR', comprado: true, priority: 0, minutos: 210, culminado: '2021-08-03', certificado: 'UC-8d986592-d2d2-42bd-971b-61f25426f6a1', url_certificado: 'https://www.udemy.com/certificate/UC-8d986592-d2d2-42bd-971b-61f25426f6a1', instructor: 'Josue Guevara', description: 'Aprende los fundamentos de los servicios de GCP y desarolla miniproyectos dentro de la plataforma de Google', url_aux: '', calificacion: 'Regular', actualizado: true, en_ruta: false, logo_platform: 'udemy', logo_technologies: [ 'google' ], mostrar: false, repositorio: '', nota: '' },</v>
      </c>
    </row>
    <row r="156" spans="1:52">
      <c r="A156" s="8">
        <v>155</v>
      </c>
      <c r="B156" t="s">
        <v>822</v>
      </c>
      <c r="C156" t="s">
        <v>12</v>
      </c>
      <c r="D156" t="s">
        <v>823</v>
      </c>
      <c r="E156" s="7" t="s">
        <v>824</v>
      </c>
      <c r="F156" t="s">
        <v>103</v>
      </c>
      <c r="G156" s="3">
        <v>0</v>
      </c>
      <c r="H156" t="s">
        <v>104</v>
      </c>
      <c r="I156" t="s">
        <v>55</v>
      </c>
      <c r="J156" s="4">
        <v>0</v>
      </c>
      <c r="K156">
        <f>4*60</f>
        <v>240</v>
      </c>
      <c r="L156" s="5">
        <v>44415</v>
      </c>
      <c r="M156" t="s">
        <v>825</v>
      </c>
      <c r="N156" s="7" t="s">
        <v>826</v>
      </c>
      <c r="O156" t="s">
        <v>107</v>
      </c>
      <c r="P156" t="s">
        <v>827</v>
      </c>
      <c r="R156" t="s">
        <v>93</v>
      </c>
      <c r="S156" t="s">
        <v>55</v>
      </c>
      <c r="T156" t="s">
        <v>55</v>
      </c>
      <c r="U156" t="s">
        <v>109</v>
      </c>
      <c r="V156" s="22" t="s">
        <v>828</v>
      </c>
      <c r="W156" s="22" t="s">
        <v>61</v>
      </c>
      <c r="X156" s="7" t="s">
        <v>829</v>
      </c>
      <c r="AA156" t="str">
        <f>AA$1&amp;": "&amp;Tabla5[[#This Row],[id]]&amp;", "</f>
        <v>id: 155, </v>
      </c>
      <c r="AB156" t="str">
        <f>AB$1&amp;": '"&amp;Tabla5[[#This Row],[name]]&amp;"', "</f>
        <v>name: 'Graba y transmite cursos online', </v>
      </c>
      <c r="AC156" t="str">
        <f>AC$1&amp;": '"&amp;Tabla5[[#This Row],[category]]&amp;"', "</f>
        <v>category: 'Herramientas', </v>
      </c>
      <c r="AD156" t="str">
        <f>AD$1&amp;": '"&amp;Tabla5[[#This Row],[technology]]&amp;"', "</f>
        <v>technology: 'OBS Studio', </v>
      </c>
      <c r="AE156" t="str">
        <f>AE$1&amp;": '"&amp;Tabla5[[#This Row],[url]]&amp;"', "</f>
        <v>url: 'https://app.ed.team/cursos/curso-online', </v>
      </c>
      <c r="AF156" t="str">
        <f>AF$1&amp;": '"&amp;Tabla5[[#This Row],[platform]]&amp;"', "</f>
        <v>platform: 'EDteam', </v>
      </c>
      <c r="AG156" t="str">
        <f>AG$1&amp;": "&amp;SUBSTITUTE(Tabla5[[#This Row],[costo]],",",".")&amp;", "</f>
        <v>costo: 0, </v>
      </c>
      <c r="AH156" t="str">
        <f>AH$1&amp;": '"&amp;Tabla5[[#This Row],[money]]&amp;"', "</f>
        <v>money: 'USD', </v>
      </c>
      <c r="AI156" t="str">
        <f>AI$1&amp;": "&amp;Tabla5[[#This Row],[comprado]]&amp;", "</f>
        <v>comprado: true, </v>
      </c>
      <c r="AJ156" t="str">
        <f>AJ$1&amp;": "&amp;Tabla5[[#This Row],[priority]]&amp;", "</f>
        <v>priority: 0, </v>
      </c>
      <c r="AK156" t="str">
        <f>AK$1&amp;": "&amp;Tabla5[[#This Row],[minutos]]&amp;", "</f>
        <v>minutos: 240, </v>
      </c>
      <c r="AL156" t="str">
        <f>AL$1&amp;": "&amp;IF(Tabla5[[#This Row],[culminado]]=0,"null","'"&amp;TEXT(Tabla5[[#This Row],[culminado]],"aaaa-mm-dd")&amp;"'")&amp;", "</f>
        <v>culminado: '2021-08-07', </v>
      </c>
      <c r="AM156" t="str">
        <f>AM$1&amp;": '"&amp;Tabla5[[#This Row],[certificado]]&amp;"', "</f>
        <v>certificado: '228409385-ce9e27be-d058-4ab8-a6ef-3a465eb73ffc', </v>
      </c>
      <c r="AN156" t="str">
        <f>AN$1&amp;": '"&amp;Tabla5[[#This Row],[url_certificado]]&amp;"', "</f>
        <v>url_certificado: 'https://app.ed.team/u/pedrojesusbazocanelon/curso/curso-online', </v>
      </c>
      <c r="AO156" t="str">
        <f>AO$1&amp;": '"&amp;Tabla5[[#This Row],[instructor]]&amp;"', "</f>
        <v>instructor: 'Alvaro Felipe Chávez', </v>
      </c>
      <c r="AP156" t="str">
        <f>AP$1&amp;": '"&amp;Tabla5[[#This Row],[description]]&amp;"', "</f>
        <v>description: 'Aprende a crear cursos para YouTube, EDteam, Twitch u otras plataformas de la mano de nuestros expertos.', </v>
      </c>
      <c r="AQ156" t="str">
        <f>AQ$1&amp;": '"&amp;Tabla5[[#This Row],[url_aux]]&amp;"', "</f>
        <v>url_aux: '', </v>
      </c>
      <c r="AR156" t="str">
        <f>AR$1&amp;": '"&amp;Tabla5[[#This Row],[calificacion]]&amp;"', "</f>
        <v>calificacion: 'Excelente', </v>
      </c>
      <c r="AS156" t="str">
        <f>AS$1&amp;": "&amp;Tabla5[[#This Row],[actualizado]]&amp;", "</f>
        <v>actualizado: true, </v>
      </c>
      <c r="AT156" t="str">
        <f>AT$1&amp;": "&amp;Tabla5[[#This Row],[en_ruta]]&amp;", "</f>
        <v>en_ruta: true, </v>
      </c>
      <c r="AU156" t="str">
        <f>AU$1&amp;": '"&amp;Tabla5[[#This Row],[logo_platform]]&amp;"', "</f>
        <v>logo_platform: 'edteam', </v>
      </c>
      <c r="AV156" t="str">
        <f>AV$1&amp;": [ "&amp;Tabla5[[#This Row],[logo_technologies]]&amp;" ], "</f>
        <v>logo_technologies: [ 'obs' ], </v>
      </c>
      <c r="AW156" t="str">
        <f>AW$1&amp;": "&amp;Tabla5[[#This Row],[mostrar]]&amp;", "</f>
        <v>mostrar: false, </v>
      </c>
      <c r="AX156" t="str">
        <f>AX$1&amp;": '"&amp;Tabla5[[#This Row],[repositorio]]&amp;"', "</f>
        <v>repositorio: 'https://github.com/petrix12/obs-grabar-cursos-2021', </v>
      </c>
      <c r="AY156" t="str">
        <f>AY$1&amp;": '"&amp;Tabla5[[#This Row],[nota]]&amp;"'"</f>
        <v>nota: ''</v>
      </c>
      <c r="AZ156" t="str">
        <f>"{ "&amp;AA156&amp;AB156&amp;AC156&amp;AD156&amp;AE156&amp;AF156&amp;AG156&amp;AH156&amp;AI156&amp;AJ156&amp;AK156&amp;AL156&amp;AM156&amp;AN156&amp;AO156&amp;AP156&amp;AQ156&amp;AR156&amp;AS156&amp;AT156&amp;AU156&amp;AV156&amp;AW156&amp;AX156&amp;AY156&amp;" },"</f>
        <v>{ id: 155, name: 'Graba y transmite cursos online', category: 'Herramientas', technology: 'OBS Studio', url: 'https://app.ed.team/cursos/curso-online', platform: 'EDteam', costo: 0, money: 'USD', comprado: true, priority: 0, minutos: 240, culminado: '2021-08-07', certificado: '228409385-ce9e27be-d058-4ab8-a6ef-3a465eb73ffc', url_certificado: 'https://app.ed.team/u/pedrojesusbazocanelon/curso/curso-online', instructor: 'Alvaro Felipe Chávez', description: 'Aprende a crear cursos para YouTube, EDteam, Twitch u otras plataformas de la mano de nuestros expertos.', url_aux: '', calificacion: 'Excelente', actualizado: true, en_ruta: true, logo_platform: 'edteam', logo_technologies: [ 'obs' ], mostrar: false, repositorio: 'https://github.com/petrix12/obs-grabar-cursos-2021', nota: '' },</v>
      </c>
    </row>
    <row r="157" spans="1:52">
      <c r="A157" s="8">
        <v>156</v>
      </c>
      <c r="B157" t="s">
        <v>830</v>
      </c>
      <c r="C157" t="s">
        <v>12</v>
      </c>
      <c r="D157" t="s">
        <v>831</v>
      </c>
      <c r="E157" s="7" t="s">
        <v>832</v>
      </c>
      <c r="F157" t="s">
        <v>53</v>
      </c>
      <c r="G157" s="3">
        <v>0</v>
      </c>
      <c r="H157" t="s">
        <v>54</v>
      </c>
      <c r="I157" t="s">
        <v>55</v>
      </c>
      <c r="J157" s="4">
        <v>0</v>
      </c>
      <c r="K157">
        <f>8.5*60</f>
        <v>510</v>
      </c>
      <c r="L157" s="5">
        <v>44416</v>
      </c>
      <c r="M157" t="s">
        <v>833</v>
      </c>
      <c r="N157" s="7" t="s">
        <v>834</v>
      </c>
      <c r="O157" t="s">
        <v>835</v>
      </c>
      <c r="P157" t="s">
        <v>836</v>
      </c>
      <c r="R157" t="s">
        <v>75</v>
      </c>
      <c r="S157" t="s">
        <v>55</v>
      </c>
      <c r="T157" t="s">
        <v>55</v>
      </c>
      <c r="U157" t="s">
        <v>59</v>
      </c>
      <c r="V157" s="22" t="s">
        <v>837</v>
      </c>
      <c r="W157" s="22" t="s">
        <v>61</v>
      </c>
      <c r="X157" s="7" t="s">
        <v>838</v>
      </c>
      <c r="AA157" t="str">
        <f>AA$1&amp;": "&amp;Tabla5[[#This Row],[id]]&amp;", "</f>
        <v>id: 156, </v>
      </c>
      <c r="AB157" t="str">
        <f>AB$1&amp;": '"&amp;Tabla5[[#This Row],[name]]&amp;"', "</f>
        <v>name: '¡Curso Profesional Excel 2021– Para Empresas!', </v>
      </c>
      <c r="AC157" t="str">
        <f>AC$1&amp;": '"&amp;Tabla5[[#This Row],[category]]&amp;"', "</f>
        <v>category: 'Herramientas', </v>
      </c>
      <c r="AD157" t="str">
        <f>AD$1&amp;": '"&amp;Tabla5[[#This Row],[technology]]&amp;"', "</f>
        <v>technology: 'Microsoft Excel', </v>
      </c>
      <c r="AE157" t="str">
        <f>AE$1&amp;": '"&amp;Tabla5[[#This Row],[url]]&amp;"', "</f>
        <v>url: 'https://www.udemy.com/course/2021-curso-profesional-excel-para-empresas', </v>
      </c>
      <c r="AF157" t="str">
        <f>AF$1&amp;": '"&amp;Tabla5[[#This Row],[platform]]&amp;"', "</f>
        <v>platform: 'Udemy', </v>
      </c>
      <c r="AG157" t="str">
        <f>AG$1&amp;": "&amp;SUBSTITUTE(Tabla5[[#This Row],[costo]],",",".")&amp;", "</f>
        <v>costo: 0, </v>
      </c>
      <c r="AH157" t="str">
        <f>AH$1&amp;": '"&amp;Tabla5[[#This Row],[money]]&amp;"', "</f>
        <v>money: 'EUR', </v>
      </c>
      <c r="AI157" t="str">
        <f>AI$1&amp;": "&amp;Tabla5[[#This Row],[comprado]]&amp;", "</f>
        <v>comprado: true, </v>
      </c>
      <c r="AJ157" t="str">
        <f>AJ$1&amp;": "&amp;Tabla5[[#This Row],[priority]]&amp;", "</f>
        <v>priority: 0, </v>
      </c>
      <c r="AK157" t="str">
        <f>AK$1&amp;": "&amp;Tabla5[[#This Row],[minutos]]&amp;", "</f>
        <v>minutos: 510, </v>
      </c>
      <c r="AL157" t="str">
        <f>AL$1&amp;": "&amp;IF(Tabla5[[#This Row],[culminado]]=0,"null","'"&amp;TEXT(Tabla5[[#This Row],[culminado]],"aaaa-mm-dd")&amp;"'")&amp;", "</f>
        <v>culminado: '2021-08-08', </v>
      </c>
      <c r="AM157" t="str">
        <f>AM$1&amp;": '"&amp;Tabla5[[#This Row],[certificado]]&amp;"', "</f>
        <v>certificado: 'UC-ff4e21c5-f953-4a72-bfe2-7881ef421926', </v>
      </c>
      <c r="AN157" t="str">
        <f>AN$1&amp;": '"&amp;Tabla5[[#This Row],[url_certificado]]&amp;"', "</f>
        <v>url_certificado: 'https://www.udemy.com/certificate/UC-ff4e21c5-f953-4a72-bfe2-7881ef421926', </v>
      </c>
      <c r="AO157" t="str">
        <f>AO$1&amp;": '"&amp;Tabla5[[#This Row],[instructor]]&amp;"', "</f>
        <v>instructor: 'David Godeau', </v>
      </c>
      <c r="AP157" t="str">
        <f>AP$1&amp;": '"&amp;Tabla5[[#This Row],[description]]&amp;"', "</f>
        <v>description: 'Adquiere Conocimientos Indispensables de Excel en el Mundo Empresarial. ¡El Curso Excel Más Actualizado Este 2021!', </v>
      </c>
      <c r="AQ157" t="str">
        <f>AQ$1&amp;": '"&amp;Tabla5[[#This Row],[url_aux]]&amp;"', "</f>
        <v>url_aux: '', </v>
      </c>
      <c r="AR157" t="str">
        <f>AR$1&amp;": '"&amp;Tabla5[[#This Row],[calificacion]]&amp;"', "</f>
        <v>calificacion: 'Bueno', </v>
      </c>
      <c r="AS157" t="str">
        <f>AS$1&amp;": "&amp;Tabla5[[#This Row],[actualizado]]&amp;", "</f>
        <v>actualizado: true, </v>
      </c>
      <c r="AT157" t="str">
        <f>AT$1&amp;": "&amp;Tabla5[[#This Row],[en_ruta]]&amp;", "</f>
        <v>en_ruta: true, </v>
      </c>
      <c r="AU157" t="str">
        <f>AU$1&amp;": '"&amp;Tabla5[[#This Row],[logo_platform]]&amp;"', "</f>
        <v>logo_platform: 'udemy', </v>
      </c>
      <c r="AV157" t="str">
        <f>AV$1&amp;": [ "&amp;Tabla5[[#This Row],[logo_technologies]]&amp;" ], "</f>
        <v>logo_technologies: [ 'excel' ], </v>
      </c>
      <c r="AW157" t="str">
        <f>AW$1&amp;": "&amp;Tabla5[[#This Row],[mostrar]]&amp;", "</f>
        <v>mostrar: false, </v>
      </c>
      <c r="AX157" t="str">
        <f>AX$1&amp;": '"&amp;Tabla5[[#This Row],[repositorio]]&amp;"', "</f>
        <v>repositorio: 'https://github.com/petrix12/excel2021', </v>
      </c>
      <c r="AY157" t="str">
        <f>AY$1&amp;": '"&amp;Tabla5[[#This Row],[nota]]&amp;"'"</f>
        <v>nota: ''</v>
      </c>
      <c r="AZ157" t="str">
        <f>"{ "&amp;AA157&amp;AB157&amp;AC157&amp;AD157&amp;AE157&amp;AF157&amp;AG157&amp;AH157&amp;AI157&amp;AJ157&amp;AK157&amp;AL157&amp;AM157&amp;AN157&amp;AO157&amp;AP157&amp;AQ157&amp;AR157&amp;AS157&amp;AT157&amp;AU157&amp;AV157&amp;AW157&amp;AX157&amp;AY157&amp;" },"</f>
        <v>{ id: 156, name: '¡Curso Profesional Excel 2021– Para Empresas!', category: 'Herramientas', technology: 'Microsoft Excel', url: 'https://www.udemy.com/course/2021-curso-profesional-excel-para-empresas', platform: 'Udemy', costo: 0, money: 'EUR', comprado: true, priority: 0, minutos: 510, culminado: '2021-08-08', certificado: 'UC-ff4e21c5-f953-4a72-bfe2-7881ef421926', url_certificado: 'https://www.udemy.com/certificate/UC-ff4e21c5-f953-4a72-bfe2-7881ef421926', instructor: 'David Godeau', description: 'Adquiere Conocimientos Indispensables de Excel en el Mundo Empresarial. ¡El Curso Excel Más Actualizado Este 2021!', url_aux: '', calificacion: 'Bueno', actualizado: true, en_ruta: true, logo_platform: 'udemy', logo_technologies: [ 'excel' ], mostrar: false, repositorio: 'https://github.com/petrix12/excel2021', nota: '' },</v>
      </c>
    </row>
    <row r="158" spans="1:52">
      <c r="A158" s="8">
        <v>157</v>
      </c>
      <c r="B158" t="s">
        <v>839</v>
      </c>
      <c r="C158" t="s">
        <v>8</v>
      </c>
      <c r="D158" t="s">
        <v>508</v>
      </c>
      <c r="E158" s="7" t="s">
        <v>840</v>
      </c>
      <c r="F158" t="s">
        <v>53</v>
      </c>
      <c r="G158" s="3">
        <v>9.99</v>
      </c>
      <c r="H158" t="s">
        <v>54</v>
      </c>
      <c r="I158" t="s">
        <v>55</v>
      </c>
      <c r="J158" s="4">
        <v>0</v>
      </c>
      <c r="K158">
        <f>5*60</f>
        <v>300</v>
      </c>
      <c r="L158" s="5">
        <v>44462</v>
      </c>
      <c r="M158" t="s">
        <v>841</v>
      </c>
      <c r="N158" s="7" t="s">
        <v>842</v>
      </c>
      <c r="O158" t="s">
        <v>242</v>
      </c>
      <c r="P158" t="s">
        <v>843</v>
      </c>
      <c r="R158" t="s">
        <v>93</v>
      </c>
      <c r="S158" t="s">
        <v>55</v>
      </c>
      <c r="T158" t="s">
        <v>55</v>
      </c>
      <c r="U158" t="s">
        <v>59</v>
      </c>
      <c r="V158" s="22" t="s">
        <v>844</v>
      </c>
      <c r="W158" s="22" t="s">
        <v>55</v>
      </c>
      <c r="AA158" t="str">
        <f>AA$1&amp;": "&amp;Tabla5[[#This Row],[id]]&amp;", "</f>
        <v>id: 157, </v>
      </c>
      <c r="AB158" t="str">
        <f>AB$1&amp;": '"&amp;Tabla5[[#This Row],[name]]&amp;"', "</f>
        <v>name: 'Crea una pasarela de pagos con laravel Cashier y Stripe', </v>
      </c>
      <c r="AC158" t="str">
        <f>AC$1&amp;": '"&amp;Tabla5[[#This Row],[category]]&amp;"', "</f>
        <v>category: 'Frameworks de back-end', </v>
      </c>
      <c r="AD158" t="str">
        <f>AD$1&amp;": '"&amp;Tabla5[[#This Row],[technology]]&amp;"', "</f>
        <v>technology: 'Laravel', </v>
      </c>
      <c r="AE158" t="str">
        <f>AE$1&amp;": '"&amp;Tabla5[[#This Row],[url]]&amp;"', "</f>
        <v>url: 'https://codersfree.com/cursos/crea-una-pasarela-de-pagos-con-laravel', </v>
      </c>
      <c r="AF158" t="str">
        <f>AF$1&amp;": '"&amp;Tabla5[[#This Row],[platform]]&amp;"', "</f>
        <v>platform: 'Udemy', </v>
      </c>
      <c r="AG158" t="str">
        <f>AG$1&amp;": "&amp;SUBSTITUTE(Tabla5[[#This Row],[costo]],",",".")&amp;", "</f>
        <v>costo: 9.99, </v>
      </c>
      <c r="AH158" t="str">
        <f>AH$1&amp;": '"&amp;Tabla5[[#This Row],[money]]&amp;"', "</f>
        <v>money: 'EUR', </v>
      </c>
      <c r="AI158" t="str">
        <f>AI$1&amp;": "&amp;Tabla5[[#This Row],[comprado]]&amp;", "</f>
        <v>comprado: true, </v>
      </c>
      <c r="AJ158" t="str">
        <f>AJ$1&amp;": "&amp;Tabla5[[#This Row],[priority]]&amp;", "</f>
        <v>priority: 0, </v>
      </c>
      <c r="AK158" t="str">
        <f>AK$1&amp;": "&amp;Tabla5[[#This Row],[minutos]]&amp;", "</f>
        <v>minutos: 300, </v>
      </c>
      <c r="AL158" t="str">
        <f>AL$1&amp;": "&amp;IF(Tabla5[[#This Row],[culminado]]=0,"null","'"&amp;TEXT(Tabla5[[#This Row],[culminado]],"aaaa-mm-dd")&amp;"'")&amp;", "</f>
        <v>culminado: '2021-09-23', </v>
      </c>
      <c r="AM158" t="str">
        <f>AM$1&amp;": '"&amp;Tabla5[[#This Row],[certificado]]&amp;"', "</f>
        <v>certificado: 'UC-afccdce2-6ca4-4e43-a222-68a681897c55', </v>
      </c>
      <c r="AN158" t="str">
        <f>AN$1&amp;": '"&amp;Tabla5[[#This Row],[url_certificado]]&amp;"', "</f>
        <v>url_certificado: 'https://www.udemy.com/certificate/UC-afccdce2-6ca4-4e43-a222-68a681897c55', </v>
      </c>
      <c r="AO158" t="str">
        <f>AO$1&amp;": '"&amp;Tabla5[[#This Row],[instructor]]&amp;"', "</f>
        <v>instructor: 'Victor Arana Flores', </v>
      </c>
      <c r="AP158" t="str">
        <f>AP$1&amp;": '"&amp;Tabla5[[#This Row],[description]]&amp;"', "</f>
        <v>description: 'En este curso aprenderás a implementar una pasarela de pagos completa en tu negocio virtual.', </v>
      </c>
      <c r="AQ158" t="str">
        <f>AQ$1&amp;": '"&amp;Tabla5[[#This Row],[url_aux]]&amp;"', "</f>
        <v>url_aux: '', </v>
      </c>
      <c r="AR158" t="str">
        <f>AR$1&amp;": '"&amp;Tabla5[[#This Row],[calificacion]]&amp;"', "</f>
        <v>calificacion: 'Excelente', </v>
      </c>
      <c r="AS158" t="str">
        <f>AS$1&amp;": "&amp;Tabla5[[#This Row],[actualizado]]&amp;", "</f>
        <v>actualizado: true, </v>
      </c>
      <c r="AT158" t="str">
        <f>AT$1&amp;": "&amp;Tabla5[[#This Row],[en_ruta]]&amp;", "</f>
        <v>en_ruta: true, </v>
      </c>
      <c r="AU158" t="str">
        <f>AU$1&amp;": '"&amp;Tabla5[[#This Row],[logo_platform]]&amp;"', "</f>
        <v>logo_platform: 'udemy', </v>
      </c>
      <c r="AV158" t="str">
        <f>AV$1&amp;": [ "&amp;Tabla5[[#This Row],[logo_technologies]]&amp;" ], "</f>
        <v>logo_technologies: [ 'laravel','stripe' ], </v>
      </c>
      <c r="AW158" t="str">
        <f>AW$1&amp;": "&amp;Tabla5[[#This Row],[mostrar]]&amp;", "</f>
        <v>mostrar: true, </v>
      </c>
      <c r="AX158" t="str">
        <f>AX$1&amp;": '"&amp;Tabla5[[#This Row],[repositorio]]&amp;"', "</f>
        <v>repositorio: '', </v>
      </c>
      <c r="AY158" t="str">
        <f>AY$1&amp;": '"&amp;Tabla5[[#This Row],[nota]]&amp;"'"</f>
        <v>nota: ''</v>
      </c>
      <c r="AZ158" t="str">
        <f>"{ "&amp;AA158&amp;AB158&amp;AC158&amp;AD158&amp;AE158&amp;AF158&amp;AG158&amp;AH158&amp;AI158&amp;AJ158&amp;AK158&amp;AL158&amp;AM158&amp;AN158&amp;AO158&amp;AP158&amp;AQ158&amp;AR158&amp;AS158&amp;AT158&amp;AU158&amp;AV158&amp;AW158&amp;AX158&amp;AY158&amp;" },"</f>
        <v>{ id: 157, name: 'Crea una pasarela de pagos con laravel Cashier y Stripe', category: 'Frameworks de back-end', technology: 'Laravel', url: 'https://codersfree.com/cursos/crea-una-pasarela-de-pagos-con-laravel', platform: 'Udemy', costo: 9.99, money: 'EUR', comprado: true, priority: 0, minutos: 300, culminado: '2021-09-23', certificado: 'UC-afccdce2-6ca4-4e43-a222-68a681897c55', url_certificado: 'https://www.udemy.com/certificate/UC-afccdce2-6ca4-4e43-a222-68a681897c55', instructor: 'Victor Arana Flores', description: 'En este curso aprenderás a implementar una pasarela de pagos completa en tu negocio virtual.', url_aux: '', calificacion: 'Excelente', actualizado: true, en_ruta: true, logo_platform: 'udemy', logo_technologies: [ 'laravel','stripe' ], mostrar: true, repositorio: '', nota: '' },</v>
      </c>
    </row>
    <row r="159" spans="1:52">
      <c r="A159" s="8">
        <v>158</v>
      </c>
      <c r="B159" t="s">
        <v>845</v>
      </c>
      <c r="C159" t="s">
        <v>12</v>
      </c>
      <c r="D159" t="s">
        <v>87</v>
      </c>
      <c r="E159" s="7" t="s">
        <v>846</v>
      </c>
      <c r="F159" t="s">
        <v>53</v>
      </c>
      <c r="G159" s="3">
        <v>0</v>
      </c>
      <c r="H159" t="s">
        <v>54</v>
      </c>
      <c r="I159" t="s">
        <v>55</v>
      </c>
      <c r="J159" s="4">
        <v>0</v>
      </c>
      <c r="K159">
        <f>1.5*60</f>
        <v>90</v>
      </c>
      <c r="L159" s="5">
        <v>44543</v>
      </c>
      <c r="M159" t="s">
        <v>847</v>
      </c>
      <c r="N159" s="7" t="s">
        <v>848</v>
      </c>
      <c r="O159" t="s">
        <v>849</v>
      </c>
      <c r="P159" t="s">
        <v>850</v>
      </c>
      <c r="R159" t="s">
        <v>75</v>
      </c>
      <c r="S159" t="s">
        <v>55</v>
      </c>
      <c r="T159" t="s">
        <v>55</v>
      </c>
      <c r="U159" t="s">
        <v>59</v>
      </c>
      <c r="V159" s="22" t="s">
        <v>851</v>
      </c>
      <c r="W159" s="22" t="s">
        <v>61</v>
      </c>
      <c r="AA159" t="str">
        <f>AA$1&amp;": "&amp;Tabla5[[#This Row],[id]]&amp;", "</f>
        <v>id: 158, </v>
      </c>
      <c r="AB159" t="str">
        <f>AB$1&amp;": '"&amp;Tabla5[[#This Row],[name]]&amp;"', "</f>
        <v>name: 'CRUD con php mysql bootstrap jQuery ajax y Docker', </v>
      </c>
      <c r="AC159" t="str">
        <f>AC$1&amp;": '"&amp;Tabla5[[#This Row],[category]]&amp;"', "</f>
        <v>category: 'Herramientas', </v>
      </c>
      <c r="AD159" t="str">
        <f>AD$1&amp;": '"&amp;Tabla5[[#This Row],[technology]]&amp;"', "</f>
        <v>technology: 'Docker', </v>
      </c>
      <c r="AE159" t="str">
        <f>AE$1&amp;": '"&amp;Tabla5[[#This Row],[url]]&amp;"', "</f>
        <v>url: 'https://www.udemy.com/course/crud-con-php-mysql-bootstrap-jquery-ajax-y-docker', </v>
      </c>
      <c r="AF159" t="str">
        <f>AF$1&amp;": '"&amp;Tabla5[[#This Row],[platform]]&amp;"', "</f>
        <v>platform: 'Udemy', </v>
      </c>
      <c r="AG159" t="str">
        <f>AG$1&amp;": "&amp;SUBSTITUTE(Tabla5[[#This Row],[costo]],",",".")&amp;", "</f>
        <v>costo: 0, </v>
      </c>
      <c r="AH159" t="str">
        <f>AH$1&amp;": '"&amp;Tabla5[[#This Row],[money]]&amp;"', "</f>
        <v>money: 'EUR', </v>
      </c>
      <c r="AI159" t="str">
        <f>AI$1&amp;": "&amp;Tabla5[[#This Row],[comprado]]&amp;", "</f>
        <v>comprado: true, </v>
      </c>
      <c r="AJ159" t="str">
        <f>AJ$1&amp;": "&amp;Tabla5[[#This Row],[priority]]&amp;", "</f>
        <v>priority: 0, </v>
      </c>
      <c r="AK159" t="str">
        <f>AK$1&amp;": "&amp;Tabla5[[#This Row],[minutos]]&amp;", "</f>
        <v>minutos: 90, </v>
      </c>
      <c r="AL159" t="str">
        <f>AL$1&amp;": "&amp;IF(Tabla5[[#This Row],[culminado]]=0,"null","'"&amp;TEXT(Tabla5[[#This Row],[culminado]],"aaaa-mm-dd")&amp;"'")&amp;", "</f>
        <v>culminado: '2021-12-13', </v>
      </c>
      <c r="AM159" t="str">
        <f>AM$1&amp;": '"&amp;Tabla5[[#This Row],[certificado]]&amp;"', "</f>
        <v>certificado: 'UC-266882f9-ff9e-40f2-8218-45945c338c1b', </v>
      </c>
      <c r="AN159" t="str">
        <f>AN$1&amp;": '"&amp;Tabla5[[#This Row],[url_certificado]]&amp;"', "</f>
        <v>url_certificado: 'https://www.udemy.com/certificate/UC-266882f9-ff9e-40f2-8218-45945c338c1b', </v>
      </c>
      <c r="AO159" t="str">
        <f>AO$1&amp;": '"&amp;Tabla5[[#This Row],[instructor]]&amp;"', "</f>
        <v>instructor: 'Wener Ovalle', </v>
      </c>
      <c r="AP159" t="str">
        <f>AP$1&amp;": '"&amp;Tabla5[[#This Row],[description]]&amp;"', "</f>
        <v>description: 'Aprende hacer una aplicación web por medio de un proyecto práctico con tu entorno de desarrollo hecho en Docker.', </v>
      </c>
      <c r="AQ159" t="str">
        <f>AQ$1&amp;": '"&amp;Tabla5[[#This Row],[url_aux]]&amp;"', "</f>
        <v>url_aux: '', </v>
      </c>
      <c r="AR159" t="str">
        <f>AR$1&amp;": '"&amp;Tabla5[[#This Row],[calificacion]]&amp;"', "</f>
        <v>calificacion: 'Bueno', </v>
      </c>
      <c r="AS159" t="str">
        <f>AS$1&amp;": "&amp;Tabla5[[#This Row],[actualizado]]&amp;", "</f>
        <v>actualizado: true, </v>
      </c>
      <c r="AT159" t="str">
        <f>AT$1&amp;": "&amp;Tabla5[[#This Row],[en_ruta]]&amp;", "</f>
        <v>en_ruta: true, </v>
      </c>
      <c r="AU159" t="str">
        <f>AU$1&amp;": '"&amp;Tabla5[[#This Row],[logo_platform]]&amp;"', "</f>
        <v>logo_platform: 'udemy', </v>
      </c>
      <c r="AV159" t="str">
        <f>AV$1&amp;": [ "&amp;Tabla5[[#This Row],[logo_technologies]]&amp;" ], "</f>
        <v>logo_technologies: [ 'php','mysql','bootstrap','jquery','ajax','docker' ], </v>
      </c>
      <c r="AW159" t="str">
        <f>AW$1&amp;": "&amp;Tabla5[[#This Row],[mostrar]]&amp;", "</f>
        <v>mostrar: false, </v>
      </c>
      <c r="AX159" t="str">
        <f>AX$1&amp;": '"&amp;Tabla5[[#This Row],[repositorio]]&amp;"', "</f>
        <v>repositorio: '', </v>
      </c>
      <c r="AY159" t="str">
        <f>AY$1&amp;": '"&amp;Tabla5[[#This Row],[nota]]&amp;"'"</f>
        <v>nota: ''</v>
      </c>
      <c r="AZ159" t="str">
        <f>"{ "&amp;AA159&amp;AB159&amp;AC159&amp;AD159&amp;AE159&amp;AF159&amp;AG159&amp;AH159&amp;AI159&amp;AJ159&amp;AK159&amp;AL159&amp;AM159&amp;AN159&amp;AO159&amp;AP159&amp;AQ159&amp;AR159&amp;AS159&amp;AT159&amp;AU159&amp;AV159&amp;AW159&amp;AX159&amp;AY159&amp;" },"</f>
        <v>{ id: 158, name: 'CRUD con php mysql bootstrap jQuery ajax y Docker', category: 'Herramientas', technology: 'Docker', url: 'https://www.udemy.com/course/crud-con-php-mysql-bootstrap-jquery-ajax-y-docker', platform: 'Udemy', costo: 0, money: 'EUR', comprado: true, priority: 0, minutos: 90, culminado: '2021-12-13', certificado: 'UC-266882f9-ff9e-40f2-8218-45945c338c1b', url_certificado: 'https://www.udemy.com/certificate/UC-266882f9-ff9e-40f2-8218-45945c338c1b', instructor: 'Wener Ovalle', description: 'Aprende hacer una aplicación web por medio de un proyecto práctico con tu entorno de desarrollo hecho en Docker.', url_aux: '', calificacion: 'Bueno', actualizado: true, en_ruta: true, logo_platform: 'udemy', logo_technologies: [ 'php','mysql','bootstrap','jquery','ajax','docker' ], mostrar: false, repositorio: '', nota: '' },</v>
      </c>
    </row>
    <row r="160" spans="1:52">
      <c r="A160" s="8">
        <v>159</v>
      </c>
      <c r="B160" t="s">
        <v>852</v>
      </c>
      <c r="C160" t="s">
        <v>22</v>
      </c>
      <c r="D160" t="s">
        <v>479</v>
      </c>
      <c r="E160" s="7" t="s">
        <v>853</v>
      </c>
      <c r="F160" t="s">
        <v>53</v>
      </c>
      <c r="G160" s="3">
        <v>9.99</v>
      </c>
      <c r="H160" t="s">
        <v>54</v>
      </c>
      <c r="I160" t="s">
        <v>55</v>
      </c>
      <c r="J160" s="4">
        <v>0</v>
      </c>
      <c r="K160">
        <f>33.5*60</f>
        <v>2010</v>
      </c>
      <c r="L160" s="5">
        <v>44552</v>
      </c>
      <c r="M160" t="s">
        <v>854</v>
      </c>
      <c r="N160" s="7" t="s">
        <v>855</v>
      </c>
      <c r="O160" t="s">
        <v>856</v>
      </c>
      <c r="P160" t="s">
        <v>857</v>
      </c>
      <c r="R160" t="s">
        <v>75</v>
      </c>
      <c r="S160" t="s">
        <v>55</v>
      </c>
      <c r="T160" t="s">
        <v>55</v>
      </c>
      <c r="U160" t="s">
        <v>59</v>
      </c>
      <c r="V160" s="22" t="s">
        <v>482</v>
      </c>
      <c r="W160" s="22" t="s">
        <v>55</v>
      </c>
      <c r="AA160" t="str">
        <f>AA$1&amp;": "&amp;Tabla5[[#This Row],[id]]&amp;", "</f>
        <v>id: 159, </v>
      </c>
      <c r="AB160" t="str">
        <f>AB$1&amp;": '"&amp;Tabla5[[#This Row],[name]]&amp;"', "</f>
        <v>name: 'Web Personal MERN Full Stack: mongodb, express, React y Node', </v>
      </c>
      <c r="AC160" t="str">
        <f>AC$1&amp;": '"&amp;Tabla5[[#This Row],[category]]&amp;"', "</f>
        <v>category: 'Stack', </v>
      </c>
      <c r="AD160" t="str">
        <f>AD$1&amp;": '"&amp;Tabla5[[#This Row],[technology]]&amp;"', "</f>
        <v>technology: 'MERN', </v>
      </c>
      <c r="AE160" t="str">
        <f>AE$1&amp;": '"&amp;Tabla5[[#This Row],[url]]&amp;"', "</f>
        <v>url: 'https://www.udemy.com/course/web-personal-mern-full-stack-mongodb-express-react-node', </v>
      </c>
      <c r="AF160" t="str">
        <f>AF$1&amp;": '"&amp;Tabla5[[#This Row],[platform]]&amp;"', "</f>
        <v>platform: 'Udemy', </v>
      </c>
      <c r="AG160" t="str">
        <f>AG$1&amp;": "&amp;SUBSTITUTE(Tabla5[[#This Row],[costo]],",",".")&amp;", "</f>
        <v>costo: 9.99, </v>
      </c>
      <c r="AH160" t="str">
        <f>AH$1&amp;": '"&amp;Tabla5[[#This Row],[money]]&amp;"', "</f>
        <v>money: 'EUR', </v>
      </c>
      <c r="AI160" t="str">
        <f>AI$1&amp;": "&amp;Tabla5[[#This Row],[comprado]]&amp;", "</f>
        <v>comprado: true, </v>
      </c>
      <c r="AJ160" t="str">
        <f>AJ$1&amp;": "&amp;Tabla5[[#This Row],[priority]]&amp;", "</f>
        <v>priority: 0, </v>
      </c>
      <c r="AK160" t="str">
        <f>AK$1&amp;": "&amp;Tabla5[[#This Row],[minutos]]&amp;", "</f>
        <v>minutos: 2010, </v>
      </c>
      <c r="AL160" t="str">
        <f>AL$1&amp;": "&amp;IF(Tabla5[[#This Row],[culminado]]=0,"null","'"&amp;TEXT(Tabla5[[#This Row],[culminado]],"aaaa-mm-dd")&amp;"'")&amp;", "</f>
        <v>culminado: '2021-12-22', </v>
      </c>
      <c r="AM160" t="str">
        <f>AM$1&amp;": '"&amp;Tabla5[[#This Row],[certificado]]&amp;"', "</f>
        <v>certificado: 'UC-c5c360e3-a8c2-4ed7-a285-64e4b7c28a02', </v>
      </c>
      <c r="AN160" t="str">
        <f>AN$1&amp;": '"&amp;Tabla5[[#This Row],[url_certificado]]&amp;"', "</f>
        <v>url_certificado: 'https://www.udemy.com/certificate/UC-c5c360e3-a8c2-4ed7-a285-64e4b7c28a02', </v>
      </c>
      <c r="AO160" t="str">
        <f>AO$1&amp;": '"&amp;Tabla5[[#This Row],[instructor]]&amp;"', "</f>
        <v>instructor: 'Agustin Navarro Galdón', </v>
      </c>
      <c r="AP160" t="str">
        <f>AP$1&amp;": '"&amp;Tabla5[[#This Row],[description]]&amp;"', "</f>
        <v>description: 'Desarrollo Full Stack, creando una web personal con el Stack MERN (mongodb, express, React y Node) la ultima tecnología.', </v>
      </c>
      <c r="AQ160" t="str">
        <f>AQ$1&amp;": '"&amp;Tabla5[[#This Row],[url_aux]]&amp;"', "</f>
        <v>url_aux: '', </v>
      </c>
      <c r="AR160" t="str">
        <f>AR$1&amp;": '"&amp;Tabla5[[#This Row],[calificacion]]&amp;"', "</f>
        <v>calificacion: 'Bueno', </v>
      </c>
      <c r="AS160" t="str">
        <f>AS$1&amp;": "&amp;Tabla5[[#This Row],[actualizado]]&amp;", "</f>
        <v>actualizado: true, </v>
      </c>
      <c r="AT160" t="str">
        <f>AT$1&amp;": "&amp;Tabla5[[#This Row],[en_ruta]]&amp;", "</f>
        <v>en_ruta: true, </v>
      </c>
      <c r="AU160" t="str">
        <f>AU$1&amp;": '"&amp;Tabla5[[#This Row],[logo_platform]]&amp;"', "</f>
        <v>logo_platform: 'udemy', </v>
      </c>
      <c r="AV160" t="str">
        <f>AV$1&amp;": [ "&amp;Tabla5[[#This Row],[logo_technologies]]&amp;" ], "</f>
        <v>logo_technologies: [ 'mongo','express','reactjs','nodejs' ], </v>
      </c>
      <c r="AW160" t="str">
        <f>AW$1&amp;": "&amp;Tabla5[[#This Row],[mostrar]]&amp;", "</f>
        <v>mostrar: true, </v>
      </c>
      <c r="AX160" t="str">
        <f>AX$1&amp;": '"&amp;Tabla5[[#This Row],[repositorio]]&amp;"', "</f>
        <v>repositorio: '', </v>
      </c>
      <c r="AY160" t="str">
        <f>AY$1&amp;": '"&amp;Tabla5[[#This Row],[nota]]&amp;"'"</f>
        <v>nota: ''</v>
      </c>
      <c r="AZ160" t="str">
        <f>"{ "&amp;AA160&amp;AB160&amp;AC160&amp;AD160&amp;AE160&amp;AF160&amp;AG160&amp;AH160&amp;AI160&amp;AJ160&amp;AK160&amp;AL160&amp;AM160&amp;AN160&amp;AO160&amp;AP160&amp;AQ160&amp;AR160&amp;AS160&amp;AT160&amp;AU160&amp;AV160&amp;AW160&amp;AX160&amp;AY160&amp;" },"</f>
        <v>{ id: 159, name: 'Web Personal MERN Full Stack: mongodb, express, React y Node', category: 'Stack', technology: 'MERN', url: 'https://www.udemy.com/course/web-personal-mern-full-stack-mongodb-express-react-node', platform: 'Udemy', costo: 9.99, money: 'EUR', comprado: true, priority: 0, minutos: 2010, culminado: '2021-12-22', certificado: 'UC-c5c360e3-a8c2-4ed7-a285-64e4b7c28a02', url_certificado: 'https://www.udemy.com/certificate/UC-c5c360e3-a8c2-4ed7-a285-64e4b7c28a02', instructor: 'Agustin Navarro Galdón', description: 'Desarrollo Full Stack, creando una web personal con el Stack MERN (mongodb, express, React y Node) la ultima tecnología.', url_aux: '', calificacion: 'Bueno', actualizado: true, en_ruta: true, logo_platform: 'udemy', logo_technologies: [ 'mongo','express','reactjs','nodejs' ], mostrar: true, repositorio: '', nota: '' },</v>
      </c>
    </row>
    <row r="161" spans="1:52">
      <c r="A161" s="8">
        <v>160</v>
      </c>
      <c r="B161" t="s">
        <v>858</v>
      </c>
      <c r="C161" t="s">
        <v>4</v>
      </c>
      <c r="D161" t="s">
        <v>418</v>
      </c>
      <c r="E161" s="7" t="s">
        <v>859</v>
      </c>
      <c r="F161" t="s">
        <v>658</v>
      </c>
      <c r="G161" s="3">
        <v>0</v>
      </c>
      <c r="H161" t="s">
        <v>104</v>
      </c>
      <c r="I161" t="s">
        <v>55</v>
      </c>
      <c r="J161" s="4">
        <v>0</v>
      </c>
      <c r="K161">
        <f>60+50</f>
        <v>110</v>
      </c>
      <c r="L161" s="5">
        <v>44099</v>
      </c>
      <c r="M161" s="8" t="s">
        <v>860</v>
      </c>
      <c r="N161" s="7" t="s">
        <v>861</v>
      </c>
      <c r="O161" t="s">
        <v>862</v>
      </c>
      <c r="P161" t="s">
        <v>863</v>
      </c>
      <c r="R161" t="s">
        <v>75</v>
      </c>
      <c r="S161" t="s">
        <v>55</v>
      </c>
      <c r="T161" t="s">
        <v>55</v>
      </c>
      <c r="U161" t="s">
        <v>663</v>
      </c>
      <c r="V161" s="22" t="s">
        <v>187</v>
      </c>
      <c r="W161" s="22" t="s">
        <v>55</v>
      </c>
      <c r="AA161" t="str">
        <f>AA$1&amp;": "&amp;Tabla5[[#This Row],[id]]&amp;", "</f>
        <v>id: 160, </v>
      </c>
      <c r="AB161" t="str">
        <f>AB$1&amp;": '"&amp;Tabla5[[#This Row],[name]]&amp;"', "</f>
        <v>name: 'Aprende big data: Análisis de datos', </v>
      </c>
      <c r="AC161" t="str">
        <f>AC$1&amp;": '"&amp;Tabla5[[#This Row],[category]]&amp;"', "</f>
        <v>category: 'Big Data', </v>
      </c>
      <c r="AD161" t="str">
        <f>AD$1&amp;": '"&amp;Tabla5[[#This Row],[technology]]&amp;"', "</f>
        <v>technology: 'General', </v>
      </c>
      <c r="AE161" t="str">
        <f>AE$1&amp;": '"&amp;Tabla5[[#This Row],[url]]&amp;"', "</f>
        <v>url: 'https://www.linkedin.com/learning/aprende-big-data-analisis-de-datos/que-es-el-big-data-2', </v>
      </c>
      <c r="AF161" t="str">
        <f>AF$1&amp;": '"&amp;Tabla5[[#This Row],[platform]]&amp;"', "</f>
        <v>platform: 'LinkedIn Learning', </v>
      </c>
      <c r="AG161" t="str">
        <f>AG$1&amp;": "&amp;SUBSTITUTE(Tabla5[[#This Row],[costo]],",",".")&amp;", "</f>
        <v>costo: 0, </v>
      </c>
      <c r="AH161" t="str">
        <f>AH$1&amp;": '"&amp;Tabla5[[#This Row],[money]]&amp;"', "</f>
        <v>money: 'USD', </v>
      </c>
      <c r="AI161" t="str">
        <f>AI$1&amp;": "&amp;Tabla5[[#This Row],[comprado]]&amp;", "</f>
        <v>comprado: true, </v>
      </c>
      <c r="AJ161" t="str">
        <f>AJ$1&amp;": "&amp;Tabla5[[#This Row],[priority]]&amp;", "</f>
        <v>priority: 0, </v>
      </c>
      <c r="AK161" t="str">
        <f>AK$1&amp;": "&amp;Tabla5[[#This Row],[minutos]]&amp;", "</f>
        <v>minutos: 110, </v>
      </c>
      <c r="AL161" t="str">
        <f>AL$1&amp;": "&amp;IF(Tabla5[[#This Row],[culminado]]=0,"null","'"&amp;TEXT(Tabla5[[#This Row],[culminado]],"aaaa-mm-dd")&amp;"'")&amp;", "</f>
        <v>culminado: '2020-09-25', </v>
      </c>
      <c r="AM161" t="str">
        <f>AM$1&amp;": '"&amp;Tabla5[[#This Row],[certificado]]&amp;"', "</f>
        <v>certificado: 'AYRhj01XBJa1w32_eXe-0-dKz09M', </v>
      </c>
      <c r="AN161" t="str">
        <f>AN$1&amp;": '"&amp;Tabla5[[#This Row],[url_certificado]]&amp;"', "</f>
        <v>url_certificado: 'https://www.linkedin.com/learning/certificates/6d1d9c5613b30cf9052cde2b84cb3a99cf2c2784af8bb49ffc54407b527a3f0b?trk=share_certificate', </v>
      </c>
      <c r="AO161" t="str">
        <f>AO$1&amp;": '"&amp;Tabla5[[#This Row],[instructor]]&amp;"', "</f>
        <v>instructor: 'Ana María Bisbé York', </v>
      </c>
      <c r="AP161" t="str">
        <f>AP$1&amp;": '"&amp;Tabla5[[#This Row],[description]]&amp;"', "</f>
        <v>description: 'Aprende big data para la empresa de hoy, desde las bases fundamentales a los roles más específicos de la ciencia de los datos. Conoce a qué nos referimos con big data y por qué es necesario estar al día en esta tecnología para sobrevivir en el ecosistema empresarial. Expande tus conocimientos sobre la presencia del big data en nuestras vidas y en las tecnologías que la rodean, y entiende cómo sacar mayor partido a este futuro reciente en tu propia empresa.', </v>
      </c>
      <c r="AQ161" t="str">
        <f>AQ$1&amp;": '"&amp;Tabla5[[#This Row],[url_aux]]&amp;"', "</f>
        <v>url_aux: '', </v>
      </c>
      <c r="AR161" t="str">
        <f>AR$1&amp;": '"&amp;Tabla5[[#This Row],[calificacion]]&amp;"', "</f>
        <v>calificacion: 'Bueno', </v>
      </c>
      <c r="AS161" t="str">
        <f>AS$1&amp;": "&amp;Tabla5[[#This Row],[actualizado]]&amp;", "</f>
        <v>actualizado: true, </v>
      </c>
      <c r="AT161" t="str">
        <f>AT$1&amp;": "&amp;Tabla5[[#This Row],[en_ruta]]&amp;", "</f>
        <v>en_ruta: true, </v>
      </c>
      <c r="AU161" t="str">
        <f>AU$1&amp;": '"&amp;Tabla5[[#This Row],[logo_platform]]&amp;"', "</f>
        <v>logo_platform: 'linkedin', </v>
      </c>
      <c r="AV161" t="str">
        <f>AV$1&amp;": [ "&amp;Tabla5[[#This Row],[logo_technologies]]&amp;" ], "</f>
        <v>logo_technologies: [ 'generico' ], </v>
      </c>
      <c r="AW161" t="str">
        <f>AW$1&amp;": "&amp;Tabla5[[#This Row],[mostrar]]&amp;", "</f>
        <v>mostrar: true, </v>
      </c>
      <c r="AX161" t="str">
        <f>AX$1&amp;": '"&amp;Tabla5[[#This Row],[repositorio]]&amp;"', "</f>
        <v>repositorio: '', </v>
      </c>
      <c r="AY161" t="str">
        <f>AY$1&amp;": '"&amp;Tabla5[[#This Row],[nota]]&amp;"'"</f>
        <v>nota: ''</v>
      </c>
      <c r="AZ161" t="str">
        <f>"{ "&amp;AA161&amp;AB161&amp;AC161&amp;AD161&amp;AE161&amp;AF161&amp;AG161&amp;AH161&amp;AI161&amp;AJ161&amp;AK161&amp;AL161&amp;AM161&amp;AN161&amp;AO161&amp;AP161&amp;AQ161&amp;AR161&amp;AS161&amp;AT161&amp;AU161&amp;AV161&amp;AW161&amp;AX161&amp;AY161&amp;" },"</f>
        <v>{ id: 160, name: 'Aprende big data: Análisis de datos', category: 'Big Data', technology: 'General', url: 'https://www.linkedin.com/learning/aprende-big-data-analisis-de-datos/que-es-el-big-data-2', platform: 'LinkedIn Learning', costo: 0, money: 'USD', comprado: true, priority: 0, minutos: 110, culminado: '2020-09-25', certificado: 'AYRhj01XBJa1w32_eXe-0-dKz09M', url_certificado: 'https://www.linkedin.com/learning/certificates/6d1d9c5613b30cf9052cde2b84cb3a99cf2c2784af8bb49ffc54407b527a3f0b?trk=share_certificate', instructor: 'Ana María Bisbé York', description: 'Aprende big data para la empresa de hoy, desde las bases fundamentales a los roles más específicos de la ciencia de los datos. Conoce a qué nos referimos con big data y por qué es necesario estar al día en esta tecnología para sobrevivir en el ecosistema empresarial. Expande tus conocimientos sobre la presencia del big data en nuestras vidas y en las tecnologías que la rodean, y entiende cómo sacar mayor partido a este futuro reciente en tu propia empresa.', url_aux: '', calificacion: 'Bueno', actualizado: true, en_ruta: true, logo_platform: 'linkedin', logo_technologies: [ 'generico' ], mostrar: true, repositorio: '', nota: '' },</v>
      </c>
    </row>
    <row r="162" spans="1:52">
      <c r="A162" s="8">
        <v>161</v>
      </c>
      <c r="B162" t="s">
        <v>864</v>
      </c>
      <c r="C162" t="s">
        <v>4</v>
      </c>
      <c r="D162" t="s">
        <v>418</v>
      </c>
      <c r="E162" s="7" t="s">
        <v>865</v>
      </c>
      <c r="F162" t="s">
        <v>658</v>
      </c>
      <c r="G162" s="3">
        <v>0</v>
      </c>
      <c r="H162" t="s">
        <v>104</v>
      </c>
      <c r="I162" t="s">
        <v>55</v>
      </c>
      <c r="J162" s="4">
        <v>0</v>
      </c>
      <c r="K162">
        <f>60+29</f>
        <v>89</v>
      </c>
      <c r="L162" s="5">
        <v>44089</v>
      </c>
      <c r="M162" s="8" t="s">
        <v>866</v>
      </c>
      <c r="N162" s="7" t="s">
        <v>867</v>
      </c>
      <c r="O162" t="s">
        <v>868</v>
      </c>
      <c r="P162" t="s">
        <v>869</v>
      </c>
      <c r="R162" t="s">
        <v>75</v>
      </c>
      <c r="S162" t="s">
        <v>55</v>
      </c>
      <c r="T162" t="s">
        <v>55</v>
      </c>
      <c r="U162" t="s">
        <v>663</v>
      </c>
      <c r="V162" s="22" t="s">
        <v>187</v>
      </c>
      <c r="W162" s="22" t="s">
        <v>61</v>
      </c>
      <c r="AA162" t="str">
        <f>AA$1&amp;": "&amp;Tabla5[[#This Row],[id]]&amp;", "</f>
        <v>id: 161, </v>
      </c>
      <c r="AB162" t="str">
        <f>AB$1&amp;": '"&amp;Tabla5[[#This Row],[name]]&amp;"', "</f>
        <v>name: 'Big data: Escucha activa', </v>
      </c>
      <c r="AC162" t="str">
        <f>AC$1&amp;": '"&amp;Tabla5[[#This Row],[category]]&amp;"', "</f>
        <v>category: 'Big Data', </v>
      </c>
      <c r="AD162" t="str">
        <f>AD$1&amp;": '"&amp;Tabla5[[#This Row],[technology]]&amp;"', "</f>
        <v>technology: 'General', </v>
      </c>
      <c r="AE162" t="str">
        <f>AE$1&amp;": '"&amp;Tabla5[[#This Row],[url]]&amp;"', "</f>
        <v>url: 'https://www.linkedin.com/learning/big-data-escucha-activa/presentacion-del-curso-big-data-escucha-activa', </v>
      </c>
      <c r="AF162" t="str">
        <f>AF$1&amp;": '"&amp;Tabla5[[#This Row],[platform]]&amp;"', "</f>
        <v>platform: 'LinkedIn Learning', </v>
      </c>
      <c r="AG162" t="str">
        <f>AG$1&amp;": "&amp;SUBSTITUTE(Tabla5[[#This Row],[costo]],",",".")&amp;", "</f>
        <v>costo: 0, </v>
      </c>
      <c r="AH162" t="str">
        <f>AH$1&amp;": '"&amp;Tabla5[[#This Row],[money]]&amp;"', "</f>
        <v>money: 'USD', </v>
      </c>
      <c r="AI162" t="str">
        <f>AI$1&amp;": "&amp;Tabla5[[#This Row],[comprado]]&amp;", "</f>
        <v>comprado: true, </v>
      </c>
      <c r="AJ162" t="str">
        <f>AJ$1&amp;": "&amp;Tabla5[[#This Row],[priority]]&amp;", "</f>
        <v>priority: 0, </v>
      </c>
      <c r="AK162" t="str">
        <f>AK$1&amp;": "&amp;Tabla5[[#This Row],[minutos]]&amp;", "</f>
        <v>minutos: 89, </v>
      </c>
      <c r="AL162" t="str">
        <f>AL$1&amp;": "&amp;IF(Tabla5[[#This Row],[culminado]]=0,"null","'"&amp;TEXT(Tabla5[[#This Row],[culminado]],"aaaa-mm-dd")&amp;"'")&amp;", "</f>
        <v>culminado: '2020-09-15', </v>
      </c>
      <c r="AM162" t="str">
        <f>AM$1&amp;": '"&amp;Tabla5[[#This Row],[certificado]]&amp;"', "</f>
        <v>certificado: 'AZa4uEbUurHG4V_TUoX9xcrUXr6R', </v>
      </c>
      <c r="AN162" t="str">
        <f>AN$1&amp;": '"&amp;Tabla5[[#This Row],[url_certificado]]&amp;"', "</f>
        <v>url_certificado: 'https://www.linkedin.com/learning/certificates/51b6604bebb327dd7bc6f86eca2acca16ec0fd62c9e7191db5de3b01e6a86ffb?trk=share_certificate', </v>
      </c>
      <c r="AO162" t="str">
        <f>AO$1&amp;": '"&amp;Tabla5[[#This Row],[instructor]]&amp;"', "</f>
        <v>instructor: 'Míriam Hatibi Zagmal', </v>
      </c>
      <c r="AP162" t="str">
        <f>AP$1&amp;": '"&amp;Tabla5[[#This Row],[description]]&amp;"', "</f>
        <v>description: 'Escuchar lo que tus clientes o el mercado opinan de tu producto, servicio o empresa es parte de la estrategia que toda empresa debe tener en pie. Las redes sociales son extremadamente útiles para este fin. Con este curso, entenderás qué es la escucha activa en redes sociales y qué puede ofrecernos. Además, a través de ejemplos prácticos, aprenderás a poner en marcha una estrategia de escucha activa, de principio a fin.', </v>
      </c>
      <c r="AQ162" t="str">
        <f>AQ$1&amp;": '"&amp;Tabla5[[#This Row],[url_aux]]&amp;"', "</f>
        <v>url_aux: '', </v>
      </c>
      <c r="AR162" t="str">
        <f>AR$1&amp;": '"&amp;Tabla5[[#This Row],[calificacion]]&amp;"', "</f>
        <v>calificacion: 'Bueno', </v>
      </c>
      <c r="AS162" t="str">
        <f>AS$1&amp;": "&amp;Tabla5[[#This Row],[actualizado]]&amp;", "</f>
        <v>actualizado: true, </v>
      </c>
      <c r="AT162" t="str">
        <f>AT$1&amp;": "&amp;Tabla5[[#This Row],[en_ruta]]&amp;", "</f>
        <v>en_ruta: true, </v>
      </c>
      <c r="AU162" t="str">
        <f>AU$1&amp;": '"&amp;Tabla5[[#This Row],[logo_platform]]&amp;"', "</f>
        <v>logo_platform: 'linkedin', </v>
      </c>
      <c r="AV162" t="str">
        <f>AV$1&amp;": [ "&amp;Tabla5[[#This Row],[logo_technologies]]&amp;" ], "</f>
        <v>logo_technologies: [ 'generico' ], </v>
      </c>
      <c r="AW162" t="str">
        <f>AW$1&amp;": "&amp;Tabla5[[#This Row],[mostrar]]&amp;", "</f>
        <v>mostrar: false, </v>
      </c>
      <c r="AX162" t="str">
        <f>AX$1&amp;": '"&amp;Tabla5[[#This Row],[repositorio]]&amp;"', "</f>
        <v>repositorio: '', </v>
      </c>
      <c r="AY162" t="str">
        <f>AY$1&amp;": '"&amp;Tabla5[[#This Row],[nota]]&amp;"'"</f>
        <v>nota: ''</v>
      </c>
      <c r="AZ162" t="str">
        <f>"{ "&amp;AA162&amp;AB162&amp;AC162&amp;AD162&amp;AE162&amp;AF162&amp;AG162&amp;AH162&amp;AI162&amp;AJ162&amp;AK162&amp;AL162&amp;AM162&amp;AN162&amp;AO162&amp;AP162&amp;AQ162&amp;AR162&amp;AS162&amp;AT162&amp;AU162&amp;AV162&amp;AW162&amp;AX162&amp;AY162&amp;" },"</f>
        <v>{ id: 161, name: 'Big data: Escucha activa', category: 'Big Data', technology: 'General', url: 'https://www.linkedin.com/learning/big-data-escucha-activa/presentacion-del-curso-big-data-escucha-activa', platform: 'LinkedIn Learning', costo: 0, money: 'USD', comprado: true, priority: 0, minutos: 89, culminado: '2020-09-15', certificado: 'AZa4uEbUurHG4V_TUoX9xcrUXr6R', url_certificado: 'https://www.linkedin.com/learning/certificates/51b6604bebb327dd7bc6f86eca2acca16ec0fd62c9e7191db5de3b01e6a86ffb?trk=share_certificate', instructor: 'Míriam Hatibi Zagmal', description: 'Escuchar lo que tus clientes o el mercado opinan de tu producto, servicio o empresa es parte de la estrategia que toda empresa debe tener en pie. Las redes sociales son extremadamente útiles para este fin. Con este curso, entenderás qué es la escucha activa en redes sociales y qué puede ofrecernos. Además, a través de ejemplos prácticos, aprenderás a poner en marcha una estrategia de escucha activa, de principio a fin.', url_aux: '', calificacion: 'Bueno', actualizado: true, en_ruta: true, logo_platform: 'linkedin', logo_technologies: [ 'generico' ], mostrar: false, repositorio: '', nota: '' },</v>
      </c>
    </row>
    <row r="163" spans="1:52">
      <c r="A163" s="8">
        <v>162</v>
      </c>
      <c r="B163" s="22" t="s">
        <v>870</v>
      </c>
      <c r="C163" t="s">
        <v>6</v>
      </c>
      <c r="D163" t="s">
        <v>418</v>
      </c>
      <c r="E163" s="7" t="s">
        <v>871</v>
      </c>
      <c r="F163" t="s">
        <v>658</v>
      </c>
      <c r="G163" s="3">
        <v>0</v>
      </c>
      <c r="H163" t="s">
        <v>104</v>
      </c>
      <c r="I163" t="s">
        <v>55</v>
      </c>
      <c r="J163" s="4">
        <v>0</v>
      </c>
      <c r="K163">
        <v>10</v>
      </c>
      <c r="L163" s="5">
        <v>44082</v>
      </c>
      <c r="N163" s="7" t="s">
        <v>872</v>
      </c>
      <c r="O163" t="s">
        <v>873</v>
      </c>
      <c r="P163" t="s">
        <v>874</v>
      </c>
      <c r="R163" t="s">
        <v>75</v>
      </c>
      <c r="S163" t="s">
        <v>61</v>
      </c>
      <c r="T163" t="s">
        <v>61</v>
      </c>
      <c r="U163" t="s">
        <v>663</v>
      </c>
      <c r="V163" s="22" t="s">
        <v>875</v>
      </c>
      <c r="W163" s="22" t="s">
        <v>61</v>
      </c>
      <c r="AA163" t="str">
        <f>AA$1&amp;": "&amp;Tabla5[[#This Row],[id]]&amp;", "</f>
        <v>id: 162, </v>
      </c>
      <c r="AB163" t="str">
        <f>AB$1&amp;": '"&amp;Tabla5[[#This Row],[name]]&amp;"', "</f>
        <v>name: 'Devops con un café', </v>
      </c>
      <c r="AC163" t="str">
        <f>AC$1&amp;": '"&amp;Tabla5[[#This Row],[category]]&amp;"', "</f>
        <v>category: 'Deploy', </v>
      </c>
      <c r="AD163" t="str">
        <f>AD$1&amp;": '"&amp;Tabla5[[#This Row],[technology]]&amp;"', "</f>
        <v>technology: 'General', </v>
      </c>
      <c r="AE163" t="str">
        <f>AE$1&amp;": '"&amp;Tabla5[[#This Row],[url]]&amp;"', "</f>
        <v>url: 'https://www.linkedin.com/learning/devops-con-un-cafe/historia-de-devops', </v>
      </c>
      <c r="AF163" t="str">
        <f>AF$1&amp;": '"&amp;Tabla5[[#This Row],[platform]]&amp;"', "</f>
        <v>platform: 'LinkedIn Learning', </v>
      </c>
      <c r="AG163" t="str">
        <f>AG$1&amp;": "&amp;SUBSTITUTE(Tabla5[[#This Row],[costo]],",",".")&amp;", "</f>
        <v>costo: 0, </v>
      </c>
      <c r="AH163" t="str">
        <f>AH$1&amp;": '"&amp;Tabla5[[#This Row],[money]]&amp;"', "</f>
        <v>money: 'USD', </v>
      </c>
      <c r="AI163" t="str">
        <f>AI$1&amp;": "&amp;Tabla5[[#This Row],[comprado]]&amp;", "</f>
        <v>comprado: true, </v>
      </c>
      <c r="AJ163" t="str">
        <f>AJ$1&amp;": "&amp;Tabla5[[#This Row],[priority]]&amp;", "</f>
        <v>priority: 0, </v>
      </c>
      <c r="AK163" t="str">
        <f>AK$1&amp;": "&amp;Tabla5[[#This Row],[minutos]]&amp;", "</f>
        <v>minutos: 10, </v>
      </c>
      <c r="AL163" t="str">
        <f>AL$1&amp;": "&amp;IF(Tabla5[[#This Row],[culminado]]=0,"null","'"&amp;TEXT(Tabla5[[#This Row],[culminado]],"aaaa-mm-dd")&amp;"'")&amp;", "</f>
        <v>culminado: '2020-09-08', </v>
      </c>
      <c r="AM163" t="str">
        <f>AM$1&amp;": '"&amp;Tabla5[[#This Row],[certificado]]&amp;"', "</f>
        <v>certificado: '', </v>
      </c>
      <c r="AN163" t="str">
        <f>AN$1&amp;": '"&amp;Tabla5[[#This Row],[url_certificado]]&amp;"', "</f>
        <v>url_certificado: 'http://www.linkedin.com/learning/devops-con-un-café', </v>
      </c>
      <c r="AO163" t="str">
        <f>AO$1&amp;": '"&amp;Tabla5[[#This Row],[instructor]]&amp;"', "</f>
        <v>instructor: 'Álvaro González Crespo', </v>
      </c>
      <c r="AP163" t="str">
        <f>AP$1&amp;": '"&amp;Tabla5[[#This Row],[description]]&amp;"', "</f>
        <v>description: 'Entiende qué es y cómo funciona devops, un acrónimo inglés de "development" (desarrollo) y "operations" (operaciones). Conoce en solo cuatro vídeos esta metodología de desarrollo de software que se centra en la comunicación, colaboración e integración entre los desarrolladores de software y los profesionales de sistemas de tecnologías de la información.', </v>
      </c>
      <c r="AQ163" t="str">
        <f>AQ$1&amp;": '"&amp;Tabla5[[#This Row],[url_aux]]&amp;"', "</f>
        <v>url_aux: '', </v>
      </c>
      <c r="AR163" t="str">
        <f>AR$1&amp;": '"&amp;Tabla5[[#This Row],[calificacion]]&amp;"', "</f>
        <v>calificacion: 'Bueno', </v>
      </c>
      <c r="AS163" t="str">
        <f>AS$1&amp;": "&amp;Tabla5[[#This Row],[actualizado]]&amp;", "</f>
        <v>actualizado: false, </v>
      </c>
      <c r="AT163" t="str">
        <f>AT$1&amp;": "&amp;Tabla5[[#This Row],[en_ruta]]&amp;", "</f>
        <v>en_ruta: false, </v>
      </c>
      <c r="AU163" t="str">
        <f>AU$1&amp;": '"&amp;Tabla5[[#This Row],[logo_platform]]&amp;"', "</f>
        <v>logo_platform: 'linkedin', </v>
      </c>
      <c r="AV163" t="str">
        <f>AV$1&amp;": [ "&amp;Tabla5[[#This Row],[logo_technologies]]&amp;" ], "</f>
        <v>logo_technologies: [ 'devops' ], </v>
      </c>
      <c r="AW163" t="str">
        <f>AW$1&amp;": "&amp;Tabla5[[#This Row],[mostrar]]&amp;", "</f>
        <v>mostrar: false, </v>
      </c>
      <c r="AX163" t="str">
        <f>AX$1&amp;": '"&amp;Tabla5[[#This Row],[repositorio]]&amp;"', "</f>
        <v>repositorio: '', </v>
      </c>
      <c r="AY163" t="str">
        <f>AY$1&amp;": '"&amp;Tabla5[[#This Row],[nota]]&amp;"'"</f>
        <v>nota: ''</v>
      </c>
      <c r="AZ163" t="str">
        <f>"{ "&amp;AA163&amp;AB163&amp;AC163&amp;AD163&amp;AE163&amp;AF163&amp;AG163&amp;AH163&amp;AI163&amp;AJ163&amp;AK163&amp;AL163&amp;AM163&amp;AN163&amp;AO163&amp;AP163&amp;AQ163&amp;AR163&amp;AS163&amp;AT163&amp;AU163&amp;AV163&amp;AW163&amp;AX163&amp;AY163&amp;" },"</f>
        <v>{ id: 162, name: 'Devops con un café', category: 'Deploy', technology: 'General', url: 'https://www.linkedin.com/learning/devops-con-un-cafe/historia-de-devops', platform: 'LinkedIn Learning', costo: 0, money: 'USD', comprado: true, priority: 0, minutos: 10, culminado: '2020-09-08', certificado: '', url_certificado: 'http://www.linkedin.com/learning/devops-con-un-café', instructor: 'Álvaro González Crespo', description: 'Entiende qué es y cómo funciona devops, un acrónimo inglés de "development" (desarrollo) y "operations" (operaciones). Conoce en solo cuatro vídeos esta metodología de desarrollo de software que se centra en la comunicación, colaboración e integración entre los desarrolladores de software y los profesionales de sistemas de tecnologías de la información.', url_aux: '', calificacion: 'Bueno', actualizado: false, en_ruta: false, logo_platform: 'linkedin', logo_technologies: [ 'devops' ], mostrar: false, repositorio: '', nota: '' },</v>
      </c>
    </row>
    <row r="164" spans="1:52">
      <c r="A164" s="8">
        <v>163</v>
      </c>
      <c r="B164" t="s">
        <v>876</v>
      </c>
      <c r="C164" t="s">
        <v>17</v>
      </c>
      <c r="D164" t="s">
        <v>17</v>
      </c>
      <c r="E164" s="7" t="s">
        <v>877</v>
      </c>
      <c r="F164" t="s">
        <v>658</v>
      </c>
      <c r="G164" s="3">
        <v>0</v>
      </c>
      <c r="H164" t="s">
        <v>104</v>
      </c>
      <c r="I164" t="s">
        <v>55</v>
      </c>
      <c r="J164" s="4">
        <v>0</v>
      </c>
      <c r="K164">
        <v>51</v>
      </c>
      <c r="L164" s="5">
        <v>44082</v>
      </c>
      <c r="N164" s="7" t="s">
        <v>878</v>
      </c>
      <c r="O164" t="s">
        <v>879</v>
      </c>
      <c r="P164" t="s">
        <v>880</v>
      </c>
      <c r="R164" t="s">
        <v>75</v>
      </c>
      <c r="S164" t="s">
        <v>61</v>
      </c>
      <c r="T164" t="s">
        <v>61</v>
      </c>
      <c r="U164" t="s">
        <v>663</v>
      </c>
      <c r="V164" s="22" t="s">
        <v>187</v>
      </c>
      <c r="W164" s="22" t="s">
        <v>61</v>
      </c>
      <c r="AA164" t="str">
        <f>AA$1&amp;": "&amp;Tabla5[[#This Row],[id]]&amp;", "</f>
        <v>id: 163, </v>
      </c>
      <c r="AB164" t="str">
        <f>AB$1&amp;": '"&amp;Tabla5[[#This Row],[name]]&amp;"', "</f>
        <v>name: 'Cómo hackear tu mente y recuperar el control sobre el estrés', </v>
      </c>
      <c r="AC164" t="str">
        <f>AC$1&amp;": '"&amp;Tabla5[[#This Row],[category]]&amp;"', "</f>
        <v>category: 'Otros', </v>
      </c>
      <c r="AD164" t="str">
        <f>AD$1&amp;": '"&amp;Tabla5[[#This Row],[technology]]&amp;"', "</f>
        <v>technology: 'Otros', </v>
      </c>
      <c r="AE164" t="str">
        <f>AE$1&amp;": '"&amp;Tabla5[[#This Row],[url]]&amp;"', "</f>
        <v>url: 'https://www.linkedin.com/learning/como-hackear-tu-mente-y-recuperar-el-control-sobre-el-estres/para-aumentar-tu-productividad-tienes-que-hacer-menos-cosas', </v>
      </c>
      <c r="AF164" t="str">
        <f>AF$1&amp;": '"&amp;Tabla5[[#This Row],[platform]]&amp;"', "</f>
        <v>platform: 'LinkedIn Learning', </v>
      </c>
      <c r="AG164" t="str">
        <f>AG$1&amp;": "&amp;SUBSTITUTE(Tabla5[[#This Row],[costo]],",",".")&amp;", "</f>
        <v>costo: 0, </v>
      </c>
      <c r="AH164" t="str">
        <f>AH$1&amp;": '"&amp;Tabla5[[#This Row],[money]]&amp;"', "</f>
        <v>money: 'USD', </v>
      </c>
      <c r="AI164" t="str">
        <f>AI$1&amp;": "&amp;Tabla5[[#This Row],[comprado]]&amp;", "</f>
        <v>comprado: true, </v>
      </c>
      <c r="AJ164" t="str">
        <f>AJ$1&amp;": "&amp;Tabla5[[#This Row],[priority]]&amp;", "</f>
        <v>priority: 0, </v>
      </c>
      <c r="AK164" t="str">
        <f>AK$1&amp;": "&amp;Tabla5[[#This Row],[minutos]]&amp;", "</f>
        <v>minutos: 51, </v>
      </c>
      <c r="AL164" t="str">
        <f>AL$1&amp;": "&amp;IF(Tabla5[[#This Row],[culminado]]=0,"null","'"&amp;TEXT(Tabla5[[#This Row],[culminado]],"aaaa-mm-dd")&amp;"'")&amp;", "</f>
        <v>culminado: '2020-09-08', </v>
      </c>
      <c r="AM164" t="str">
        <f>AM$1&amp;": '"&amp;Tabla5[[#This Row],[certificado]]&amp;"', "</f>
        <v>certificado: '', </v>
      </c>
      <c r="AN164" t="str">
        <f>AN$1&amp;": '"&amp;Tabla5[[#This Row],[url_certificado]]&amp;"', "</f>
        <v>url_certificado: 'http://www.linkedin.com/learning/como-hackear-tu-mente-y-recuperar-el-control-sobre-el-estrés', </v>
      </c>
      <c r="AO164" t="str">
        <f>AO$1&amp;": '"&amp;Tabla5[[#This Row],[instructor]]&amp;"', "</f>
        <v>instructor: 'Izanami Martínez', </v>
      </c>
      <c r="AP164" t="str">
        <f>AP$1&amp;": '"&amp;Tabla5[[#This Row],[description]]&amp;"', "</f>
        <v>description: 'Supera el estrés y consigue dejar atrás la sensación de que no tienes tiempo. Aprende qué es, qué le pasa a tu cuerpo cuando se activa o se vuelve crónico, y qué hábitos mentales y nutricionales lo empeoran. Consigue, con este curso, resetear tu mente y recuperar el control de tu día a día con sesiones prácticas de respiración consciente y mindfulness que te devolverán tu claridad mental y tu equilibrio.', </v>
      </c>
      <c r="AQ164" t="str">
        <f>AQ$1&amp;": '"&amp;Tabla5[[#This Row],[url_aux]]&amp;"', "</f>
        <v>url_aux: '', </v>
      </c>
      <c r="AR164" t="str">
        <f>AR$1&amp;": '"&amp;Tabla5[[#This Row],[calificacion]]&amp;"', "</f>
        <v>calificacion: 'Bueno', </v>
      </c>
      <c r="AS164" t="str">
        <f>AS$1&amp;": "&amp;Tabla5[[#This Row],[actualizado]]&amp;", "</f>
        <v>actualizado: false, </v>
      </c>
      <c r="AT164" t="str">
        <f>AT$1&amp;": "&amp;Tabla5[[#This Row],[en_ruta]]&amp;", "</f>
        <v>en_ruta: false, </v>
      </c>
      <c r="AU164" t="str">
        <f>AU$1&amp;": '"&amp;Tabla5[[#This Row],[logo_platform]]&amp;"', "</f>
        <v>logo_platform: 'linkedin', </v>
      </c>
      <c r="AV164" t="str">
        <f>AV$1&amp;": [ "&amp;Tabla5[[#This Row],[logo_technologies]]&amp;" ], "</f>
        <v>logo_technologies: [ 'generico' ], </v>
      </c>
      <c r="AW164" t="str">
        <f>AW$1&amp;": "&amp;Tabla5[[#This Row],[mostrar]]&amp;", "</f>
        <v>mostrar: false, </v>
      </c>
      <c r="AX164" t="str">
        <f>AX$1&amp;": '"&amp;Tabla5[[#This Row],[repositorio]]&amp;"', "</f>
        <v>repositorio: '', </v>
      </c>
      <c r="AY164" t="str">
        <f>AY$1&amp;": '"&amp;Tabla5[[#This Row],[nota]]&amp;"'"</f>
        <v>nota: ''</v>
      </c>
      <c r="AZ164" t="str">
        <f>"{ "&amp;AA164&amp;AB164&amp;AC164&amp;AD164&amp;AE164&amp;AF164&amp;AG164&amp;AH164&amp;AI164&amp;AJ164&amp;AK164&amp;AL164&amp;AM164&amp;AN164&amp;AO164&amp;AP164&amp;AQ164&amp;AR164&amp;AS164&amp;AT164&amp;AU164&amp;AV164&amp;AW164&amp;AX164&amp;AY164&amp;" },"</f>
        <v>{ id: 163, name: 'Cómo hackear tu mente y recuperar el control sobre el estrés', category: 'Otros', technology: 'Otros', url: 'https://www.linkedin.com/learning/como-hackear-tu-mente-y-recuperar-el-control-sobre-el-estres/para-aumentar-tu-productividad-tienes-que-hacer-menos-cosas', platform: 'LinkedIn Learning', costo: 0, money: 'USD', comprado: true, priority: 0, minutos: 51, culminado: '2020-09-08', certificado: '', url_certificado: 'http://www.linkedin.com/learning/como-hackear-tu-mente-y-recuperar-el-control-sobre-el-estrés', instructor: 'Izanami Martínez', description: 'Supera el estrés y consigue dejar atrás la sensación de que no tienes tiempo. Aprende qué es, qué le pasa a tu cuerpo cuando se activa o se vuelve crónico, y qué hábitos mentales y nutricionales lo empeoran. Consigue, con este curso, resetear tu mente y recuperar el control de tu día a día con sesiones prácticas de respiración consciente y mindfulness que te devolverán tu claridad mental y tu equilibrio.', url_aux: '', calificacion: 'Bueno', actualizado: false, en_ruta: false, logo_platform: 'linkedin', logo_technologies: [ 'generico' ], mostrar: false, repositorio: '', nota: '' },</v>
      </c>
    </row>
    <row r="165" spans="1:52">
      <c r="A165" s="8">
        <v>164</v>
      </c>
      <c r="B165" t="s">
        <v>881</v>
      </c>
      <c r="C165" t="s">
        <v>4</v>
      </c>
      <c r="D165" t="s">
        <v>418</v>
      </c>
      <c r="E165" s="7" t="s">
        <v>882</v>
      </c>
      <c r="F165" t="s">
        <v>658</v>
      </c>
      <c r="G165" s="3">
        <v>0</v>
      </c>
      <c r="H165" t="s">
        <v>104</v>
      </c>
      <c r="I165" t="s">
        <v>55</v>
      </c>
      <c r="J165" s="4">
        <v>0</v>
      </c>
      <c r="K165">
        <f>60+35</f>
        <v>95</v>
      </c>
      <c r="L165" s="5">
        <v>44080</v>
      </c>
      <c r="M165" s="8" t="s">
        <v>883</v>
      </c>
      <c r="N165" s="7" t="s">
        <v>884</v>
      </c>
      <c r="O165" t="s">
        <v>868</v>
      </c>
      <c r="P165" t="s">
        <v>885</v>
      </c>
      <c r="R165" t="s">
        <v>75</v>
      </c>
      <c r="S165" t="s">
        <v>55</v>
      </c>
      <c r="T165" t="s">
        <v>55</v>
      </c>
      <c r="U165" t="s">
        <v>663</v>
      </c>
      <c r="V165" s="22" t="s">
        <v>187</v>
      </c>
      <c r="W165" s="22" t="s">
        <v>61</v>
      </c>
      <c r="AA165" t="str">
        <f>AA$1&amp;": "&amp;Tabla5[[#This Row],[id]]&amp;", "</f>
        <v>id: 164, </v>
      </c>
      <c r="AB165" t="str">
        <f>AB$1&amp;": '"&amp;Tabla5[[#This Row],[name]]&amp;"', "</f>
        <v>name: 'Fundamentos de big data', </v>
      </c>
      <c r="AC165" t="str">
        <f>AC$1&amp;": '"&amp;Tabla5[[#This Row],[category]]&amp;"', "</f>
        <v>category: 'Big Data', </v>
      </c>
      <c r="AD165" t="str">
        <f>AD$1&amp;": '"&amp;Tabla5[[#This Row],[technology]]&amp;"', "</f>
        <v>technology: 'General', </v>
      </c>
      <c r="AE165" t="str">
        <f>AE$1&amp;": '"&amp;Tabla5[[#This Row],[url]]&amp;"', "</f>
        <v>url: 'https://www.linkedin.com/learning/fundamentos-de-big-data/presentacion-del-curso-fundamentos-de-big-data', </v>
      </c>
      <c r="AF165" t="str">
        <f>AF$1&amp;": '"&amp;Tabla5[[#This Row],[platform]]&amp;"', "</f>
        <v>platform: 'LinkedIn Learning', </v>
      </c>
      <c r="AG165" t="str">
        <f>AG$1&amp;": "&amp;SUBSTITUTE(Tabla5[[#This Row],[costo]],",",".")&amp;", "</f>
        <v>costo: 0, </v>
      </c>
      <c r="AH165" t="str">
        <f>AH$1&amp;": '"&amp;Tabla5[[#This Row],[money]]&amp;"', "</f>
        <v>money: 'USD', </v>
      </c>
      <c r="AI165" t="str">
        <f>AI$1&amp;": "&amp;Tabla5[[#This Row],[comprado]]&amp;", "</f>
        <v>comprado: true, </v>
      </c>
      <c r="AJ165" t="str">
        <f>AJ$1&amp;": "&amp;Tabla5[[#This Row],[priority]]&amp;", "</f>
        <v>priority: 0, </v>
      </c>
      <c r="AK165" t="str">
        <f>AK$1&amp;": "&amp;Tabla5[[#This Row],[minutos]]&amp;", "</f>
        <v>minutos: 95, </v>
      </c>
      <c r="AL165" t="str">
        <f>AL$1&amp;": "&amp;IF(Tabla5[[#This Row],[culminado]]=0,"null","'"&amp;TEXT(Tabla5[[#This Row],[culminado]],"aaaa-mm-dd")&amp;"'")&amp;", "</f>
        <v>culminado: '2020-09-06', </v>
      </c>
      <c r="AM165" t="str">
        <f>AM$1&amp;": '"&amp;Tabla5[[#This Row],[certificado]]&amp;"', "</f>
        <v>certificado: 'AToJuOfwEMn2On9Bc2F5T8eS4ud-', </v>
      </c>
      <c r="AN165" t="str">
        <f>AN$1&amp;": '"&amp;Tabla5[[#This Row],[url_certificado]]&amp;"', "</f>
        <v>url_certificado: 'https://www.linkedin.com/learning/certificates/b2fa1c97404af07ba2e4d15a8acae90ee97c92e06fb8978ba521d3a561263e10?trk=share_certificate', </v>
      </c>
      <c r="AO165" t="str">
        <f>AO$1&amp;": '"&amp;Tabla5[[#This Row],[instructor]]&amp;"', "</f>
        <v>instructor: 'Míriam Hatibi Zagmal', </v>
      </c>
      <c r="AP165" t="str">
        <f>AP$1&amp;": '"&amp;Tabla5[[#This Row],[description]]&amp;"', "</f>
        <v>description: 'Hoy en día, es clave entender las bases del Big Data en nuestro mundo y nuestra realidad. Con este curso, te introducirás en el mundo del Big Data o Macro Datos, y sabrás cómo puede afectarte a ti y a tu empresa. Conocerás la evolución y los avances en Big Data de los últimos años y las diferentes aplicaciones que tiene, para obtener las herramientas necesarias que te permitan aplicarlo a tu organización, independientemente de su sector o tamaño. Conseguirás identificar las mejores formas de optimizar el Big Data adecuándolo a tus recursos o entendiendo qué recursos buscar al externo o desarrollar en tu equipo para poderlo implementar.', </v>
      </c>
      <c r="AQ165" t="str">
        <f>AQ$1&amp;": '"&amp;Tabla5[[#This Row],[url_aux]]&amp;"', "</f>
        <v>url_aux: '', </v>
      </c>
      <c r="AR165" t="str">
        <f>AR$1&amp;": '"&amp;Tabla5[[#This Row],[calificacion]]&amp;"', "</f>
        <v>calificacion: 'Bueno', </v>
      </c>
      <c r="AS165" t="str">
        <f>AS$1&amp;": "&amp;Tabla5[[#This Row],[actualizado]]&amp;", "</f>
        <v>actualizado: true, </v>
      </c>
      <c r="AT165" t="str">
        <f>AT$1&amp;": "&amp;Tabla5[[#This Row],[en_ruta]]&amp;", "</f>
        <v>en_ruta: true, </v>
      </c>
      <c r="AU165" t="str">
        <f>AU$1&amp;": '"&amp;Tabla5[[#This Row],[logo_platform]]&amp;"', "</f>
        <v>logo_platform: 'linkedin', </v>
      </c>
      <c r="AV165" t="str">
        <f>AV$1&amp;": [ "&amp;Tabla5[[#This Row],[logo_technologies]]&amp;" ], "</f>
        <v>logo_technologies: [ 'generico' ], </v>
      </c>
      <c r="AW165" t="str">
        <f>AW$1&amp;": "&amp;Tabla5[[#This Row],[mostrar]]&amp;", "</f>
        <v>mostrar: false, </v>
      </c>
      <c r="AX165" t="str">
        <f>AX$1&amp;": '"&amp;Tabla5[[#This Row],[repositorio]]&amp;"', "</f>
        <v>repositorio: '', </v>
      </c>
      <c r="AY165" t="str">
        <f>AY$1&amp;": '"&amp;Tabla5[[#This Row],[nota]]&amp;"'"</f>
        <v>nota: ''</v>
      </c>
      <c r="AZ165" t="str">
        <f>"{ "&amp;AA165&amp;AB165&amp;AC165&amp;AD165&amp;AE165&amp;AF165&amp;AG165&amp;AH165&amp;AI165&amp;AJ165&amp;AK165&amp;AL165&amp;AM165&amp;AN165&amp;AO165&amp;AP165&amp;AQ165&amp;AR165&amp;AS165&amp;AT165&amp;AU165&amp;AV165&amp;AW165&amp;AX165&amp;AY165&amp;" },"</f>
        <v>{ id: 164, name: 'Fundamentos de big data', category: 'Big Data', technology: 'General', url: 'https://www.linkedin.com/learning/fundamentos-de-big-data/presentacion-del-curso-fundamentos-de-big-data', platform: 'LinkedIn Learning', costo: 0, money: 'USD', comprado: true, priority: 0, minutos: 95, culminado: '2020-09-06', certificado: 'AToJuOfwEMn2On9Bc2F5T8eS4ud-', url_certificado: 'https://www.linkedin.com/learning/certificates/b2fa1c97404af07ba2e4d15a8acae90ee97c92e06fb8978ba521d3a561263e10?trk=share_certificate', instructor: 'Míriam Hatibi Zagmal', description: 'Hoy en día, es clave entender las bases del Big Data en nuestro mundo y nuestra realidad. Con este curso, te introducirás en el mundo del Big Data o Macro Datos, y sabrás cómo puede afectarte a ti y a tu empresa. Conocerás la evolución y los avances en Big Data de los últimos años y las diferentes aplicaciones que tiene, para obtener las herramientas necesarias que te permitan aplicarlo a tu organización, independientemente de su sector o tamaño. Conseguirás identificar las mejores formas de optimizar el Big Data adecuándolo a tus recursos o entendiendo qué recursos buscar al externo o desarrollar en tu equipo para poderlo implementar.', url_aux: '', calificacion: 'Bueno', actualizado: true, en_ruta: true, logo_platform: 'linkedin', logo_technologies: [ 'generico' ], mostrar: false, repositorio: '', nota: '' },</v>
      </c>
    </row>
    <row r="166" spans="1:52">
      <c r="A166" s="8">
        <v>165</v>
      </c>
      <c r="B166" t="s">
        <v>886</v>
      </c>
      <c r="C166" t="s">
        <v>14</v>
      </c>
      <c r="D166" t="s">
        <v>418</v>
      </c>
      <c r="E166" s="7" t="s">
        <v>887</v>
      </c>
      <c r="F166" t="s">
        <v>658</v>
      </c>
      <c r="G166" s="3">
        <v>0</v>
      </c>
      <c r="H166" t="s">
        <v>104</v>
      </c>
      <c r="I166" t="s">
        <v>55</v>
      </c>
      <c r="J166" s="4">
        <v>0</v>
      </c>
      <c r="K166">
        <f>60+24</f>
        <v>84</v>
      </c>
      <c r="L166" s="5">
        <v>44077</v>
      </c>
      <c r="M166" s="8" t="s">
        <v>888</v>
      </c>
      <c r="N166" s="7" t="s">
        <v>889</v>
      </c>
      <c r="O166" t="s">
        <v>890</v>
      </c>
      <c r="P166" t="s">
        <v>891</v>
      </c>
      <c r="R166" t="s">
        <v>75</v>
      </c>
      <c r="S166" t="s">
        <v>55</v>
      </c>
      <c r="T166" t="s">
        <v>61</v>
      </c>
      <c r="U166" t="s">
        <v>663</v>
      </c>
      <c r="V166" s="22" t="s">
        <v>187</v>
      </c>
      <c r="W166" s="22" t="s">
        <v>61</v>
      </c>
      <c r="AA166" t="str">
        <f>AA$1&amp;": "&amp;Tabla5[[#This Row],[id]]&amp;", "</f>
        <v>id: 165, </v>
      </c>
      <c r="AB166" t="str">
        <f>AB$1&amp;": '"&amp;Tabla5[[#This Row],[name]]&amp;"', "</f>
        <v>name: 'Fundamentos de ITIL: Introducción a la gestión de sistemas de información', </v>
      </c>
      <c r="AC166" t="str">
        <f>AC$1&amp;": '"&amp;Tabla5[[#This Row],[category]]&amp;"', "</f>
        <v>category: 'IT', </v>
      </c>
      <c r="AD166" t="str">
        <f>AD$1&amp;": '"&amp;Tabla5[[#This Row],[technology]]&amp;"', "</f>
        <v>technology: 'General', </v>
      </c>
      <c r="AE166" t="str">
        <f>AE$1&amp;": '"&amp;Tabla5[[#This Row],[url]]&amp;"', "</f>
        <v>url: 'https://www.linkedin.com/learning/fundamentos-de-itil-introduccion-a-la-gestion-de-sistemas-de-informacion/presentacion-del-curso-fundamentos-de-itil-introduccion-a-la-gestion-de-sistemas-de-informacion', </v>
      </c>
      <c r="AF166" t="str">
        <f>AF$1&amp;": '"&amp;Tabla5[[#This Row],[platform]]&amp;"', "</f>
        <v>platform: 'LinkedIn Learning', </v>
      </c>
      <c r="AG166" t="str">
        <f>AG$1&amp;": "&amp;SUBSTITUTE(Tabla5[[#This Row],[costo]],",",".")&amp;", "</f>
        <v>costo: 0, </v>
      </c>
      <c r="AH166" t="str">
        <f>AH$1&amp;": '"&amp;Tabla5[[#This Row],[money]]&amp;"', "</f>
        <v>money: 'USD', </v>
      </c>
      <c r="AI166" t="str">
        <f>AI$1&amp;": "&amp;Tabla5[[#This Row],[comprado]]&amp;", "</f>
        <v>comprado: true, </v>
      </c>
      <c r="AJ166" t="str">
        <f>AJ$1&amp;": "&amp;Tabla5[[#This Row],[priority]]&amp;", "</f>
        <v>priority: 0, </v>
      </c>
      <c r="AK166" t="str">
        <f>AK$1&amp;": "&amp;Tabla5[[#This Row],[minutos]]&amp;", "</f>
        <v>minutos: 84, </v>
      </c>
      <c r="AL166" t="str">
        <f>AL$1&amp;": "&amp;IF(Tabla5[[#This Row],[culminado]]=0,"null","'"&amp;TEXT(Tabla5[[#This Row],[culminado]],"aaaa-mm-dd")&amp;"'")&amp;", "</f>
        <v>culminado: '2020-09-03', </v>
      </c>
      <c r="AM166" t="str">
        <f>AM$1&amp;": '"&amp;Tabla5[[#This Row],[certificado]]&amp;"', "</f>
        <v>certificado: 'AW-ExSc3C589ZqRBgJibb5Dvsy9_', </v>
      </c>
      <c r="AN166" t="str">
        <f>AN$1&amp;": '"&amp;Tabla5[[#This Row],[url_certificado]]&amp;"', "</f>
        <v>url_certificado: 'https://www.linkedin.com/learning/certificates/cf248f02b7ebcb1cf3b7c6aa97792f49ae48a7460c80a1b9a45501bd9f47e6a4?trk=share_certificate', </v>
      </c>
      <c r="AO166" t="str">
        <f>AO$1&amp;": '"&amp;Tabla5[[#This Row],[instructor]]&amp;"', "</f>
        <v>instructor: 'Stéphane Kittler', </v>
      </c>
      <c r="AP166" t="str">
        <f>AP$1&amp;": '"&amp;Tabla5[[#This Row],[description]]&amp;"', "</f>
        <v>description: 'La importancia de los sistemas de información en la empresa y el gobierno ya no está en duda. ¿Cómo configurar y cómo administrar un sistema de información de calidad, eficaz en el coste más bajo, a la vez que se cumplen los requerimientos del negocio? ¡ITIL 2011 es la respuesta! Este método es una colección de prácticas de sentido común que pueden adaptarse a cualquier tipo de negocio y sin costo alguno, excepto el tiempo necesario para ponerlo en práctica.', </v>
      </c>
      <c r="AQ166" t="str">
        <f>AQ$1&amp;": '"&amp;Tabla5[[#This Row],[url_aux]]&amp;"', "</f>
        <v>url_aux: '', </v>
      </c>
      <c r="AR166" t="str">
        <f>AR$1&amp;": '"&amp;Tabla5[[#This Row],[calificacion]]&amp;"', "</f>
        <v>calificacion: 'Bueno', </v>
      </c>
      <c r="AS166" t="str">
        <f>AS$1&amp;": "&amp;Tabla5[[#This Row],[actualizado]]&amp;", "</f>
        <v>actualizado: true, </v>
      </c>
      <c r="AT166" t="str">
        <f>AT$1&amp;": "&amp;Tabla5[[#This Row],[en_ruta]]&amp;", "</f>
        <v>en_ruta: false, </v>
      </c>
      <c r="AU166" t="str">
        <f>AU$1&amp;": '"&amp;Tabla5[[#This Row],[logo_platform]]&amp;"', "</f>
        <v>logo_platform: 'linkedin', </v>
      </c>
      <c r="AV166" t="str">
        <f>AV$1&amp;": [ "&amp;Tabla5[[#This Row],[logo_technologies]]&amp;" ], "</f>
        <v>logo_technologies: [ 'generico' ], </v>
      </c>
      <c r="AW166" t="str">
        <f>AW$1&amp;": "&amp;Tabla5[[#This Row],[mostrar]]&amp;", "</f>
        <v>mostrar: false, </v>
      </c>
      <c r="AX166" t="str">
        <f>AX$1&amp;": '"&amp;Tabla5[[#This Row],[repositorio]]&amp;"', "</f>
        <v>repositorio: '', </v>
      </c>
      <c r="AY166" t="str">
        <f>AY$1&amp;": '"&amp;Tabla5[[#This Row],[nota]]&amp;"'"</f>
        <v>nota: ''</v>
      </c>
      <c r="AZ166" t="str">
        <f>"{ "&amp;AA166&amp;AB166&amp;AC166&amp;AD166&amp;AE166&amp;AF166&amp;AG166&amp;AH166&amp;AI166&amp;AJ166&amp;AK166&amp;AL166&amp;AM166&amp;AN166&amp;AO166&amp;AP166&amp;AQ166&amp;AR166&amp;AS166&amp;AT166&amp;AU166&amp;AV166&amp;AW166&amp;AX166&amp;AY166&amp;" },"</f>
        <v>{ id: 165, name: 'Fundamentos de ITIL: Introducción a la gestión de sistemas de información', category: 'IT', technology: 'General', url: 'https://www.linkedin.com/learning/fundamentos-de-itil-introduccion-a-la-gestion-de-sistemas-de-informacion/presentacion-del-curso-fundamentos-de-itil-introduccion-a-la-gestion-de-sistemas-de-informacion', platform: 'LinkedIn Learning', costo: 0, money: 'USD', comprado: true, priority: 0, minutos: 84, culminado: '2020-09-03', certificado: 'AW-ExSc3C589ZqRBgJibb5Dvsy9_', url_certificado: 'https://www.linkedin.com/learning/certificates/cf248f02b7ebcb1cf3b7c6aa97792f49ae48a7460c80a1b9a45501bd9f47e6a4?trk=share_certificate', instructor: 'Stéphane Kittler', description: 'La importancia de los sistemas de información en la empresa y el gobierno ya no está en duda. ¿Cómo configurar y cómo administrar un sistema de información de calidad, eficaz en el coste más bajo, a la vez que se cumplen los requerimientos del negocio? ¡ITIL 2011 es la respuesta! Este método es una colección de prácticas de sentido común que pueden adaptarse a cualquier tipo de negocio y sin costo alguno, excepto el tiempo necesario para ponerlo en práctica.', url_aux: '', calificacion: 'Bueno', actualizado: true, en_ruta: false, logo_platform: 'linkedin', logo_technologies: [ 'generico' ], mostrar: false, repositorio: '', nota: '' },</v>
      </c>
    </row>
    <row r="167" spans="1:52">
      <c r="A167" s="8">
        <v>166</v>
      </c>
      <c r="B167" t="s">
        <v>892</v>
      </c>
      <c r="C167" t="s">
        <v>14</v>
      </c>
      <c r="D167" t="s">
        <v>418</v>
      </c>
      <c r="E167" s="7" t="s">
        <v>893</v>
      </c>
      <c r="F167" t="s">
        <v>658</v>
      </c>
      <c r="G167" s="3">
        <v>0</v>
      </c>
      <c r="H167" t="s">
        <v>104</v>
      </c>
      <c r="I167" t="s">
        <v>55</v>
      </c>
      <c r="J167" s="4">
        <v>0</v>
      </c>
      <c r="K167">
        <f>60+13</f>
        <v>73</v>
      </c>
      <c r="L167" s="5">
        <v>44074</v>
      </c>
      <c r="M167" s="8" t="s">
        <v>894</v>
      </c>
      <c r="N167" s="7" t="s">
        <v>895</v>
      </c>
      <c r="O167" t="s">
        <v>896</v>
      </c>
      <c r="P167" t="s">
        <v>897</v>
      </c>
      <c r="R167" t="s">
        <v>75</v>
      </c>
      <c r="S167" t="s">
        <v>55</v>
      </c>
      <c r="T167" t="s">
        <v>61</v>
      </c>
      <c r="U167" t="s">
        <v>663</v>
      </c>
      <c r="V167" s="22" t="s">
        <v>187</v>
      </c>
      <c r="W167" s="22" t="s">
        <v>61</v>
      </c>
      <c r="AA167" t="str">
        <f>AA$1&amp;": "&amp;Tabla5[[#This Row],[id]]&amp;", "</f>
        <v>id: 166, </v>
      </c>
      <c r="AB167" t="str">
        <f>AB$1&amp;": '"&amp;Tabla5[[#This Row],[name]]&amp;"', "</f>
        <v>name: 'Fundamentos de la atención al cliente para profesionales IT', </v>
      </c>
      <c r="AC167" t="str">
        <f>AC$1&amp;": '"&amp;Tabla5[[#This Row],[category]]&amp;"', "</f>
        <v>category: 'IT', </v>
      </c>
      <c r="AD167" t="str">
        <f>AD$1&amp;": '"&amp;Tabla5[[#This Row],[technology]]&amp;"', "</f>
        <v>technology: 'General', </v>
      </c>
      <c r="AE167" t="str">
        <f>AE$1&amp;": '"&amp;Tabla5[[#This Row],[url]]&amp;"', "</f>
        <v>url: 'https://www.linkedin.com/learning/fundamentos-de-la-atencion-al-cliente-para-profesionales-it/presentacion-del-curso-fundamentos-de-la-atencion-al-cliente-para-profesionales-it', </v>
      </c>
      <c r="AF167" t="str">
        <f>AF$1&amp;": '"&amp;Tabla5[[#This Row],[platform]]&amp;"', "</f>
        <v>platform: 'LinkedIn Learning', </v>
      </c>
      <c r="AG167" t="str">
        <f>AG$1&amp;": "&amp;SUBSTITUTE(Tabla5[[#This Row],[costo]],",",".")&amp;", "</f>
        <v>costo: 0, </v>
      </c>
      <c r="AH167" t="str">
        <f>AH$1&amp;": '"&amp;Tabla5[[#This Row],[money]]&amp;"', "</f>
        <v>money: 'USD', </v>
      </c>
      <c r="AI167" t="str">
        <f>AI$1&amp;": "&amp;Tabla5[[#This Row],[comprado]]&amp;", "</f>
        <v>comprado: true, </v>
      </c>
      <c r="AJ167" t="str">
        <f>AJ$1&amp;": "&amp;Tabla5[[#This Row],[priority]]&amp;", "</f>
        <v>priority: 0, </v>
      </c>
      <c r="AK167" t="str">
        <f>AK$1&amp;": "&amp;Tabla5[[#This Row],[minutos]]&amp;", "</f>
        <v>minutos: 73, </v>
      </c>
      <c r="AL167" t="str">
        <f>AL$1&amp;": "&amp;IF(Tabla5[[#This Row],[culminado]]=0,"null","'"&amp;TEXT(Tabla5[[#This Row],[culminado]],"aaaa-mm-dd")&amp;"'")&amp;", "</f>
        <v>culminado: '2020-08-31', </v>
      </c>
      <c r="AM167" t="str">
        <f>AM$1&amp;": '"&amp;Tabla5[[#This Row],[certificado]]&amp;"', "</f>
        <v>certificado: ' AflW1bqnkMlJLGcU44m2oka8_VwG', </v>
      </c>
      <c r="AN167" t="str">
        <f>AN$1&amp;": '"&amp;Tabla5[[#This Row],[url_certificado]]&amp;"', "</f>
        <v>url_certificado: 'https://www.linkedin.com/learning/certificates/7ece58b170fd293c2e72add25e9e8c0117c3a1525407da3b3603c8c6b0398818?trk=share_certificate', </v>
      </c>
      <c r="AO167" t="str">
        <f>AO$1&amp;": '"&amp;Tabla5[[#This Row],[instructor]]&amp;"', "</f>
        <v>instructor: 'Fran Moreno Giménez', </v>
      </c>
      <c r="AP167" t="str">
        <f>AP$1&amp;": '"&amp;Tabla5[[#This Row],[description]]&amp;"', "</f>
        <v>description: 'Aprende a construir una relación estable con los clientes de tu negocio de servicios IT. En este curso verás que, en el mundo IT, la atención al cliente y la gestión eficaz de conflictos son parte esencial del negocio. Descubre cómo proporcionar un excepcional servicio al cliente y una buena experiencia que te permita aliviar las frustraciones de manera rápida y profesional, elementos críticos para el éxito a largo plazo de tu empresa de servicios IT.', </v>
      </c>
      <c r="AQ167" t="str">
        <f>AQ$1&amp;": '"&amp;Tabla5[[#This Row],[url_aux]]&amp;"', "</f>
        <v>url_aux: '', </v>
      </c>
      <c r="AR167" t="str">
        <f>AR$1&amp;": '"&amp;Tabla5[[#This Row],[calificacion]]&amp;"', "</f>
        <v>calificacion: 'Bueno', </v>
      </c>
      <c r="AS167" t="str">
        <f>AS$1&amp;": "&amp;Tabla5[[#This Row],[actualizado]]&amp;", "</f>
        <v>actualizado: true, </v>
      </c>
      <c r="AT167" t="str">
        <f>AT$1&amp;": "&amp;Tabla5[[#This Row],[en_ruta]]&amp;", "</f>
        <v>en_ruta: false, </v>
      </c>
      <c r="AU167" t="str">
        <f>AU$1&amp;": '"&amp;Tabla5[[#This Row],[logo_platform]]&amp;"', "</f>
        <v>logo_platform: 'linkedin', </v>
      </c>
      <c r="AV167" t="str">
        <f>AV$1&amp;": [ "&amp;Tabla5[[#This Row],[logo_technologies]]&amp;" ], "</f>
        <v>logo_technologies: [ 'generico' ], </v>
      </c>
      <c r="AW167" t="str">
        <f>AW$1&amp;": "&amp;Tabla5[[#This Row],[mostrar]]&amp;", "</f>
        <v>mostrar: false, </v>
      </c>
      <c r="AX167" t="str">
        <f>AX$1&amp;": '"&amp;Tabla5[[#This Row],[repositorio]]&amp;"', "</f>
        <v>repositorio: '', </v>
      </c>
      <c r="AY167" t="str">
        <f>AY$1&amp;": '"&amp;Tabla5[[#This Row],[nota]]&amp;"'"</f>
        <v>nota: ''</v>
      </c>
      <c r="AZ167" t="str">
        <f>"{ "&amp;AA167&amp;AB167&amp;AC167&amp;AD167&amp;AE167&amp;AF167&amp;AG167&amp;AH167&amp;AI167&amp;AJ167&amp;AK167&amp;AL167&amp;AM167&amp;AN167&amp;AO167&amp;AP167&amp;AQ167&amp;AR167&amp;AS167&amp;AT167&amp;AU167&amp;AV167&amp;AW167&amp;AX167&amp;AY167&amp;" },"</f>
        <v>{ id: 166, name: 'Fundamentos de la atención al cliente para profesionales IT', category: 'IT', technology: 'General', url: 'https://www.linkedin.com/learning/fundamentos-de-la-atencion-al-cliente-para-profesionales-it/presentacion-del-curso-fundamentos-de-la-atencion-al-cliente-para-profesionales-it', platform: 'LinkedIn Learning', costo: 0, money: 'USD', comprado: true, priority: 0, minutos: 73, culminado: '2020-08-31', certificado: ' AflW1bqnkMlJLGcU44m2oka8_VwG', url_certificado: 'https://www.linkedin.com/learning/certificates/7ece58b170fd293c2e72add25e9e8c0117c3a1525407da3b3603c8c6b0398818?trk=share_certificate', instructor: 'Fran Moreno Giménez', description: 'Aprende a construir una relación estable con los clientes de tu negocio de servicios IT. En este curso verás que, en el mundo IT, la atención al cliente y la gestión eficaz de conflictos son parte esencial del negocio. Descubre cómo proporcionar un excepcional servicio al cliente y una buena experiencia que te permita aliviar las frustraciones de manera rápida y profesional, elementos críticos para el éxito a largo plazo de tu empresa de servicios IT.', url_aux: '', calificacion: 'Bueno', actualizado: true, en_ruta: false, logo_platform: 'linkedin', logo_technologies: [ 'generico' ], mostrar: false, repositorio: '', nota: '' },</v>
      </c>
    </row>
    <row r="168" spans="1:52">
      <c r="A168" s="8">
        <v>167</v>
      </c>
      <c r="B168" t="s">
        <v>898</v>
      </c>
      <c r="C168" t="s">
        <v>16</v>
      </c>
      <c r="D168" t="s">
        <v>899</v>
      </c>
      <c r="E168" s="7" t="s">
        <v>900</v>
      </c>
      <c r="F168" t="s">
        <v>658</v>
      </c>
      <c r="G168" s="3">
        <v>0</v>
      </c>
      <c r="H168" t="s">
        <v>104</v>
      </c>
      <c r="I168" t="s">
        <v>55</v>
      </c>
      <c r="J168" s="4">
        <v>0</v>
      </c>
      <c r="K168">
        <f>60+41</f>
        <v>101</v>
      </c>
      <c r="L168" s="5">
        <v>44068</v>
      </c>
      <c r="N168" s="7" t="s">
        <v>901</v>
      </c>
      <c r="O168" t="s">
        <v>687</v>
      </c>
      <c r="P168" t="s">
        <v>902</v>
      </c>
      <c r="R168" t="s">
        <v>279</v>
      </c>
      <c r="S168" t="s">
        <v>55</v>
      </c>
      <c r="T168" t="s">
        <v>55</v>
      </c>
      <c r="U168" t="s">
        <v>663</v>
      </c>
      <c r="V168" s="22" t="s">
        <v>187</v>
      </c>
      <c r="W168" s="22" t="s">
        <v>55</v>
      </c>
      <c r="AA168" t="str">
        <f>AA$1&amp;": "&amp;Tabla5[[#This Row],[id]]&amp;", "</f>
        <v>id: 167, </v>
      </c>
      <c r="AB168" t="str">
        <f>AB$1&amp;": '"&amp;Tabla5[[#This Row],[name]]&amp;"', "</f>
        <v>name: 'SCRUM: Roles', </v>
      </c>
      <c r="AC168" t="str">
        <f>AC$1&amp;": '"&amp;Tabla5[[#This Row],[category]]&amp;"', "</f>
        <v>category: 'Metodologías Ágiles', </v>
      </c>
      <c r="AD168" t="str">
        <f>AD$1&amp;": '"&amp;Tabla5[[#This Row],[technology]]&amp;"', "</f>
        <v>technology: 'SCRUM', </v>
      </c>
      <c r="AE168" t="str">
        <f>AE$1&amp;": '"&amp;Tabla5[[#This Row],[url]]&amp;"', "</f>
        <v>url: 'https://www.linkedin.com/learning/scrum-roles', </v>
      </c>
      <c r="AF168" t="str">
        <f>AF$1&amp;": '"&amp;Tabla5[[#This Row],[platform]]&amp;"', "</f>
        <v>platform: 'LinkedIn Learning', </v>
      </c>
      <c r="AG168" t="str">
        <f>AG$1&amp;": "&amp;SUBSTITUTE(Tabla5[[#This Row],[costo]],",",".")&amp;", "</f>
        <v>costo: 0, </v>
      </c>
      <c r="AH168" t="str">
        <f>AH$1&amp;": '"&amp;Tabla5[[#This Row],[money]]&amp;"', "</f>
        <v>money: 'USD', </v>
      </c>
      <c r="AI168" t="str">
        <f>AI$1&amp;": "&amp;Tabla5[[#This Row],[comprado]]&amp;", "</f>
        <v>comprado: true, </v>
      </c>
      <c r="AJ168" t="str">
        <f>AJ$1&amp;": "&amp;Tabla5[[#This Row],[priority]]&amp;", "</f>
        <v>priority: 0, </v>
      </c>
      <c r="AK168" t="str">
        <f>AK$1&amp;": "&amp;Tabla5[[#This Row],[minutos]]&amp;", "</f>
        <v>minutos: 101, </v>
      </c>
      <c r="AL168" t="str">
        <f>AL$1&amp;": "&amp;IF(Tabla5[[#This Row],[culminado]]=0,"null","'"&amp;TEXT(Tabla5[[#This Row],[culminado]],"aaaa-mm-dd")&amp;"'")&amp;", "</f>
        <v>culminado: '2020-08-25', </v>
      </c>
      <c r="AM168" t="str">
        <f>AM$1&amp;": '"&amp;Tabla5[[#This Row],[certificado]]&amp;"', "</f>
        <v>certificado: '', </v>
      </c>
      <c r="AN168" t="str">
        <f>AN$1&amp;": '"&amp;Tabla5[[#This Row],[url_certificado]]&amp;"', "</f>
        <v>url_certificado: 'http://www.linkedin.com/learning/scrum-roles', </v>
      </c>
      <c r="AO168" t="str">
        <f>AO$1&amp;": '"&amp;Tabla5[[#This Row],[instructor]]&amp;"', "</f>
        <v>instructor: 'Carlos Solís', </v>
      </c>
      <c r="AP168" t="str">
        <f>AP$1&amp;": '"&amp;Tabla5[[#This Row],[description]]&amp;"', "</f>
        <v>description: 'SCRUM es una metodología ágil de gestión de proyectos que se ha convertido prácticamente en el estándar de trabajo de incontables organizaciones y empresas. Es fácil de comprender, y en general no toma mucho tiempo comenzar a aplicarlo en un proyecto. Sin embargo, exige que cada integrante conozca a la perfeccion su rol y el de los demás, para que el proyecto funcione sin fricciones. En este curso, vamos a descubrir las tareas que debe cumplir cada integrante del proyecto y analizaremos cada rol a lo largo del ciclo de vida de un proyecto SCRUM.', </v>
      </c>
      <c r="AQ168" t="str">
        <f>AQ$1&amp;": '"&amp;Tabla5[[#This Row],[url_aux]]&amp;"', "</f>
        <v>url_aux: '', </v>
      </c>
      <c r="AR168" t="str">
        <f>AR$1&amp;": '"&amp;Tabla5[[#This Row],[calificacion]]&amp;"', "</f>
        <v>calificacion: 'Muy bueno', </v>
      </c>
      <c r="AS168" t="str">
        <f>AS$1&amp;": "&amp;Tabla5[[#This Row],[actualizado]]&amp;", "</f>
        <v>actualizado: true, </v>
      </c>
      <c r="AT168" t="str">
        <f>AT$1&amp;": "&amp;Tabla5[[#This Row],[en_ruta]]&amp;", "</f>
        <v>en_ruta: true, </v>
      </c>
      <c r="AU168" t="str">
        <f>AU$1&amp;": '"&amp;Tabla5[[#This Row],[logo_platform]]&amp;"', "</f>
        <v>logo_platform: 'linkedin', </v>
      </c>
      <c r="AV168" t="str">
        <f>AV$1&amp;": [ "&amp;Tabla5[[#This Row],[logo_technologies]]&amp;" ], "</f>
        <v>logo_technologies: [ 'generico' ], </v>
      </c>
      <c r="AW168" t="str">
        <f>AW$1&amp;": "&amp;Tabla5[[#This Row],[mostrar]]&amp;", "</f>
        <v>mostrar: true, </v>
      </c>
      <c r="AX168" t="str">
        <f>AX$1&amp;": '"&amp;Tabla5[[#This Row],[repositorio]]&amp;"', "</f>
        <v>repositorio: '', </v>
      </c>
      <c r="AY168" t="str">
        <f>AY$1&amp;": '"&amp;Tabla5[[#This Row],[nota]]&amp;"'"</f>
        <v>nota: ''</v>
      </c>
      <c r="AZ168" t="str">
        <f>"{ "&amp;AA168&amp;AB168&amp;AC168&amp;AD168&amp;AE168&amp;AF168&amp;AG168&amp;AH168&amp;AI168&amp;AJ168&amp;AK168&amp;AL168&amp;AM168&amp;AN168&amp;AO168&amp;AP168&amp;AQ168&amp;AR168&amp;AS168&amp;AT168&amp;AU168&amp;AV168&amp;AW168&amp;AX168&amp;AY168&amp;" },"</f>
        <v>{ id: 167, name: 'SCRUM: Roles', category: 'Metodologías Ágiles', technology: 'SCRUM', url: 'https://www.linkedin.com/learning/scrum-roles', platform: 'LinkedIn Learning', costo: 0, money: 'USD', comprado: true, priority: 0, minutos: 101, culminado: '2020-08-25', certificado: '', url_certificado: 'http://www.linkedin.com/learning/scrum-roles', instructor: 'Carlos Solís', description: 'SCRUM es una metodología ágil de gestión de proyectos que se ha convertido prácticamente en el estándar de trabajo de incontables organizaciones y empresas. Es fácil de comprender, y en general no toma mucho tiempo comenzar a aplicarlo en un proyecto. Sin embargo, exige que cada integrante conozca a la perfeccion su rol y el de los demás, para que el proyecto funcione sin fricciones. En este curso, vamos a descubrir las tareas que debe cumplir cada integrante del proyecto y analizaremos cada rol a lo largo del ciclo de vida de un proyecto SCRUM.', url_aux: '', calificacion: 'Muy bueno', actualizado: true, en_ruta: true, logo_platform: 'linkedin', logo_technologies: [ 'generico' ], mostrar: true, repositorio: '', nota: '' },</v>
      </c>
    </row>
    <row r="169" spans="1:52">
      <c r="A169" s="8">
        <v>168</v>
      </c>
      <c r="B169" t="s">
        <v>903</v>
      </c>
      <c r="C169" t="s">
        <v>16</v>
      </c>
      <c r="D169" t="s">
        <v>899</v>
      </c>
      <c r="E169" s="7" t="s">
        <v>904</v>
      </c>
      <c r="F169" t="s">
        <v>658</v>
      </c>
      <c r="G169" s="3">
        <v>0</v>
      </c>
      <c r="H169" t="s">
        <v>104</v>
      </c>
      <c r="I169" t="s">
        <v>55</v>
      </c>
      <c r="J169" s="4">
        <v>0</v>
      </c>
      <c r="K169">
        <f>60+32</f>
        <v>92</v>
      </c>
      <c r="L169" s="5">
        <v>44064</v>
      </c>
      <c r="M169" s="8" t="s">
        <v>905</v>
      </c>
      <c r="N169" s="7" t="s">
        <v>906</v>
      </c>
      <c r="O169" t="s">
        <v>687</v>
      </c>
      <c r="P169" t="s">
        <v>907</v>
      </c>
      <c r="Q169" s="7" t="s">
        <v>908</v>
      </c>
      <c r="R169" t="s">
        <v>279</v>
      </c>
      <c r="S169" t="s">
        <v>55</v>
      </c>
      <c r="T169" t="s">
        <v>55</v>
      </c>
      <c r="U169" t="s">
        <v>663</v>
      </c>
      <c r="V169" s="22" t="s">
        <v>187</v>
      </c>
      <c r="W169" s="22" t="s">
        <v>61</v>
      </c>
      <c r="AA169" t="str">
        <f>AA$1&amp;": "&amp;Tabla5[[#This Row],[id]]&amp;", "</f>
        <v>id: 168, </v>
      </c>
      <c r="AB169" t="str">
        <f>AB$1&amp;": '"&amp;Tabla5[[#This Row],[name]]&amp;"', "</f>
        <v>name: 'Aprende SCRUM', </v>
      </c>
      <c r="AC169" t="str">
        <f>AC$1&amp;": '"&amp;Tabla5[[#This Row],[category]]&amp;"', "</f>
        <v>category: 'Metodologías Ágiles', </v>
      </c>
      <c r="AD169" t="str">
        <f>AD$1&amp;": '"&amp;Tabla5[[#This Row],[technology]]&amp;"', "</f>
        <v>technology: 'SCRUM', </v>
      </c>
      <c r="AE169" t="str">
        <f>AE$1&amp;": '"&amp;Tabla5[[#This Row],[url]]&amp;"', "</f>
        <v>url: 'https://www.linkedin.com/learning/aprende-scrum/presentacion-del-curso-aprende-scrum', </v>
      </c>
      <c r="AF169" t="str">
        <f>AF$1&amp;": '"&amp;Tabla5[[#This Row],[platform]]&amp;"', "</f>
        <v>platform: 'LinkedIn Learning', </v>
      </c>
      <c r="AG169" t="str">
        <f>AG$1&amp;": "&amp;SUBSTITUTE(Tabla5[[#This Row],[costo]],",",".")&amp;", "</f>
        <v>costo: 0, </v>
      </c>
      <c r="AH169" t="str">
        <f>AH$1&amp;": '"&amp;Tabla5[[#This Row],[money]]&amp;"', "</f>
        <v>money: 'USD', </v>
      </c>
      <c r="AI169" t="str">
        <f>AI$1&amp;": "&amp;Tabla5[[#This Row],[comprado]]&amp;", "</f>
        <v>comprado: true, </v>
      </c>
      <c r="AJ169" t="str">
        <f>AJ$1&amp;": "&amp;Tabla5[[#This Row],[priority]]&amp;", "</f>
        <v>priority: 0, </v>
      </c>
      <c r="AK169" t="str">
        <f>AK$1&amp;": "&amp;Tabla5[[#This Row],[minutos]]&amp;", "</f>
        <v>minutos: 92, </v>
      </c>
      <c r="AL169" t="str">
        <f>AL$1&amp;": "&amp;IF(Tabla5[[#This Row],[culminado]]=0,"null","'"&amp;TEXT(Tabla5[[#This Row],[culminado]],"aaaa-mm-dd")&amp;"'")&amp;", "</f>
        <v>culminado: '2020-08-21', </v>
      </c>
      <c r="AM169" t="str">
        <f>AM$1&amp;": '"&amp;Tabla5[[#This Row],[certificado]]&amp;"', "</f>
        <v>certificado: ' Aa5zDZxQPUZCW-SOb-6dBBPt2Bg5', </v>
      </c>
      <c r="AN169" t="str">
        <f>AN$1&amp;": '"&amp;Tabla5[[#This Row],[url_certificado]]&amp;"', "</f>
        <v>url_certificado: 'https://www.linkedin.com/learning/certificates/ab2ec26b2e6bc7bdb36eaa9a7f114a4b45c2ca0b6a6fc2124d01b391c660d79b?trk=share_certificate', </v>
      </c>
      <c r="AO169" t="str">
        <f>AO$1&amp;": '"&amp;Tabla5[[#This Row],[instructor]]&amp;"', "</f>
        <v>instructor: 'Carlos Solís', </v>
      </c>
      <c r="AP169" t="str">
        <f>AP$1&amp;": '"&amp;Tabla5[[#This Row],[description]]&amp;"', "</f>
        <v>description: 'Descubre SCRUM, la metodología ágil de gestión de proyectos que marca una tendencia en la industria. Desde pequeños startups hasta grandes corporaciones, esta nueva forma de trabajar está revolucionando la forma en que trabajamos en equipo. En este curso aprenderás las bases de la filosofia SCRUM, sus roles, herramientas e implementación. Conocerás los fundamentos principales para comenzar a organizar tus proyectos reduciendo el trabajo innecesario y aumentando sustancialmente la motivación y productividad de tus compañeros de equipo. Aprende qué es y cómo incorporar SCRUM a tus proyectos.', </v>
      </c>
      <c r="AQ169" t="str">
        <f>AQ$1&amp;": '"&amp;Tabla5[[#This Row],[url_aux]]&amp;"', "</f>
        <v>url_aux: 'https://www.linkedin.com/learning/certificates/7c353c20a1a3d6c492bbf7f727f8f8e0130853371c623221cc4440648073f10d?trk=share_certificate', </v>
      </c>
      <c r="AR169" t="str">
        <f>AR$1&amp;": '"&amp;Tabla5[[#This Row],[calificacion]]&amp;"', "</f>
        <v>calificacion: 'Muy bueno', </v>
      </c>
      <c r="AS169" t="str">
        <f>AS$1&amp;": "&amp;Tabla5[[#This Row],[actualizado]]&amp;", "</f>
        <v>actualizado: true, </v>
      </c>
      <c r="AT169" t="str">
        <f>AT$1&amp;": "&amp;Tabla5[[#This Row],[en_ruta]]&amp;", "</f>
        <v>en_ruta: true, </v>
      </c>
      <c r="AU169" t="str">
        <f>AU$1&amp;": '"&amp;Tabla5[[#This Row],[logo_platform]]&amp;"', "</f>
        <v>logo_platform: 'linkedin', </v>
      </c>
      <c r="AV169" t="str">
        <f>AV$1&amp;": [ "&amp;Tabla5[[#This Row],[logo_technologies]]&amp;" ], "</f>
        <v>logo_technologies: [ 'generico' ], </v>
      </c>
      <c r="AW169" t="str">
        <f>AW$1&amp;": "&amp;Tabla5[[#This Row],[mostrar]]&amp;", "</f>
        <v>mostrar: false, </v>
      </c>
      <c r="AX169" t="str">
        <f>AX$1&amp;": '"&amp;Tabla5[[#This Row],[repositorio]]&amp;"', "</f>
        <v>repositorio: '', </v>
      </c>
      <c r="AY169" t="str">
        <f>AY$1&amp;": '"&amp;Tabla5[[#This Row],[nota]]&amp;"'"</f>
        <v>nota: ''</v>
      </c>
      <c r="AZ169" t="str">
        <f>"{ "&amp;AA169&amp;AB169&amp;AC169&amp;AD169&amp;AE169&amp;AF169&amp;AG169&amp;AH169&amp;AI169&amp;AJ169&amp;AK169&amp;AL169&amp;AM169&amp;AN169&amp;AO169&amp;AP169&amp;AQ169&amp;AR169&amp;AS169&amp;AT169&amp;AU169&amp;AV169&amp;AW169&amp;AX169&amp;AY169&amp;" },"</f>
        <v>{ id: 168, name: 'Aprende SCRUM', category: 'Metodologías Ágiles', technology: 'SCRUM', url: 'https://www.linkedin.com/learning/aprende-scrum/presentacion-del-curso-aprende-scrum', platform: 'LinkedIn Learning', costo: 0, money: 'USD', comprado: true, priority: 0, minutos: 92, culminado: '2020-08-21', certificado: ' Aa5zDZxQPUZCW-SOb-6dBBPt2Bg5', url_certificado: 'https://www.linkedin.com/learning/certificates/ab2ec26b2e6bc7bdb36eaa9a7f114a4b45c2ca0b6a6fc2124d01b391c660d79b?trk=share_certificate', instructor: 'Carlos Solís', description: 'Descubre SCRUM, la metodología ágil de gestión de proyectos que marca una tendencia en la industria. Desde pequeños startups hasta grandes corporaciones, esta nueva forma de trabajar está revolucionando la forma en que trabajamos en equipo. En este curso aprenderás las bases de la filosofia SCRUM, sus roles, herramientas e implementación. Conocerás los fundamentos principales para comenzar a organizar tus proyectos reduciendo el trabajo innecesario y aumentando sustancialmente la motivación y productividad de tus compañeros de equipo. Aprende qué es y cómo incorporar SCRUM a tus proyectos.', url_aux: 'https://www.linkedin.com/learning/certificates/7c353c20a1a3d6c492bbf7f727f8f8e0130853371c623221cc4440648073f10d?trk=share_certificate', calificacion: 'Muy bueno', actualizado: true, en_ruta: true, logo_platform: 'linkedin', logo_technologies: [ 'generico' ], mostrar: false, repositorio: '', nota: '' },</v>
      </c>
    </row>
    <row r="170" spans="1:52">
      <c r="A170" s="8">
        <v>169</v>
      </c>
      <c r="B170" t="s">
        <v>909</v>
      </c>
      <c r="C170" t="s">
        <v>18</v>
      </c>
      <c r="D170" t="s">
        <v>418</v>
      </c>
      <c r="E170" s="7" t="s">
        <v>910</v>
      </c>
      <c r="F170" t="s">
        <v>658</v>
      </c>
      <c r="G170" s="3">
        <v>0</v>
      </c>
      <c r="H170" t="s">
        <v>104</v>
      </c>
      <c r="I170" t="s">
        <v>55</v>
      </c>
      <c r="J170" s="4">
        <v>0</v>
      </c>
      <c r="K170">
        <f>5*60+48</f>
        <v>348</v>
      </c>
      <c r="L170" s="5">
        <v>44076</v>
      </c>
      <c r="N170" s="7" t="s">
        <v>911</v>
      </c>
      <c r="O170" t="s">
        <v>912</v>
      </c>
      <c r="P170" t="s">
        <v>913</v>
      </c>
      <c r="R170" t="s">
        <v>279</v>
      </c>
      <c r="S170" t="s">
        <v>55</v>
      </c>
      <c r="T170" t="s">
        <v>55</v>
      </c>
      <c r="U170" t="s">
        <v>663</v>
      </c>
      <c r="V170" s="22" t="s">
        <v>187</v>
      </c>
      <c r="W170" s="22" t="s">
        <v>61</v>
      </c>
      <c r="AA170" t="str">
        <f>AA$1&amp;": "&amp;Tabla5[[#This Row],[id]]&amp;", "</f>
        <v>id: 169, </v>
      </c>
      <c r="AB170" t="str">
        <f>AB$1&amp;": '"&amp;Tabla5[[#This Row],[name]]&amp;"', "</f>
        <v>name: 'Fundamentos esenciales de la programación (2014)', </v>
      </c>
      <c r="AC170" t="str">
        <f>AC$1&amp;": '"&amp;Tabla5[[#This Row],[category]]&amp;"', "</f>
        <v>category: 'Paradigmas', </v>
      </c>
      <c r="AD170" t="str">
        <f>AD$1&amp;": '"&amp;Tabla5[[#This Row],[technology]]&amp;"', "</f>
        <v>technology: 'General', </v>
      </c>
      <c r="AE170" t="str">
        <f>AE$1&amp;": '"&amp;Tabla5[[#This Row],[url]]&amp;"', "</f>
        <v>url: 'https://www.linkedin.com/learning/fundamentos-esenciales-de-la-programacion-2014', </v>
      </c>
      <c r="AF170" t="str">
        <f>AF$1&amp;": '"&amp;Tabla5[[#This Row],[platform]]&amp;"', "</f>
        <v>platform: 'LinkedIn Learning', </v>
      </c>
      <c r="AG170" t="str">
        <f>AG$1&amp;": "&amp;SUBSTITUTE(Tabla5[[#This Row],[costo]],",",".")&amp;", "</f>
        <v>costo: 0, </v>
      </c>
      <c r="AH170" t="str">
        <f>AH$1&amp;": '"&amp;Tabla5[[#This Row],[money]]&amp;"', "</f>
        <v>money: 'USD', </v>
      </c>
      <c r="AI170" t="str">
        <f>AI$1&amp;": "&amp;Tabla5[[#This Row],[comprado]]&amp;", "</f>
        <v>comprado: true, </v>
      </c>
      <c r="AJ170" t="str">
        <f>AJ$1&amp;": "&amp;Tabla5[[#This Row],[priority]]&amp;", "</f>
        <v>priority: 0, </v>
      </c>
      <c r="AK170" t="str">
        <f>AK$1&amp;": "&amp;Tabla5[[#This Row],[minutos]]&amp;", "</f>
        <v>minutos: 348, </v>
      </c>
      <c r="AL170" t="str">
        <f>AL$1&amp;": "&amp;IF(Tabla5[[#This Row],[culminado]]=0,"null","'"&amp;TEXT(Tabla5[[#This Row],[culminado]],"aaaa-mm-dd")&amp;"'")&amp;", "</f>
        <v>culminado: '2020-09-02', </v>
      </c>
      <c r="AM170" t="str">
        <f>AM$1&amp;": '"&amp;Tabla5[[#This Row],[certificado]]&amp;"', "</f>
        <v>certificado: '', </v>
      </c>
      <c r="AN170" t="str">
        <f>AN$1&amp;": '"&amp;Tabla5[[#This Row],[url_certificado]]&amp;"', "</f>
        <v>url_certificado: 'http://www.linkedin.com/learning/fundamentos-esenciales-de-la-programacion', </v>
      </c>
      <c r="AO170" t="str">
        <f>AO$1&amp;": '"&amp;Tabla5[[#This Row],[instructor]]&amp;"', "</f>
        <v>instructor: 'Simon Allardice', </v>
      </c>
      <c r="AP170" t="str">
        <f>AP$1&amp;": '"&amp;Tabla5[[#This Row],[description]]&amp;"', "</f>
        <v>description: 'Aprende a desarrollar aplicaciones informáticas en cualquier lenguaje de programación con este curso en el que te explicamos, de la manera más clara y directa posible, cuáles son los componentes comunes a cualquier lenguaje y cuáles son los pasos que tienes que dar para convertir cualquier idea en tu cabeza en una aplicación informática.', </v>
      </c>
      <c r="AQ170" t="str">
        <f>AQ$1&amp;": '"&amp;Tabla5[[#This Row],[url_aux]]&amp;"', "</f>
        <v>url_aux: '', </v>
      </c>
      <c r="AR170" t="str">
        <f>AR$1&amp;": '"&amp;Tabla5[[#This Row],[calificacion]]&amp;"', "</f>
        <v>calificacion: 'Muy bueno', </v>
      </c>
      <c r="AS170" t="str">
        <f>AS$1&amp;": "&amp;Tabla5[[#This Row],[actualizado]]&amp;", "</f>
        <v>actualizado: true, </v>
      </c>
      <c r="AT170" t="str">
        <f>AT$1&amp;": "&amp;Tabla5[[#This Row],[en_ruta]]&amp;", "</f>
        <v>en_ruta: true, </v>
      </c>
      <c r="AU170" t="str">
        <f>AU$1&amp;": '"&amp;Tabla5[[#This Row],[logo_platform]]&amp;"', "</f>
        <v>logo_platform: 'linkedin', </v>
      </c>
      <c r="AV170" t="str">
        <f>AV$1&amp;": [ "&amp;Tabla5[[#This Row],[logo_technologies]]&amp;" ], "</f>
        <v>logo_technologies: [ 'generico' ], </v>
      </c>
      <c r="AW170" t="str">
        <f>AW$1&amp;": "&amp;Tabla5[[#This Row],[mostrar]]&amp;", "</f>
        <v>mostrar: false, </v>
      </c>
      <c r="AX170" t="str">
        <f>AX$1&amp;": '"&amp;Tabla5[[#This Row],[repositorio]]&amp;"', "</f>
        <v>repositorio: '', </v>
      </c>
      <c r="AY170" t="str">
        <f>AY$1&amp;": '"&amp;Tabla5[[#This Row],[nota]]&amp;"'"</f>
        <v>nota: ''</v>
      </c>
      <c r="AZ170" t="str">
        <f>"{ "&amp;AA170&amp;AB170&amp;AC170&amp;AD170&amp;AE170&amp;AF170&amp;AG170&amp;AH170&amp;AI170&amp;AJ170&amp;AK170&amp;AL170&amp;AM170&amp;AN170&amp;AO170&amp;AP170&amp;AQ170&amp;AR170&amp;AS170&amp;AT170&amp;AU170&amp;AV170&amp;AW170&amp;AX170&amp;AY170&amp;" },"</f>
        <v>{ id: 169, name: 'Fundamentos esenciales de la programación (2014)', category: 'Paradigmas', technology: 'General', url: 'https://www.linkedin.com/learning/fundamentos-esenciales-de-la-programacion-2014', platform: 'LinkedIn Learning', costo: 0, money: 'USD', comprado: true, priority: 0, minutos: 348, culminado: '2020-09-02', certificado: '', url_certificado: 'http://www.linkedin.com/learning/fundamentos-esenciales-de-la-programacion', instructor: 'Simon Allardice', description: 'Aprende a desarrollar aplicaciones informáticas en cualquier lenguaje de programación con este curso en el que te explicamos, de la manera más clara y directa posible, cuáles son los componentes comunes a cualquier lenguaje y cuáles son los pasos que tienes que dar para convertir cualquier idea en tu cabeza en una aplicación informática.', url_aux: '', calificacion: 'Muy bueno', actualizado: true, en_ruta: true, logo_platform: 'linkedin', logo_technologies: [ 'generico' ], mostrar: false, repositorio: '', nota: '' },</v>
      </c>
    </row>
    <row r="171" spans="1:52">
      <c r="A171" s="8">
        <v>170</v>
      </c>
      <c r="B171" t="s">
        <v>914</v>
      </c>
      <c r="C171" t="s">
        <v>12</v>
      </c>
      <c r="D171" t="s">
        <v>69</v>
      </c>
      <c r="E171" s="7" t="s">
        <v>915</v>
      </c>
      <c r="F171" t="s">
        <v>658</v>
      </c>
      <c r="G171" s="3">
        <v>0</v>
      </c>
      <c r="H171" t="s">
        <v>104</v>
      </c>
      <c r="I171" t="s">
        <v>55</v>
      </c>
      <c r="J171" s="4">
        <v>0</v>
      </c>
      <c r="K171">
        <f>60+53</f>
        <v>113</v>
      </c>
      <c r="L171" s="5">
        <v>44049</v>
      </c>
      <c r="M171" s="8" t="s">
        <v>916</v>
      </c>
      <c r="N171" s="7" t="s">
        <v>917</v>
      </c>
      <c r="O171" t="s">
        <v>687</v>
      </c>
      <c r="P171" t="s">
        <v>918</v>
      </c>
      <c r="R171" t="s">
        <v>279</v>
      </c>
      <c r="S171" t="s">
        <v>55</v>
      </c>
      <c r="T171" t="s">
        <v>55</v>
      </c>
      <c r="U171" t="s">
        <v>663</v>
      </c>
      <c r="V171" s="22" t="s">
        <v>919</v>
      </c>
      <c r="W171" s="22" t="s">
        <v>61</v>
      </c>
      <c r="AA171" t="str">
        <f>AA$1&amp;": "&amp;Tabla5[[#This Row],[id]]&amp;", "</f>
        <v>id: 170, </v>
      </c>
      <c r="AB171" t="str">
        <f>AB$1&amp;": '"&amp;Tabla5[[#This Row],[name]]&amp;"', "</f>
        <v>name: 'GitHub para programadores (2016)', </v>
      </c>
      <c r="AC171" t="str">
        <f>AC$1&amp;": '"&amp;Tabla5[[#This Row],[category]]&amp;"', "</f>
        <v>category: 'Herramientas', </v>
      </c>
      <c r="AD171" t="str">
        <f>AD$1&amp;": '"&amp;Tabla5[[#This Row],[technology]]&amp;"', "</f>
        <v>technology: 'GitHub', </v>
      </c>
      <c r="AE171" t="str">
        <f>AE$1&amp;": '"&amp;Tabla5[[#This Row],[url]]&amp;"', "</f>
        <v>url: 'https://www.linkedin.com/learning/github-para-programadores-2016/presentacion-del-curso-github-para-programadores-2016', </v>
      </c>
      <c r="AF171" t="str">
        <f>AF$1&amp;": '"&amp;Tabla5[[#This Row],[platform]]&amp;"', "</f>
        <v>platform: 'LinkedIn Learning', </v>
      </c>
      <c r="AG171" t="str">
        <f>AG$1&amp;": "&amp;SUBSTITUTE(Tabla5[[#This Row],[costo]],",",".")&amp;", "</f>
        <v>costo: 0, </v>
      </c>
      <c r="AH171" t="str">
        <f>AH$1&amp;": '"&amp;Tabla5[[#This Row],[money]]&amp;"', "</f>
        <v>money: 'USD', </v>
      </c>
      <c r="AI171" t="str">
        <f>AI$1&amp;": "&amp;Tabla5[[#This Row],[comprado]]&amp;", "</f>
        <v>comprado: true, </v>
      </c>
      <c r="AJ171" t="str">
        <f>AJ$1&amp;": "&amp;Tabla5[[#This Row],[priority]]&amp;", "</f>
        <v>priority: 0, </v>
      </c>
      <c r="AK171" t="str">
        <f>AK$1&amp;": "&amp;Tabla5[[#This Row],[minutos]]&amp;", "</f>
        <v>minutos: 113, </v>
      </c>
      <c r="AL171" t="str">
        <f>AL$1&amp;": "&amp;IF(Tabla5[[#This Row],[culminado]]=0,"null","'"&amp;TEXT(Tabla5[[#This Row],[culminado]],"aaaa-mm-dd")&amp;"'")&amp;", "</f>
        <v>culminado: '2020-08-06', </v>
      </c>
      <c r="AM171" t="str">
        <f>AM$1&amp;": '"&amp;Tabla5[[#This Row],[certificado]]&amp;"', "</f>
        <v>certificado: 'Ac1TWgJQjZz6PgqkMQvyLVE4vSgx', </v>
      </c>
      <c r="AN171" t="str">
        <f>AN$1&amp;": '"&amp;Tabla5[[#This Row],[url_certificado]]&amp;"', "</f>
        <v>url_certificado: 'https://www.linkedin.com/learning/certificates/d04eb818dcc9e38983896c5e516fe823f49f18af2fe1a1c2237c66bc17ba59c9?trk=share_certificate', </v>
      </c>
      <c r="AO171" t="str">
        <f>AO$1&amp;": '"&amp;Tabla5[[#This Row],[instructor]]&amp;"', "</f>
        <v>instructor: 'Carlos Solís', </v>
      </c>
      <c r="AP171" t="str">
        <f>AP$1&amp;": '"&amp;Tabla5[[#This Row],[description]]&amp;"', "</f>
        <v>description: 'Los equipos de desarrollo modernos necesitan que muchas personas trabajen sobre un mismo código sin generar errores o conflictos. Sin embargo, sin las herramientas adecuadas, esta tarea puede ser casi imposible. Afortunadamente tenemos GitHub, un servicio de control de versiones online que te permite almacenar, gestionar y distribuir tu código. En este curso aprenderás los conceptos básicos del control de versiones Git, los servicios que ofrece GitHub, como crear, gestionar y examinar nuestros repositorios online. Descubrirás diversas formas de utilizar el servicio de GitHub y exploraremos las funciones más comunes de este servicio. Al finalizar este curso estarás a punto para trabajar tu código fuente en equipo con seguridad y la tranquilidad de tener siempre un respaldo en la nube.', </v>
      </c>
      <c r="AQ171" t="str">
        <f>AQ$1&amp;": '"&amp;Tabla5[[#This Row],[url_aux]]&amp;"', "</f>
        <v>url_aux: '', </v>
      </c>
      <c r="AR171" t="str">
        <f>AR$1&amp;": '"&amp;Tabla5[[#This Row],[calificacion]]&amp;"', "</f>
        <v>calificacion: 'Muy bueno', </v>
      </c>
      <c r="AS171" t="str">
        <f>AS$1&amp;": "&amp;Tabla5[[#This Row],[actualizado]]&amp;", "</f>
        <v>actualizado: true, </v>
      </c>
      <c r="AT171" t="str">
        <f>AT$1&amp;": "&amp;Tabla5[[#This Row],[en_ruta]]&amp;", "</f>
        <v>en_ruta: true, </v>
      </c>
      <c r="AU171" t="str">
        <f>AU$1&amp;": '"&amp;Tabla5[[#This Row],[logo_platform]]&amp;"', "</f>
        <v>logo_platform: 'linkedin', </v>
      </c>
      <c r="AV171" t="str">
        <f>AV$1&amp;": [ "&amp;Tabla5[[#This Row],[logo_technologies]]&amp;" ], "</f>
        <v>logo_technologies: [ 'github' ], </v>
      </c>
      <c r="AW171" t="str">
        <f>AW$1&amp;": "&amp;Tabla5[[#This Row],[mostrar]]&amp;", "</f>
        <v>mostrar: false, </v>
      </c>
      <c r="AX171" t="str">
        <f>AX$1&amp;": '"&amp;Tabla5[[#This Row],[repositorio]]&amp;"', "</f>
        <v>repositorio: '', </v>
      </c>
      <c r="AY171" t="str">
        <f>AY$1&amp;": '"&amp;Tabla5[[#This Row],[nota]]&amp;"'"</f>
        <v>nota: ''</v>
      </c>
      <c r="AZ171" t="str">
        <f>"{ "&amp;AA171&amp;AB171&amp;AC171&amp;AD171&amp;AE171&amp;AF171&amp;AG171&amp;AH171&amp;AI171&amp;AJ171&amp;AK171&amp;AL171&amp;AM171&amp;AN171&amp;AO171&amp;AP171&amp;AQ171&amp;AR171&amp;AS171&amp;AT171&amp;AU171&amp;AV171&amp;AW171&amp;AX171&amp;AY171&amp;" },"</f>
        <v>{ id: 170, name: 'GitHub para programadores (2016)', category: 'Herramientas', technology: 'GitHub', url: 'https://www.linkedin.com/learning/github-para-programadores-2016/presentacion-del-curso-github-para-programadores-2016', platform: 'LinkedIn Learning', costo: 0, money: 'USD', comprado: true, priority: 0, minutos: 113, culminado: '2020-08-06', certificado: 'Ac1TWgJQjZz6PgqkMQvyLVE4vSgx', url_certificado: 'https://www.linkedin.com/learning/certificates/d04eb818dcc9e38983896c5e516fe823f49f18af2fe1a1c2237c66bc17ba59c9?trk=share_certificate', instructor: 'Carlos Solís', description: 'Los equipos de desarrollo modernos necesitan que muchas personas trabajen sobre un mismo código sin generar errores o conflictos. Sin embargo, sin las herramientas adecuadas, esta tarea puede ser casi imposible. Afortunadamente tenemos GitHub, un servicio de control de versiones online que te permite almacenar, gestionar y distribuir tu código. En este curso aprenderás los conceptos básicos del control de versiones Git, los servicios que ofrece GitHub, como crear, gestionar y examinar nuestros repositorios online. Descubrirás diversas formas de utilizar el servicio de GitHub y exploraremos las funciones más comunes de este servicio. Al finalizar este curso estarás a punto para trabajar tu código fuente en equipo con seguridad y la tranquilidad de tener siempre un respaldo en la nube.', url_aux: '', calificacion: 'Muy bueno', actualizado: true, en_ruta: true, logo_platform: 'linkedin', logo_technologies: [ 'github' ], mostrar: false, repositorio: '', nota: '' },</v>
      </c>
    </row>
    <row r="172" spans="1:52">
      <c r="A172" s="8">
        <v>171</v>
      </c>
      <c r="B172" t="s">
        <v>920</v>
      </c>
      <c r="C172" t="s">
        <v>16</v>
      </c>
      <c r="D172" t="s">
        <v>418</v>
      </c>
      <c r="E172" s="7" t="s">
        <v>921</v>
      </c>
      <c r="F172" t="s">
        <v>658</v>
      </c>
      <c r="G172" s="3">
        <v>0</v>
      </c>
      <c r="H172" t="s">
        <v>104</v>
      </c>
      <c r="I172" t="s">
        <v>55</v>
      </c>
      <c r="J172" s="4">
        <v>0</v>
      </c>
      <c r="K172">
        <f>60+26</f>
        <v>86</v>
      </c>
      <c r="L172" s="5">
        <v>44059</v>
      </c>
      <c r="N172" s="7" t="s">
        <v>922</v>
      </c>
      <c r="O172" t="s">
        <v>923</v>
      </c>
      <c r="P172" t="s">
        <v>924</v>
      </c>
      <c r="R172" t="s">
        <v>75</v>
      </c>
      <c r="S172" t="s">
        <v>61</v>
      </c>
      <c r="T172" t="s">
        <v>61</v>
      </c>
      <c r="U172" t="s">
        <v>663</v>
      </c>
      <c r="V172" s="22" t="s">
        <v>187</v>
      </c>
      <c r="W172" s="22" t="s">
        <v>61</v>
      </c>
      <c r="AA172" t="str">
        <f>AA$1&amp;": "&amp;Tabla5[[#This Row],[id]]&amp;", "</f>
        <v>id: 171, </v>
      </c>
      <c r="AB172" t="str">
        <f>AB$1&amp;": '"&amp;Tabla5[[#This Row],[name]]&amp;"', "</f>
        <v>name: 'Gestión de proyectos simplificada', </v>
      </c>
      <c r="AC172" t="str">
        <f>AC$1&amp;": '"&amp;Tabla5[[#This Row],[category]]&amp;"', "</f>
        <v>category: 'Metodologías Ágiles', </v>
      </c>
      <c r="AD172" t="str">
        <f>AD$1&amp;": '"&amp;Tabla5[[#This Row],[technology]]&amp;"', "</f>
        <v>technology: 'General', </v>
      </c>
      <c r="AE172" t="str">
        <f>AE$1&amp;": '"&amp;Tabla5[[#This Row],[url]]&amp;"', "</f>
        <v>url: 'https://www.linkedin.com/learning/gestion-de-proyectos-simplificada', </v>
      </c>
      <c r="AF172" t="str">
        <f>AF$1&amp;": '"&amp;Tabla5[[#This Row],[platform]]&amp;"', "</f>
        <v>platform: 'LinkedIn Learning', </v>
      </c>
      <c r="AG172" t="str">
        <f>AG$1&amp;": "&amp;SUBSTITUTE(Tabla5[[#This Row],[costo]],",",".")&amp;", "</f>
        <v>costo: 0, </v>
      </c>
      <c r="AH172" t="str">
        <f>AH$1&amp;": '"&amp;Tabla5[[#This Row],[money]]&amp;"', "</f>
        <v>money: 'USD', </v>
      </c>
      <c r="AI172" t="str">
        <f>AI$1&amp;": "&amp;Tabla5[[#This Row],[comprado]]&amp;", "</f>
        <v>comprado: true, </v>
      </c>
      <c r="AJ172" t="str">
        <f>AJ$1&amp;": "&amp;Tabla5[[#This Row],[priority]]&amp;", "</f>
        <v>priority: 0, </v>
      </c>
      <c r="AK172" t="str">
        <f>AK$1&amp;": "&amp;Tabla5[[#This Row],[minutos]]&amp;", "</f>
        <v>minutos: 86, </v>
      </c>
      <c r="AL172" t="str">
        <f>AL$1&amp;": "&amp;IF(Tabla5[[#This Row],[culminado]]=0,"null","'"&amp;TEXT(Tabla5[[#This Row],[culminado]],"aaaa-mm-dd")&amp;"'")&amp;", "</f>
        <v>culminado: '2020-08-16', </v>
      </c>
      <c r="AM172" t="str">
        <f>AM$1&amp;": '"&amp;Tabla5[[#This Row],[certificado]]&amp;"', "</f>
        <v>certificado: '', </v>
      </c>
      <c r="AN172" t="str">
        <f>AN$1&amp;": '"&amp;Tabla5[[#This Row],[url_certificado]]&amp;"', "</f>
        <v>url_certificado: 'http://www.linkedin.com/learning/gestion-de-proyectos-simplificada', </v>
      </c>
      <c r="AO172" t="str">
        <f>AO$1&amp;": '"&amp;Tabla5[[#This Row],[instructor]]&amp;"', "</f>
        <v>instructor: 'Clara Vega', </v>
      </c>
      <c r="AP172" t="str">
        <f>AP$1&amp;": '"&amp;Tabla5[[#This Row],[description]]&amp;"', "</f>
        <v>description: 'Con algunas técnicas sencillas sobre la gestión de proyectos podrás optimizar tu trabajo ya que, en el fondo, casi todo lo que haces en el trabajo es un proyecto; desde la tarea más pequeña hasta tu labor más grande. En este curso, aprenderás los doce pasos de la gestión de proyectos, que podrás aplicar sin mucho esfuerzo, y verás cómo usar herramientas tradicionales de gestión de proyectos, como los diagramas de Gantt y los diagramas de red para que gestiones tu carga de trabajo.', </v>
      </c>
      <c r="AQ172" t="str">
        <f>AQ$1&amp;": '"&amp;Tabla5[[#This Row],[url_aux]]&amp;"', "</f>
        <v>url_aux: '', </v>
      </c>
      <c r="AR172" t="str">
        <f>AR$1&amp;": '"&amp;Tabla5[[#This Row],[calificacion]]&amp;"', "</f>
        <v>calificacion: 'Bueno', </v>
      </c>
      <c r="AS172" t="str">
        <f>AS$1&amp;": "&amp;Tabla5[[#This Row],[actualizado]]&amp;", "</f>
        <v>actualizado: false, </v>
      </c>
      <c r="AT172" t="str">
        <f>AT$1&amp;": "&amp;Tabla5[[#This Row],[en_ruta]]&amp;", "</f>
        <v>en_ruta: false, </v>
      </c>
      <c r="AU172" t="str">
        <f>AU$1&amp;": '"&amp;Tabla5[[#This Row],[logo_platform]]&amp;"', "</f>
        <v>logo_platform: 'linkedin', </v>
      </c>
      <c r="AV172" t="str">
        <f>AV$1&amp;": [ "&amp;Tabla5[[#This Row],[logo_technologies]]&amp;" ], "</f>
        <v>logo_technologies: [ 'generico' ], </v>
      </c>
      <c r="AW172" t="str">
        <f>AW$1&amp;": "&amp;Tabla5[[#This Row],[mostrar]]&amp;", "</f>
        <v>mostrar: false, </v>
      </c>
      <c r="AX172" t="str">
        <f>AX$1&amp;": '"&amp;Tabla5[[#This Row],[repositorio]]&amp;"', "</f>
        <v>repositorio: '', </v>
      </c>
      <c r="AY172" t="str">
        <f>AY$1&amp;": '"&amp;Tabla5[[#This Row],[nota]]&amp;"'"</f>
        <v>nota: ''</v>
      </c>
      <c r="AZ172" t="str">
        <f>"{ "&amp;AA172&amp;AB172&amp;AC172&amp;AD172&amp;AE172&amp;AF172&amp;AG172&amp;AH172&amp;AI172&amp;AJ172&amp;AK172&amp;AL172&amp;AM172&amp;AN172&amp;AO172&amp;AP172&amp;AQ172&amp;AR172&amp;AS172&amp;AT172&amp;AU172&amp;AV172&amp;AW172&amp;AX172&amp;AY172&amp;" },"</f>
        <v>{ id: 171, name: 'Gestión de proyectos simplificada', category: 'Metodologías Ágiles', technology: 'General', url: 'https://www.linkedin.com/learning/gestion-de-proyectos-simplificada', platform: 'LinkedIn Learning', costo: 0, money: 'USD', comprado: true, priority: 0, minutos: 86, culminado: '2020-08-16', certificado: '', url_certificado: 'http://www.linkedin.com/learning/gestion-de-proyectos-simplificada', instructor: 'Clara Vega', description: 'Con algunas técnicas sencillas sobre la gestión de proyectos podrás optimizar tu trabajo ya que, en el fondo, casi todo lo que haces en el trabajo es un proyecto; desde la tarea más pequeña hasta tu labor más grande. En este curso, aprenderás los doce pasos de la gestión de proyectos, que podrás aplicar sin mucho esfuerzo, y verás cómo usar herramientas tradicionales de gestión de proyectos, como los diagramas de Gantt y los diagramas de red para que gestiones tu carga de trabajo.', url_aux: '', calificacion: 'Bueno', actualizado: false, en_ruta: false, logo_platform: 'linkedin', logo_technologies: [ 'generico' ], mostrar: false, repositorio: '', nota: '' },</v>
      </c>
    </row>
    <row r="173" spans="1:52">
      <c r="A173" s="8">
        <v>172</v>
      </c>
      <c r="B173" t="s">
        <v>925</v>
      </c>
      <c r="C173" t="s">
        <v>17</v>
      </c>
      <c r="D173" t="s">
        <v>17</v>
      </c>
      <c r="E173" s="7" t="s">
        <v>926</v>
      </c>
      <c r="F173" t="s">
        <v>658</v>
      </c>
      <c r="G173" s="3">
        <v>0</v>
      </c>
      <c r="H173" t="s">
        <v>104</v>
      </c>
      <c r="I173" t="s">
        <v>55</v>
      </c>
      <c r="J173" s="4">
        <v>0</v>
      </c>
      <c r="K173">
        <f>60+28</f>
        <v>88</v>
      </c>
      <c r="L173" s="5">
        <v>44056</v>
      </c>
      <c r="N173" s="7" t="s">
        <v>927</v>
      </c>
      <c r="O173" t="s">
        <v>928</v>
      </c>
      <c r="P173" t="s">
        <v>929</v>
      </c>
      <c r="R173" t="s">
        <v>75</v>
      </c>
      <c r="S173" t="s">
        <v>61</v>
      </c>
      <c r="T173" t="s">
        <v>61</v>
      </c>
      <c r="U173" t="s">
        <v>663</v>
      </c>
      <c r="V173" s="22" t="s">
        <v>187</v>
      </c>
      <c r="W173" s="22" t="s">
        <v>61</v>
      </c>
      <c r="AA173" t="str">
        <f>AA$1&amp;": "&amp;Tabla5[[#This Row],[id]]&amp;", "</f>
        <v>id: 172, </v>
      </c>
      <c r="AB173" t="str">
        <f>AB$1&amp;": '"&amp;Tabla5[[#This Row],[name]]&amp;"', "</f>
        <v>name: 'Fundamentos de la gestión del tiempo', </v>
      </c>
      <c r="AC173" t="str">
        <f>AC$1&amp;": '"&amp;Tabla5[[#This Row],[category]]&amp;"', "</f>
        <v>category: 'Otros', </v>
      </c>
      <c r="AD173" t="str">
        <f>AD$1&amp;": '"&amp;Tabla5[[#This Row],[technology]]&amp;"', "</f>
        <v>technology: 'Otros', </v>
      </c>
      <c r="AE173" t="str">
        <f>AE$1&amp;": '"&amp;Tabla5[[#This Row],[url]]&amp;"', "</f>
        <v>url: 'https://www.linkedin.com/learning/fundamentos-de-la-gestion-del-tiempo', </v>
      </c>
      <c r="AF173" t="str">
        <f>AF$1&amp;": '"&amp;Tabla5[[#This Row],[platform]]&amp;"', "</f>
        <v>platform: 'LinkedIn Learning', </v>
      </c>
      <c r="AG173" t="str">
        <f>AG$1&amp;": "&amp;SUBSTITUTE(Tabla5[[#This Row],[costo]],",",".")&amp;", "</f>
        <v>costo: 0, </v>
      </c>
      <c r="AH173" t="str">
        <f>AH$1&amp;": '"&amp;Tabla5[[#This Row],[money]]&amp;"', "</f>
        <v>money: 'USD', </v>
      </c>
      <c r="AI173" t="str">
        <f>AI$1&amp;": "&amp;Tabla5[[#This Row],[comprado]]&amp;", "</f>
        <v>comprado: true, </v>
      </c>
      <c r="AJ173" t="str">
        <f>AJ$1&amp;": "&amp;Tabla5[[#This Row],[priority]]&amp;", "</f>
        <v>priority: 0, </v>
      </c>
      <c r="AK173" t="str">
        <f>AK$1&amp;": "&amp;Tabla5[[#This Row],[minutos]]&amp;", "</f>
        <v>minutos: 88, </v>
      </c>
      <c r="AL173" t="str">
        <f>AL$1&amp;": "&amp;IF(Tabla5[[#This Row],[culminado]]=0,"null","'"&amp;TEXT(Tabla5[[#This Row],[culminado]],"aaaa-mm-dd")&amp;"'")&amp;", "</f>
        <v>culminado: '2020-08-13', </v>
      </c>
      <c r="AM173" t="str">
        <f>AM$1&amp;": '"&amp;Tabla5[[#This Row],[certificado]]&amp;"', "</f>
        <v>certificado: '', </v>
      </c>
      <c r="AN173" t="str">
        <f>AN$1&amp;": '"&amp;Tabla5[[#This Row],[url_certificado]]&amp;"', "</f>
        <v>url_certificado: 'http://www.linkedin.com/learning/fundamentos-de-la-gestion-del-tiempo', </v>
      </c>
      <c r="AO173" t="str">
        <f>AO$1&amp;": '"&amp;Tabla5[[#This Row],[instructor]]&amp;"', "</f>
        <v>instructor: 'Francisco Rábano', </v>
      </c>
      <c r="AP173" t="str">
        <f>AP$1&amp;": '"&amp;Tabla5[[#This Row],[description]]&amp;"', "</f>
        <v>description: 'Aprende en este curso a organizarte mejor para disponer de más tiempo de calidad en el que desarrollar tus objetivos y expectativas. Descubre trucos, herramientas, métodos y acciones específicas dirigidas a la mejora de tu eficacia y tu bienestar general, con los que serás capar de tomar mejores decisiones. Mantén más control sobre las tareas a las que dedicas tu tiempo, trabaja tu disciplina, perseverancia y responsabilidad individual, y sustituye el modo reactivo de actuar por el modo reflexivo.', </v>
      </c>
      <c r="AQ173" t="str">
        <f>AQ$1&amp;": '"&amp;Tabla5[[#This Row],[url_aux]]&amp;"', "</f>
        <v>url_aux: '', </v>
      </c>
      <c r="AR173" t="str">
        <f>AR$1&amp;": '"&amp;Tabla5[[#This Row],[calificacion]]&amp;"', "</f>
        <v>calificacion: 'Bueno', </v>
      </c>
      <c r="AS173" t="str">
        <f>AS$1&amp;": "&amp;Tabla5[[#This Row],[actualizado]]&amp;", "</f>
        <v>actualizado: false, </v>
      </c>
      <c r="AT173" t="str">
        <f>AT$1&amp;": "&amp;Tabla5[[#This Row],[en_ruta]]&amp;", "</f>
        <v>en_ruta: false, </v>
      </c>
      <c r="AU173" t="str">
        <f>AU$1&amp;": '"&amp;Tabla5[[#This Row],[logo_platform]]&amp;"', "</f>
        <v>logo_platform: 'linkedin', </v>
      </c>
      <c r="AV173" t="str">
        <f>AV$1&amp;": [ "&amp;Tabla5[[#This Row],[logo_technologies]]&amp;" ], "</f>
        <v>logo_technologies: [ 'generico' ], </v>
      </c>
      <c r="AW173" t="str">
        <f>AW$1&amp;": "&amp;Tabla5[[#This Row],[mostrar]]&amp;", "</f>
        <v>mostrar: false, </v>
      </c>
      <c r="AX173" t="str">
        <f>AX$1&amp;": '"&amp;Tabla5[[#This Row],[repositorio]]&amp;"', "</f>
        <v>repositorio: '', </v>
      </c>
      <c r="AY173" t="str">
        <f>AY$1&amp;": '"&amp;Tabla5[[#This Row],[nota]]&amp;"'"</f>
        <v>nota: ''</v>
      </c>
      <c r="AZ173" t="str">
        <f>"{ "&amp;AA173&amp;AB173&amp;AC173&amp;AD173&amp;AE173&amp;AF173&amp;AG173&amp;AH173&amp;AI173&amp;AJ173&amp;AK173&amp;AL173&amp;AM173&amp;AN173&amp;AO173&amp;AP173&amp;AQ173&amp;AR173&amp;AS173&amp;AT173&amp;AU173&amp;AV173&amp;AW173&amp;AX173&amp;AY173&amp;" },"</f>
        <v>{ id: 172, name: 'Fundamentos de la gestión del tiempo', category: 'Otros', technology: 'Otros', url: 'https://www.linkedin.com/learning/fundamentos-de-la-gestion-del-tiempo', platform: 'LinkedIn Learning', costo: 0, money: 'USD', comprado: true, priority: 0, minutos: 88, culminado: '2020-08-13', certificado: '', url_certificado: 'http://www.linkedin.com/learning/fundamentos-de-la-gestion-del-tiempo', instructor: 'Francisco Rábano', description: 'Aprende en este curso a organizarte mejor para disponer de más tiempo de calidad en el que desarrollar tus objetivos y expectativas. Descubre trucos, herramientas, métodos y acciones específicas dirigidas a la mejora de tu eficacia y tu bienestar general, con los que serás capar de tomar mejores decisiones. Mantén más control sobre las tareas a las que dedicas tu tiempo, trabaja tu disciplina, perseverancia y responsabilidad individual, y sustituye el modo reactivo de actuar por el modo reflexivo.', url_aux: '', calificacion: 'Bueno', actualizado: false, en_ruta: false, logo_platform: 'linkedin', logo_technologies: [ 'generico' ], mostrar: false, repositorio: '', nota: '' },</v>
      </c>
    </row>
    <row r="174" spans="1:52">
      <c r="A174" s="8">
        <v>173</v>
      </c>
      <c r="B174" t="s">
        <v>930</v>
      </c>
      <c r="C174" t="s">
        <v>18</v>
      </c>
      <c r="D174" t="s">
        <v>418</v>
      </c>
      <c r="E174" s="7" t="s">
        <v>931</v>
      </c>
      <c r="F174" t="s">
        <v>658</v>
      </c>
      <c r="G174" s="3">
        <v>0</v>
      </c>
      <c r="H174" t="s">
        <v>104</v>
      </c>
      <c r="I174" t="s">
        <v>55</v>
      </c>
      <c r="J174" s="4">
        <v>0</v>
      </c>
      <c r="K174">
        <f>2*60+54</f>
        <v>174</v>
      </c>
      <c r="L174" s="5">
        <v>44053</v>
      </c>
      <c r="M174" s="8" t="s">
        <v>932</v>
      </c>
      <c r="N174" s="7" t="s">
        <v>933</v>
      </c>
      <c r="O174" t="s">
        <v>687</v>
      </c>
      <c r="P174" t="s">
        <v>934</v>
      </c>
      <c r="R174" t="s">
        <v>279</v>
      </c>
      <c r="S174" t="s">
        <v>61</v>
      </c>
      <c r="T174" t="s">
        <v>61</v>
      </c>
      <c r="U174" t="s">
        <v>663</v>
      </c>
      <c r="V174" s="22" t="s">
        <v>187</v>
      </c>
      <c r="W174" s="22" t="s">
        <v>55</v>
      </c>
      <c r="AA174" t="str">
        <f>AA$1&amp;": "&amp;Tabla5[[#This Row],[id]]&amp;", "</f>
        <v>id: 173, </v>
      </c>
      <c r="AB174" t="str">
        <f>AB$1&amp;": '"&amp;Tabla5[[#This Row],[name]]&amp;"', "</f>
        <v>name: 'Desarrollo web: Control de calidad automatizado', </v>
      </c>
      <c r="AC174" t="str">
        <f>AC$1&amp;": '"&amp;Tabla5[[#This Row],[category]]&amp;"', "</f>
        <v>category: 'Paradigmas', </v>
      </c>
      <c r="AD174" t="str">
        <f>AD$1&amp;": '"&amp;Tabla5[[#This Row],[technology]]&amp;"', "</f>
        <v>technology: 'General', </v>
      </c>
      <c r="AE174" t="str">
        <f>AE$1&amp;": '"&amp;Tabla5[[#This Row],[url]]&amp;"', "</f>
        <v>url: 'https://www.linkedin.com/learning/desarrollo-web-control-de-calidad-automatizado/presentacion-del-curso-desarrollo-web-control-de-calidad-automatizado', </v>
      </c>
      <c r="AF174" t="str">
        <f>AF$1&amp;": '"&amp;Tabla5[[#This Row],[platform]]&amp;"', "</f>
        <v>platform: 'LinkedIn Learning', </v>
      </c>
      <c r="AG174" t="str">
        <f>AG$1&amp;": "&amp;SUBSTITUTE(Tabla5[[#This Row],[costo]],",",".")&amp;", "</f>
        <v>costo: 0, </v>
      </c>
      <c r="AH174" t="str">
        <f>AH$1&amp;": '"&amp;Tabla5[[#This Row],[money]]&amp;"', "</f>
        <v>money: 'USD', </v>
      </c>
      <c r="AI174" t="str">
        <f>AI$1&amp;": "&amp;Tabla5[[#This Row],[comprado]]&amp;", "</f>
        <v>comprado: true, </v>
      </c>
      <c r="AJ174" t="str">
        <f>AJ$1&amp;": "&amp;Tabla5[[#This Row],[priority]]&amp;", "</f>
        <v>priority: 0, </v>
      </c>
      <c r="AK174" t="str">
        <f>AK$1&amp;": "&amp;Tabla5[[#This Row],[minutos]]&amp;", "</f>
        <v>minutos: 174, </v>
      </c>
      <c r="AL174" t="str">
        <f>AL$1&amp;": "&amp;IF(Tabla5[[#This Row],[culminado]]=0,"null","'"&amp;TEXT(Tabla5[[#This Row],[culminado]],"aaaa-mm-dd")&amp;"'")&amp;", "</f>
        <v>culminado: '2020-08-10', </v>
      </c>
      <c r="AM174" t="str">
        <f>AM$1&amp;": '"&amp;Tabla5[[#This Row],[certificado]]&amp;"', "</f>
        <v>certificado: ' AVDow0mkqvN5MsRmSDUrkqkDK7dj', </v>
      </c>
      <c r="AN174" t="str">
        <f>AN$1&amp;": '"&amp;Tabla5[[#This Row],[url_certificado]]&amp;"', "</f>
        <v>url_certificado: 'https://www.linkedin.com/learning/certificates/6d1d61ea694a83acf3e28722f75e638b723412d06ab9f6499ce7566b1c0bd3d9?trk=share_certificate', </v>
      </c>
      <c r="AO174" t="str">
        <f>AO$1&amp;": '"&amp;Tabla5[[#This Row],[instructor]]&amp;"', "</f>
        <v>instructor: 'Carlos Solís', </v>
      </c>
      <c r="AP174" t="str">
        <f>AP$1&amp;": '"&amp;Tabla5[[#This Row],[description]]&amp;"', "</f>
        <v>description: 'Aprende a usar herramientas automatizadas de control de calidad para que tus desarrollos web sean consecuentes y anticiparte a los posibles problemas del código. Automatiza tus pruebas con PhantomJS, CasperJS y Gulp y aprende en este curso a generar informes que te aseguren que cuando un proyecto web sale a producción cumple todos los requisitos.', </v>
      </c>
      <c r="AQ174" t="str">
        <f>AQ$1&amp;": '"&amp;Tabla5[[#This Row],[url_aux]]&amp;"', "</f>
        <v>url_aux: '', </v>
      </c>
      <c r="AR174" t="str">
        <f>AR$1&amp;": '"&amp;Tabla5[[#This Row],[calificacion]]&amp;"', "</f>
        <v>calificacion: 'Muy bueno', </v>
      </c>
      <c r="AS174" t="str">
        <f>AS$1&amp;": "&amp;Tabla5[[#This Row],[actualizado]]&amp;", "</f>
        <v>actualizado: false, </v>
      </c>
      <c r="AT174" t="str">
        <f>AT$1&amp;": "&amp;Tabla5[[#This Row],[en_ruta]]&amp;", "</f>
        <v>en_ruta: false, </v>
      </c>
      <c r="AU174" t="str">
        <f>AU$1&amp;": '"&amp;Tabla5[[#This Row],[logo_platform]]&amp;"', "</f>
        <v>logo_platform: 'linkedin', </v>
      </c>
      <c r="AV174" t="str">
        <f>AV$1&amp;": [ "&amp;Tabla5[[#This Row],[logo_technologies]]&amp;" ], "</f>
        <v>logo_technologies: [ 'generico' ], </v>
      </c>
      <c r="AW174" t="str">
        <f>AW$1&amp;": "&amp;Tabla5[[#This Row],[mostrar]]&amp;", "</f>
        <v>mostrar: true, </v>
      </c>
      <c r="AX174" t="str">
        <f>AX$1&amp;": '"&amp;Tabla5[[#This Row],[repositorio]]&amp;"', "</f>
        <v>repositorio: '', </v>
      </c>
      <c r="AY174" t="str">
        <f>AY$1&amp;": '"&amp;Tabla5[[#This Row],[nota]]&amp;"'"</f>
        <v>nota: ''</v>
      </c>
      <c r="AZ174" t="str">
        <f>"{ "&amp;AA174&amp;AB174&amp;AC174&amp;AD174&amp;AE174&amp;AF174&amp;AG174&amp;AH174&amp;AI174&amp;AJ174&amp;AK174&amp;AL174&amp;AM174&amp;AN174&amp;AO174&amp;AP174&amp;AQ174&amp;AR174&amp;AS174&amp;AT174&amp;AU174&amp;AV174&amp;AW174&amp;AX174&amp;AY174&amp;" },"</f>
        <v>{ id: 173, name: 'Desarrollo web: Control de calidad automatizado', category: 'Paradigmas', technology: 'General', url: 'https://www.linkedin.com/learning/desarrollo-web-control-de-calidad-automatizado/presentacion-del-curso-desarrollo-web-control-de-calidad-automatizado', platform: 'LinkedIn Learning', costo: 0, money: 'USD', comprado: true, priority: 0, minutos: 174, culminado: '2020-08-10', certificado: ' AVDow0mkqvN5MsRmSDUrkqkDK7dj', url_certificado: 'https://www.linkedin.com/learning/certificates/6d1d61ea694a83acf3e28722f75e638b723412d06ab9f6499ce7566b1c0bd3d9?trk=share_certificate', instructor: 'Carlos Solís', description: 'Aprende a usar herramientas automatizadas de control de calidad para que tus desarrollos web sean consecuentes y anticiparte a los posibles problemas del código. Automatiza tus pruebas con PhantomJS, CasperJS y Gulp y aprende en este curso a generar informes que te aseguren que cuando un proyecto web sale a producción cumple todos los requisitos.', url_aux: '', calificacion: 'Muy bueno', actualizado: false, en_ruta: false, logo_platform: 'linkedin', logo_technologies: [ 'generico' ], mostrar: true, repositorio: '', nota: '' },</v>
      </c>
    </row>
    <row r="175" spans="1:52">
      <c r="A175" s="8">
        <v>174</v>
      </c>
      <c r="B175" t="s">
        <v>935</v>
      </c>
      <c r="C175" t="s">
        <v>22</v>
      </c>
      <c r="D175" s="22" t="s">
        <v>453</v>
      </c>
      <c r="E175" s="7" t="s">
        <v>936</v>
      </c>
      <c r="F175" t="s">
        <v>53</v>
      </c>
      <c r="G175" s="3">
        <v>12.99</v>
      </c>
      <c r="H175" t="s">
        <v>54</v>
      </c>
      <c r="I175" t="s">
        <v>55</v>
      </c>
      <c r="J175" s="4">
        <v>0</v>
      </c>
      <c r="K175">
        <f>16.5*60</f>
        <v>990</v>
      </c>
      <c r="L175" s="5">
        <v>44649</v>
      </c>
      <c r="M175" t="s">
        <v>937</v>
      </c>
      <c r="N175" s="7" t="s">
        <v>938</v>
      </c>
      <c r="O175" t="s">
        <v>939</v>
      </c>
      <c r="P175" t="s">
        <v>940</v>
      </c>
      <c r="R175" t="s">
        <v>75</v>
      </c>
      <c r="S175" t="s">
        <v>55</v>
      </c>
      <c r="T175" t="s">
        <v>55</v>
      </c>
      <c r="U175" t="s">
        <v>59</v>
      </c>
      <c r="V175" s="22" t="s">
        <v>457</v>
      </c>
      <c r="W175" s="22" t="s">
        <v>55</v>
      </c>
      <c r="X175" s="7" t="s">
        <v>941</v>
      </c>
      <c r="AA175" t="str">
        <f>AA$1&amp;": "&amp;Tabla5[[#This Row],[id]]&amp;", "</f>
        <v>id: 174, </v>
      </c>
      <c r="AB175" t="str">
        <f>AB$1&amp;": '"&amp;Tabla5[[#This Row],[name]]&amp;"', "</f>
        <v>name: 'MEAN Stack: Master nodejs y angular', </v>
      </c>
      <c r="AC175" t="str">
        <f>AC$1&amp;": '"&amp;Tabla5[[#This Row],[category]]&amp;"', "</f>
        <v>category: 'Stack', </v>
      </c>
      <c r="AD175" t="str">
        <f>AD$1&amp;": '"&amp;Tabla5[[#This Row],[technology]]&amp;"', "</f>
        <v>technology: 'MEAN', </v>
      </c>
      <c r="AE175" t="str">
        <f>AE$1&amp;": '"&amp;Tabla5[[#This Row],[url]]&amp;"', "</f>
        <v>url: 'https://www.udemy.com/course/master-deno-angular', </v>
      </c>
      <c r="AF175" t="str">
        <f>AF$1&amp;": '"&amp;Tabla5[[#This Row],[platform]]&amp;"', "</f>
        <v>platform: 'Udemy', </v>
      </c>
      <c r="AG175" t="str">
        <f>AG$1&amp;": "&amp;SUBSTITUTE(Tabla5[[#This Row],[costo]],",",".")&amp;", "</f>
        <v>costo: 12.99, </v>
      </c>
      <c r="AH175" t="str">
        <f>AH$1&amp;": '"&amp;Tabla5[[#This Row],[money]]&amp;"', "</f>
        <v>money: 'EUR', </v>
      </c>
      <c r="AI175" t="str">
        <f>AI$1&amp;": "&amp;Tabla5[[#This Row],[comprado]]&amp;", "</f>
        <v>comprado: true, </v>
      </c>
      <c r="AJ175" t="str">
        <f>AJ$1&amp;": "&amp;Tabla5[[#This Row],[priority]]&amp;", "</f>
        <v>priority: 0, </v>
      </c>
      <c r="AK175" t="str">
        <f>AK$1&amp;": "&amp;Tabla5[[#This Row],[minutos]]&amp;", "</f>
        <v>minutos: 990, </v>
      </c>
      <c r="AL175" t="str">
        <f>AL$1&amp;": "&amp;IF(Tabla5[[#This Row],[culminado]]=0,"null","'"&amp;TEXT(Tabla5[[#This Row],[culminado]],"aaaa-mm-dd")&amp;"'")&amp;", "</f>
        <v>culminado: '2022-03-29', </v>
      </c>
      <c r="AM175" t="str">
        <f>AM$1&amp;": '"&amp;Tabla5[[#This Row],[certificado]]&amp;"', "</f>
        <v>certificado: 'UC-709c1aec-acf3-4e8f-be19-a38c4bb570d6', </v>
      </c>
      <c r="AN175" t="str">
        <f>AN$1&amp;": '"&amp;Tabla5[[#This Row],[url_certificado]]&amp;"', "</f>
        <v>url_certificado: 'https://www.udemy.com/certificate/UC-709c1aec-acf3-4e8f-be19-a38c4bb570d6', </v>
      </c>
      <c r="AO175" t="str">
        <f>AO$1&amp;": '"&amp;Tabla5[[#This Row],[instructor]]&amp;"', "</f>
        <v>instructor: 'Vaxi Drez Arcila', </v>
      </c>
      <c r="AP175" t="str">
        <f>AP$1&amp;": '"&amp;Tabla5[[#This Row],[description]]&amp;"', "</f>
        <v>description: 'Crea Aplicaciones con angular nodejs express desde cero a nivel experto MEAN Stack', </v>
      </c>
      <c r="AQ175" t="str">
        <f>AQ$1&amp;": '"&amp;Tabla5[[#This Row],[url_aux]]&amp;"', "</f>
        <v>url_aux: '', </v>
      </c>
      <c r="AR175" t="str">
        <f>AR$1&amp;": '"&amp;Tabla5[[#This Row],[calificacion]]&amp;"', "</f>
        <v>calificacion: 'Bueno', </v>
      </c>
      <c r="AS175" t="str">
        <f>AS$1&amp;": "&amp;Tabla5[[#This Row],[actualizado]]&amp;", "</f>
        <v>actualizado: true, </v>
      </c>
      <c r="AT175" t="str">
        <f>AT$1&amp;": "&amp;Tabla5[[#This Row],[en_ruta]]&amp;", "</f>
        <v>en_ruta: true, </v>
      </c>
      <c r="AU175" t="str">
        <f>AU$1&amp;": '"&amp;Tabla5[[#This Row],[logo_platform]]&amp;"', "</f>
        <v>logo_platform: 'udemy', </v>
      </c>
      <c r="AV175" t="str">
        <f>AV$1&amp;": [ "&amp;Tabla5[[#This Row],[logo_technologies]]&amp;" ], "</f>
        <v>logo_technologies: [ 'mongo','express','angular','nodejs' ], </v>
      </c>
      <c r="AW175" t="str">
        <f>AW$1&amp;": "&amp;Tabla5[[#This Row],[mostrar]]&amp;", "</f>
        <v>mostrar: true, </v>
      </c>
      <c r="AX175" t="str">
        <f>AX$1&amp;": '"&amp;Tabla5[[#This Row],[repositorio]]&amp;"', "</f>
        <v>repositorio: 'https://github.com/petrix12/mean2022', </v>
      </c>
      <c r="AY175" t="str">
        <f>AY$1&amp;": '"&amp;Tabla5[[#This Row],[nota]]&amp;"'"</f>
        <v>nota: ''</v>
      </c>
      <c r="AZ175" t="str">
        <f>"{ "&amp;AA175&amp;AB175&amp;AC175&amp;AD175&amp;AE175&amp;AF175&amp;AG175&amp;AH175&amp;AI175&amp;AJ175&amp;AK175&amp;AL175&amp;AM175&amp;AN175&amp;AO175&amp;AP175&amp;AQ175&amp;AR175&amp;AS175&amp;AT175&amp;AU175&amp;AV175&amp;AW175&amp;AX175&amp;AY175&amp;" },"</f>
        <v>{ id: 174, name: 'MEAN Stack: Master nodejs y angular', category: 'Stack', technology: 'MEAN', url: 'https://www.udemy.com/course/master-deno-angular', platform: 'Udemy', costo: 12.99, money: 'EUR', comprado: true, priority: 0, minutos: 990, culminado: '2022-03-29', certificado: 'UC-709c1aec-acf3-4e8f-be19-a38c4bb570d6', url_certificado: 'https://www.udemy.com/certificate/UC-709c1aec-acf3-4e8f-be19-a38c4bb570d6', instructor: 'Vaxi Drez Arcila', description: 'Crea Aplicaciones con angular nodejs express desde cero a nivel experto MEAN Stack', url_aux: '', calificacion: 'Bueno', actualizado: true, en_ruta: true, logo_platform: 'udemy', logo_technologies: [ 'mongo','express','angular','nodejs' ], mostrar: true, repositorio: 'https://github.com/petrix12/mean2022', nota: '' },</v>
      </c>
    </row>
    <row r="176" spans="1:52">
      <c r="A176" s="1">
        <v>175</v>
      </c>
      <c r="B176" t="s">
        <v>942</v>
      </c>
      <c r="C176" t="s">
        <v>8</v>
      </c>
      <c r="D176" t="s">
        <v>508</v>
      </c>
      <c r="E176" s="7" t="s">
        <v>943</v>
      </c>
      <c r="F176" t="s">
        <v>53</v>
      </c>
      <c r="G176" s="3">
        <v>9.99</v>
      </c>
      <c r="H176" t="s">
        <v>54</v>
      </c>
      <c r="I176" t="s">
        <v>55</v>
      </c>
      <c r="J176" s="4">
        <v>1</v>
      </c>
      <c r="K176">
        <f>14*60</f>
        <v>840</v>
      </c>
      <c r="O176" t="s">
        <v>391</v>
      </c>
      <c r="P176" t="s">
        <v>944</v>
      </c>
      <c r="R176" t="s">
        <v>279</v>
      </c>
      <c r="S176" t="s">
        <v>55</v>
      </c>
      <c r="T176" t="s">
        <v>55</v>
      </c>
      <c r="U176" t="s">
        <v>59</v>
      </c>
      <c r="V176" s="22" t="s">
        <v>945</v>
      </c>
      <c r="W176" s="22" t="s">
        <v>61</v>
      </c>
      <c r="AA176" t="str">
        <f>AA$1&amp;": "&amp;Tabla5[[#This Row],[id]]&amp;", "</f>
        <v>id: 175, </v>
      </c>
      <c r="AB176" t="str">
        <f>AB$1&amp;": '"&amp;Tabla5[[#This Row],[name]]&amp;"', "</f>
        <v>name: 'Crea tus aplicaciones con laravel y mongodb', </v>
      </c>
      <c r="AC176" t="str">
        <f>AC$1&amp;": '"&amp;Tabla5[[#This Row],[category]]&amp;"', "</f>
        <v>category: 'Frameworks de back-end', </v>
      </c>
      <c r="AD176" t="str">
        <f>AD$1&amp;": '"&amp;Tabla5[[#This Row],[technology]]&amp;"', "</f>
        <v>technology: 'Laravel', </v>
      </c>
      <c r="AE176" t="str">
        <f>AE$1&amp;": '"&amp;Tabla5[[#This Row],[url]]&amp;"', "</f>
        <v>url: 'https://www.udemy.com/course/crea-tus-aplicaciones-con-laravel-y-mongodb', </v>
      </c>
      <c r="AF176" t="str">
        <f>AF$1&amp;": '"&amp;Tabla5[[#This Row],[platform]]&amp;"', "</f>
        <v>platform: 'Udemy', </v>
      </c>
      <c r="AG176" t="str">
        <f>AG$1&amp;": "&amp;SUBSTITUTE(Tabla5[[#This Row],[costo]],",",".")&amp;", "</f>
        <v>costo: 9.99, </v>
      </c>
      <c r="AH176" t="str">
        <f>AH$1&amp;": '"&amp;Tabla5[[#This Row],[money]]&amp;"', "</f>
        <v>money: 'EUR', </v>
      </c>
      <c r="AI176" t="str">
        <f>AI$1&amp;": "&amp;Tabla5[[#This Row],[comprado]]&amp;", "</f>
        <v>comprado: true, </v>
      </c>
      <c r="AJ176" t="str">
        <f>AJ$1&amp;": "&amp;Tabla5[[#This Row],[priority]]&amp;", "</f>
        <v>priority: 1, </v>
      </c>
      <c r="AK176" t="str">
        <f>AK$1&amp;": "&amp;Tabla5[[#This Row],[minutos]]&amp;", "</f>
        <v>minutos: 840, </v>
      </c>
      <c r="AL176" t="str">
        <f>AL$1&amp;": "&amp;IF(Tabla5[[#This Row],[culminado]]=0,"null","'"&amp;TEXT(Tabla5[[#This Row],[culminado]],"aaaa-mm-dd")&amp;"'")&amp;", "</f>
        <v>culminado: null, </v>
      </c>
      <c r="AM176" t="str">
        <f>AM$1&amp;": '"&amp;Tabla5[[#This Row],[certificado]]&amp;"', "</f>
        <v>certificado: '', </v>
      </c>
      <c r="AN176" t="str">
        <f>AN$1&amp;": '"&amp;Tabla5[[#This Row],[url_certificado]]&amp;"', "</f>
        <v>url_certificado: '', </v>
      </c>
      <c r="AO176" t="str">
        <f>AO$1&amp;": '"&amp;Tabla5[[#This Row],[instructor]]&amp;"', "</f>
        <v>instructor: 'Andrés Cruz Yoris', </v>
      </c>
      <c r="AP176" t="str">
        <f>AP$1&amp;": '"&amp;Tabla5[[#This Row],[description]]&amp;"', "</f>
        <v>description: 'Aprende a desarrollar tus aplicaciones en php con laravel y una base de datos NoSQL con mongodb.', </v>
      </c>
      <c r="AQ176" t="str">
        <f>AQ$1&amp;": '"&amp;Tabla5[[#This Row],[url_aux]]&amp;"', "</f>
        <v>url_aux: '', </v>
      </c>
      <c r="AR176" t="str">
        <f>AR$1&amp;": '"&amp;Tabla5[[#This Row],[calificacion]]&amp;"', "</f>
        <v>calificacion: 'Muy bueno', </v>
      </c>
      <c r="AS176" t="str">
        <f>AS$1&amp;": "&amp;Tabla5[[#This Row],[actualizado]]&amp;", "</f>
        <v>actualizado: true, </v>
      </c>
      <c r="AT176" t="str">
        <f>AT$1&amp;": "&amp;Tabla5[[#This Row],[en_ruta]]&amp;", "</f>
        <v>en_ruta: true, </v>
      </c>
      <c r="AU176" t="str">
        <f>AU$1&amp;": '"&amp;Tabla5[[#This Row],[logo_platform]]&amp;"', "</f>
        <v>logo_platform: 'udemy', </v>
      </c>
      <c r="AV176" t="str">
        <f>AV$1&amp;": [ "&amp;Tabla5[[#This Row],[logo_technologies]]&amp;" ], "</f>
        <v>logo_technologies: [ 'laravel','mongo' ], </v>
      </c>
      <c r="AW176" t="str">
        <f>AW$1&amp;": "&amp;Tabla5[[#This Row],[mostrar]]&amp;", "</f>
        <v>mostrar: false, </v>
      </c>
      <c r="AX176" t="str">
        <f>AX$1&amp;": '"&amp;Tabla5[[#This Row],[repositorio]]&amp;"', "</f>
        <v>repositorio: '', </v>
      </c>
      <c r="AY176" t="str">
        <f>AY$1&amp;": '"&amp;Tabla5[[#This Row],[nota]]&amp;"'"</f>
        <v>nota: ''</v>
      </c>
      <c r="AZ176" t="str">
        <f>"{ "&amp;AA176&amp;AB176&amp;AC176&amp;AD176&amp;AE176&amp;AF176&amp;AG176&amp;AH176&amp;AI176&amp;AJ176&amp;AK176&amp;AL176&amp;AM176&amp;AN176&amp;AO176&amp;AP176&amp;AQ176&amp;AR176&amp;AS176&amp;AT176&amp;AU176&amp;AV176&amp;AW176&amp;AX176&amp;AY176&amp;" },"</f>
        <v>{ id: 175, name: 'Crea tus aplicaciones con laravel y mongodb', category: 'Frameworks de back-end', technology: 'Laravel', url: 'https://www.udemy.com/course/crea-tus-aplicaciones-con-laravel-y-mongodb', platform: 'Udemy', costo: 9.99, money: 'EUR', comprado: true, priority: 1, minutos: 840, culminado: null, certificado: '', url_certificado: '', instructor: 'Andrés Cruz Yoris', description: 'Aprende a desarrollar tus aplicaciones en php con laravel y una base de datos NoSQL con mongodb.', url_aux: '', calificacion: 'Muy bueno', actualizado: true, en_ruta: true, logo_platform: 'udemy', logo_technologies: [ 'laravel','mongo' ], mostrar: false, repositorio: '', nota: '' },</v>
      </c>
    </row>
    <row r="177" spans="1:52">
      <c r="A177" s="1">
        <v>176</v>
      </c>
      <c r="B177" t="s">
        <v>946</v>
      </c>
      <c r="C177" t="s">
        <v>8</v>
      </c>
      <c r="D177" t="s">
        <v>508</v>
      </c>
      <c r="E177" s="7" t="s">
        <v>947</v>
      </c>
      <c r="F177" t="s">
        <v>53</v>
      </c>
      <c r="G177" s="3">
        <v>9.99</v>
      </c>
      <c r="H177" t="s">
        <v>54</v>
      </c>
      <c r="I177" t="s">
        <v>55</v>
      </c>
      <c r="J177" s="4">
        <v>1</v>
      </c>
      <c r="K177">
        <f>32*60</f>
        <v>1920</v>
      </c>
      <c r="O177" t="s">
        <v>242</v>
      </c>
      <c r="P177" t="s">
        <v>948</v>
      </c>
      <c r="R177" t="s">
        <v>93</v>
      </c>
      <c r="S177" t="s">
        <v>55</v>
      </c>
      <c r="T177" t="s">
        <v>55</v>
      </c>
      <c r="U177" t="s">
        <v>59</v>
      </c>
      <c r="V177" s="22" t="s">
        <v>949</v>
      </c>
      <c r="W177" s="22" t="s">
        <v>61</v>
      </c>
      <c r="AA177" t="str">
        <f>AA$1&amp;": "&amp;Tabla5[[#This Row],[id]]&amp;", "</f>
        <v>id: 176, </v>
      </c>
      <c r="AB177" t="str">
        <f>AB$1&amp;": '"&amp;Tabla5[[#This Row],[name]]&amp;"', "</f>
        <v>name: 'Crea un Ecommerce con laravel, Livewire, Tailwind y Alpine', </v>
      </c>
      <c r="AC177" t="str">
        <f>AC$1&amp;": '"&amp;Tabla5[[#This Row],[category]]&amp;"', "</f>
        <v>category: 'Frameworks de back-end', </v>
      </c>
      <c r="AD177" t="str">
        <f>AD$1&amp;": '"&amp;Tabla5[[#This Row],[technology]]&amp;"', "</f>
        <v>technology: 'Laravel', </v>
      </c>
      <c r="AE177" t="str">
        <f>AE$1&amp;": '"&amp;Tabla5[[#This Row],[url]]&amp;"', "</f>
        <v>url: 'https://codersfree.com/cursos/crea-un-ecommerce-con-laravel-livewire-tailwind-y-alpine', </v>
      </c>
      <c r="AF177" t="str">
        <f>AF$1&amp;": '"&amp;Tabla5[[#This Row],[platform]]&amp;"', "</f>
        <v>platform: 'Udemy', </v>
      </c>
      <c r="AG177" t="str">
        <f>AG$1&amp;": "&amp;SUBSTITUTE(Tabla5[[#This Row],[costo]],",",".")&amp;", "</f>
        <v>costo: 9.99, </v>
      </c>
      <c r="AH177" t="str">
        <f>AH$1&amp;": '"&amp;Tabla5[[#This Row],[money]]&amp;"', "</f>
        <v>money: 'EUR', </v>
      </c>
      <c r="AI177" t="str">
        <f>AI$1&amp;": "&amp;Tabla5[[#This Row],[comprado]]&amp;", "</f>
        <v>comprado: true, </v>
      </c>
      <c r="AJ177" t="str">
        <f>AJ$1&amp;": "&amp;Tabla5[[#This Row],[priority]]&amp;", "</f>
        <v>priority: 1, </v>
      </c>
      <c r="AK177" t="str">
        <f>AK$1&amp;": "&amp;Tabla5[[#This Row],[minutos]]&amp;", "</f>
        <v>minutos: 1920, </v>
      </c>
      <c r="AL177" t="str">
        <f>AL$1&amp;": "&amp;IF(Tabla5[[#This Row],[culminado]]=0,"null","'"&amp;TEXT(Tabla5[[#This Row],[culminado]],"aaaa-mm-dd")&amp;"'")&amp;", "</f>
        <v>culminado: null, </v>
      </c>
      <c r="AM177" t="str">
        <f>AM$1&amp;": '"&amp;Tabla5[[#This Row],[certificado]]&amp;"', "</f>
        <v>certificado: '', </v>
      </c>
      <c r="AN177" t="str">
        <f>AN$1&amp;": '"&amp;Tabla5[[#This Row],[url_certificado]]&amp;"', "</f>
        <v>url_certificado: '', </v>
      </c>
      <c r="AO177" t="str">
        <f>AO$1&amp;": '"&amp;Tabla5[[#This Row],[instructor]]&amp;"', "</f>
        <v>instructor: 'Victor Arana Flores', </v>
      </c>
      <c r="AP177" t="str">
        <f>AP$1&amp;": '"&amp;Tabla5[[#This Row],[description]]&amp;"', "</f>
        <v>description: 'En este curso aprenderás a desarrollar un ecommerce, con laravel, Livewire, Tailwind y Alpine.', </v>
      </c>
      <c r="AQ177" t="str">
        <f>AQ$1&amp;": '"&amp;Tabla5[[#This Row],[url_aux]]&amp;"', "</f>
        <v>url_aux: '', </v>
      </c>
      <c r="AR177" t="str">
        <f>AR$1&amp;": '"&amp;Tabla5[[#This Row],[calificacion]]&amp;"', "</f>
        <v>calificacion: 'Excelente', </v>
      </c>
      <c r="AS177" t="str">
        <f>AS$1&amp;": "&amp;Tabla5[[#This Row],[actualizado]]&amp;", "</f>
        <v>actualizado: true, </v>
      </c>
      <c r="AT177" t="str">
        <f>AT$1&amp;": "&amp;Tabla5[[#This Row],[en_ruta]]&amp;", "</f>
        <v>en_ruta: true, </v>
      </c>
      <c r="AU177" t="str">
        <f>AU$1&amp;": '"&amp;Tabla5[[#This Row],[logo_platform]]&amp;"', "</f>
        <v>logo_platform: 'udemy', </v>
      </c>
      <c r="AV177" t="str">
        <f>AV$1&amp;": [ "&amp;Tabla5[[#This Row],[logo_technologies]]&amp;" ], "</f>
        <v>logo_technologies: [ 'laravel','livewire','tailwindcss' ], </v>
      </c>
      <c r="AW177" t="str">
        <f>AW$1&amp;": "&amp;Tabla5[[#This Row],[mostrar]]&amp;", "</f>
        <v>mostrar: false, </v>
      </c>
      <c r="AX177" t="str">
        <f>AX$1&amp;": '"&amp;Tabla5[[#This Row],[repositorio]]&amp;"', "</f>
        <v>repositorio: '', </v>
      </c>
      <c r="AY177" t="str">
        <f>AY$1&amp;": '"&amp;Tabla5[[#This Row],[nota]]&amp;"'"</f>
        <v>nota: ''</v>
      </c>
      <c r="AZ177" t="str">
        <f>"{ "&amp;AA177&amp;AB177&amp;AC177&amp;AD177&amp;AE177&amp;AF177&amp;AG177&amp;AH177&amp;AI177&amp;AJ177&amp;AK177&amp;AL177&amp;AM177&amp;AN177&amp;AO177&amp;AP177&amp;AQ177&amp;AR177&amp;AS177&amp;AT177&amp;AU177&amp;AV177&amp;AW177&amp;AX177&amp;AY177&amp;" },"</f>
        <v>{ id: 176, name: 'Crea un Ecommerce con laravel, Livewire, Tailwind y Alpine', category: 'Frameworks de back-end', technology: 'Laravel', url: 'https://codersfree.com/cursos/crea-un-ecommerce-con-laravel-livewire-tailwind-y-alpine', platform: 'Udemy', costo: 9.99, money: 'EUR', comprado: true, priority: 1, minutos: 1920, culminado: null, certificado: '', url_certificado: '', instructor: 'Victor Arana Flores', description: 'En este curso aprenderás a desarrollar un ecommerce, con laravel, Livewire, Tailwind y Alpine.', url_aux: '', calificacion: 'Excelente', actualizado: true, en_ruta: true, logo_platform: 'udemy', logo_technologies: [ 'laravel','livewire','tailwindcss' ], mostrar: false, repositorio: '', nota: '' },</v>
      </c>
    </row>
    <row r="178" spans="1:52">
      <c r="A178" s="8">
        <v>177</v>
      </c>
      <c r="B178" s="22" t="s">
        <v>950</v>
      </c>
      <c r="C178" t="s">
        <v>2</v>
      </c>
      <c r="D178" t="s">
        <v>684</v>
      </c>
      <c r="E178" s="7" t="s">
        <v>951</v>
      </c>
      <c r="F178" t="s">
        <v>53</v>
      </c>
      <c r="G178" s="3">
        <v>0</v>
      </c>
      <c r="H178" t="s">
        <v>54</v>
      </c>
      <c r="I178" t="s">
        <v>55</v>
      </c>
      <c r="J178" s="4">
        <v>0</v>
      </c>
      <c r="K178">
        <f>12*60+13</f>
        <v>733</v>
      </c>
      <c r="L178" s="5">
        <v>44846</v>
      </c>
      <c r="M178" t="s">
        <v>952</v>
      </c>
      <c r="N178" s="7" t="s">
        <v>953</v>
      </c>
      <c r="O178" t="s">
        <v>954</v>
      </c>
      <c r="P178" t="s">
        <v>955</v>
      </c>
      <c r="R178" t="s">
        <v>279</v>
      </c>
      <c r="S178" t="s">
        <v>55</v>
      </c>
      <c r="T178" t="s">
        <v>55</v>
      </c>
      <c r="U178" t="s">
        <v>59</v>
      </c>
      <c r="V178" s="22" t="s">
        <v>956</v>
      </c>
      <c r="W178" s="22" t="s">
        <v>61</v>
      </c>
      <c r="X178" s="7" t="s">
        <v>957</v>
      </c>
      <c r="AA178" t="str">
        <f>AA$1&amp;": "&amp;Tabla5[[#This Row],[id]]&amp;", "</f>
        <v>id: 177, </v>
      </c>
      <c r="AB178" t="str">
        <f>AB$1&amp;": '"&amp;Tabla5[[#This Row],[name]]&amp;"', "</f>
        <v>name: 'javascript: Desde cero con nodejs', </v>
      </c>
      <c r="AC178" t="str">
        <f>AC$1&amp;": '"&amp;Tabla5[[#This Row],[category]]&amp;"', "</f>
        <v>category: 'Back-end', </v>
      </c>
      <c r="AD178" t="str">
        <f>AD$1&amp;": '"&amp;Tabla5[[#This Row],[technology]]&amp;"', "</f>
        <v>technology: 'Node.js', </v>
      </c>
      <c r="AE178" t="str">
        <f>AE$1&amp;": '"&amp;Tabla5[[#This Row],[url]]&amp;"', "</f>
        <v>url: 'https://www.udemy.com/course/javascript-desde-cero-con-nodejs', </v>
      </c>
      <c r="AF178" t="str">
        <f>AF$1&amp;": '"&amp;Tabla5[[#This Row],[platform]]&amp;"', "</f>
        <v>platform: 'Udemy', </v>
      </c>
      <c r="AG178" t="str">
        <f>AG$1&amp;": "&amp;SUBSTITUTE(Tabla5[[#This Row],[costo]],",",".")&amp;", "</f>
        <v>costo: 0, </v>
      </c>
      <c r="AH178" t="str">
        <f>AH$1&amp;": '"&amp;Tabla5[[#This Row],[money]]&amp;"', "</f>
        <v>money: 'EUR', </v>
      </c>
      <c r="AI178" t="str">
        <f>AI$1&amp;": "&amp;Tabla5[[#This Row],[comprado]]&amp;", "</f>
        <v>comprado: true, </v>
      </c>
      <c r="AJ178" t="str">
        <f>AJ$1&amp;": "&amp;Tabla5[[#This Row],[priority]]&amp;", "</f>
        <v>priority: 0, </v>
      </c>
      <c r="AK178" t="str">
        <f>AK$1&amp;": "&amp;Tabla5[[#This Row],[minutos]]&amp;", "</f>
        <v>minutos: 733, </v>
      </c>
      <c r="AL178" t="str">
        <f>AL$1&amp;": "&amp;IF(Tabla5[[#This Row],[culminado]]=0,"null","'"&amp;TEXT(Tabla5[[#This Row],[culminado]],"aaaa-mm-dd")&amp;"'")&amp;", "</f>
        <v>culminado: '2022-10-12', </v>
      </c>
      <c r="AM178" t="str">
        <f>AM$1&amp;": '"&amp;Tabla5[[#This Row],[certificado]]&amp;"', "</f>
        <v>certificado: 'UC-e07a45fb-05c5-4ef2-bb24-25b48d1df14c', </v>
      </c>
      <c r="AN178" t="str">
        <f>AN$1&amp;": '"&amp;Tabla5[[#This Row],[url_certificado]]&amp;"', "</f>
        <v>url_certificado: 'https://udemy-certificate.s3.amazonaws.com/pdf/UC-e07a45fb-05c5-4ef2-bb24-25b48d1df14c.pdf', </v>
      </c>
      <c r="AO178" t="str">
        <f>AO$1&amp;": '"&amp;Tabla5[[#This Row],[instructor]]&amp;"', "</f>
        <v>instructor: 'Geovanny Gabriel Arguello', </v>
      </c>
      <c r="AP178" t="str">
        <f>AP$1&amp;": '"&amp;Tabla5[[#This Row],[description]]&amp;"', "</f>
        <v>description: 'Aprende los fundamentos y crea un proyecto REST API con Node JS.', </v>
      </c>
      <c r="AQ178" t="str">
        <f>AQ$1&amp;": '"&amp;Tabla5[[#This Row],[url_aux]]&amp;"', "</f>
        <v>url_aux: '', </v>
      </c>
      <c r="AR178" t="str">
        <f>AR$1&amp;": '"&amp;Tabla5[[#This Row],[calificacion]]&amp;"', "</f>
        <v>calificacion: 'Muy bueno', </v>
      </c>
      <c r="AS178" t="str">
        <f>AS$1&amp;": "&amp;Tabla5[[#This Row],[actualizado]]&amp;", "</f>
        <v>actualizado: true, </v>
      </c>
      <c r="AT178" t="str">
        <f>AT$1&amp;": "&amp;Tabla5[[#This Row],[en_ruta]]&amp;", "</f>
        <v>en_ruta: true, </v>
      </c>
      <c r="AU178" t="str">
        <f>AU$1&amp;": '"&amp;Tabla5[[#This Row],[logo_platform]]&amp;"', "</f>
        <v>logo_platform: 'udemy', </v>
      </c>
      <c r="AV178" t="str">
        <f>AV$1&amp;": [ "&amp;Tabla5[[#This Row],[logo_technologies]]&amp;" ], "</f>
        <v>logo_technologies: [ 'nodejs','javascript' ], </v>
      </c>
      <c r="AW178" t="str">
        <f>AW$1&amp;": "&amp;Tabla5[[#This Row],[mostrar]]&amp;", "</f>
        <v>mostrar: false, </v>
      </c>
      <c r="AX178" t="str">
        <f>AX$1&amp;": '"&amp;Tabla5[[#This Row],[repositorio]]&amp;"', "</f>
        <v>repositorio: 'https://github.com/petrix12/nodejs2022/tree/main/99-node', </v>
      </c>
      <c r="AY178" t="str">
        <f>AY$1&amp;": '"&amp;Tabla5[[#This Row],[nota]]&amp;"'"</f>
        <v>nota: ''</v>
      </c>
      <c r="AZ178" t="str">
        <f>"{ "&amp;AA178&amp;AB178&amp;AC178&amp;AD178&amp;AE178&amp;AF178&amp;AG178&amp;AH178&amp;AI178&amp;AJ178&amp;AK178&amp;AL178&amp;AM178&amp;AN178&amp;AO178&amp;AP178&amp;AQ178&amp;AR178&amp;AS178&amp;AT178&amp;AU178&amp;AV178&amp;AW178&amp;AX178&amp;AY178&amp;" },"</f>
        <v>{ id: 177, name: 'javascript: Desde cero con nodejs', category: 'Back-end', technology: 'Node.js', url: 'https://www.udemy.com/course/javascript-desde-cero-con-nodejs', platform: 'Udemy', costo: 0, money: 'EUR', comprado: true, priority: 0, minutos: 733, culminado: '2022-10-12', certificado: 'UC-e07a45fb-05c5-4ef2-bb24-25b48d1df14c', url_certificado: 'https://udemy-certificate.s3.amazonaws.com/pdf/UC-e07a45fb-05c5-4ef2-bb24-25b48d1df14c.pdf', instructor: 'Geovanny Gabriel Arguello', description: 'Aprende los fundamentos y crea un proyecto REST API con Node JS.', url_aux: '', calificacion: 'Muy bueno', actualizado: true, en_ruta: true, logo_platform: 'udemy', logo_technologies: [ 'nodejs','javascript' ], mostrar: false, repositorio: 'https://github.com/petrix12/nodejs2022/tree/main/99-node', nota: '' },</v>
      </c>
    </row>
    <row r="179" spans="1:52">
      <c r="A179" s="6">
        <v>178</v>
      </c>
      <c r="B179" t="s">
        <v>958</v>
      </c>
      <c r="C179" t="s">
        <v>2</v>
      </c>
      <c r="D179" s="22" t="s">
        <v>959</v>
      </c>
      <c r="E179" s="7" t="s">
        <v>960</v>
      </c>
      <c r="F179" t="s">
        <v>53</v>
      </c>
      <c r="G179" s="3">
        <v>0</v>
      </c>
      <c r="H179" t="s">
        <v>54</v>
      </c>
      <c r="I179" t="s">
        <v>55</v>
      </c>
      <c r="J179" s="4">
        <v>0</v>
      </c>
      <c r="K179">
        <f>25*60+30</f>
        <v>1530</v>
      </c>
      <c r="O179" t="s">
        <v>961</v>
      </c>
      <c r="P179" t="s">
        <v>962</v>
      </c>
      <c r="R179" t="s">
        <v>58</v>
      </c>
      <c r="S179" t="s">
        <v>55</v>
      </c>
      <c r="T179" t="s">
        <v>55</v>
      </c>
      <c r="U179" t="s">
        <v>59</v>
      </c>
      <c r="V179" s="22" t="s">
        <v>963</v>
      </c>
      <c r="W179" s="22" t="s">
        <v>61</v>
      </c>
      <c r="AA179" t="str">
        <f>AA$1&amp;": "&amp;Tabla5[[#This Row],[id]]&amp;", "</f>
        <v>id: 178, </v>
      </c>
      <c r="AB179" t="str">
        <f>AB$1&amp;": '"&amp;Tabla5[[#This Row],[name]]&amp;"', "</f>
        <v>name: 'Master en python 3.x. Aprende de 0 a EXPERTO con Práctica', </v>
      </c>
      <c r="AC179" t="str">
        <f>AC$1&amp;": '"&amp;Tabla5[[#This Row],[category]]&amp;"', "</f>
        <v>category: 'Back-end', </v>
      </c>
      <c r="AD179" t="str">
        <f>AD$1&amp;": '"&amp;Tabla5[[#This Row],[technology]]&amp;"', "</f>
        <v>technology: 'python', </v>
      </c>
      <c r="AE179" t="str">
        <f>AE$1&amp;": '"&amp;Tabla5[[#This Row],[url]]&amp;"', "</f>
        <v>url: 'https://www.udemy.com/course/aprende-el-lenguaje-de-programacion-python3-practicando', </v>
      </c>
      <c r="AF179" t="str">
        <f>AF$1&amp;": '"&amp;Tabla5[[#This Row],[platform]]&amp;"', "</f>
        <v>platform: 'Udemy', </v>
      </c>
      <c r="AG179" t="str">
        <f>AG$1&amp;": "&amp;SUBSTITUTE(Tabla5[[#This Row],[costo]],",",".")&amp;", "</f>
        <v>costo: 0, </v>
      </c>
      <c r="AH179" t="str">
        <f>AH$1&amp;": '"&amp;Tabla5[[#This Row],[money]]&amp;"', "</f>
        <v>money: 'EUR', </v>
      </c>
      <c r="AI179" t="str">
        <f>AI$1&amp;": "&amp;Tabla5[[#This Row],[comprado]]&amp;", "</f>
        <v>comprado: true, </v>
      </c>
      <c r="AJ179" t="str">
        <f>AJ$1&amp;": "&amp;Tabla5[[#This Row],[priority]]&amp;", "</f>
        <v>priority: 0, </v>
      </c>
      <c r="AK179" t="str">
        <f>AK$1&amp;": "&amp;Tabla5[[#This Row],[minutos]]&amp;", "</f>
        <v>minutos: 1530, </v>
      </c>
      <c r="AL179" t="str">
        <f>AL$1&amp;": "&amp;IF(Tabla5[[#This Row],[culminado]]=0,"null","'"&amp;TEXT(Tabla5[[#This Row],[culminado]],"aaaa-mm-dd")&amp;"'")&amp;", "</f>
        <v>culminado: null, </v>
      </c>
      <c r="AM179" t="str">
        <f>AM$1&amp;": '"&amp;Tabla5[[#This Row],[certificado]]&amp;"', "</f>
        <v>certificado: '', </v>
      </c>
      <c r="AN179" t="str">
        <f>AN$1&amp;": '"&amp;Tabla5[[#This Row],[url_certificado]]&amp;"', "</f>
        <v>url_certificado: '', </v>
      </c>
      <c r="AO179" t="str">
        <f>AO$1&amp;": '"&amp;Tabla5[[#This Row],[instructor]]&amp;"', "</f>
        <v>instructor: 'Alvaro Chirou', </v>
      </c>
      <c r="AP179" t="str">
        <f>AP$1&amp;": '"&amp;Tabla5[[#This Row],[description]]&amp;"', "</f>
        <v>description: 'Aprende python, donde iniciamos desde 0, sin conocimientos previos hasta desarrollar aplicaciones con mucha practica!', </v>
      </c>
      <c r="AQ179" t="str">
        <f>AQ$1&amp;": '"&amp;Tabla5[[#This Row],[url_aux]]&amp;"', "</f>
        <v>url_aux: '', </v>
      </c>
      <c r="AR179" t="str">
        <f>AR$1&amp;": '"&amp;Tabla5[[#This Row],[calificacion]]&amp;"', "</f>
        <v>calificacion: '*En evaluación*', </v>
      </c>
      <c r="AS179" t="str">
        <f>AS$1&amp;": "&amp;Tabla5[[#This Row],[actualizado]]&amp;", "</f>
        <v>actualizado: true, </v>
      </c>
      <c r="AT179" t="str">
        <f>AT$1&amp;": "&amp;Tabla5[[#This Row],[en_ruta]]&amp;", "</f>
        <v>en_ruta: true, </v>
      </c>
      <c r="AU179" t="str">
        <f>AU$1&amp;": '"&amp;Tabla5[[#This Row],[logo_platform]]&amp;"', "</f>
        <v>logo_platform: 'udemy', </v>
      </c>
      <c r="AV179" t="str">
        <f>AV$1&amp;": [ "&amp;Tabla5[[#This Row],[logo_technologies]]&amp;" ], "</f>
        <v>logo_technologies: [ 'python' ], </v>
      </c>
      <c r="AW179" t="str">
        <f>AW$1&amp;": "&amp;Tabla5[[#This Row],[mostrar]]&amp;", "</f>
        <v>mostrar: false, </v>
      </c>
      <c r="AX179" t="str">
        <f>AX$1&amp;": '"&amp;Tabla5[[#This Row],[repositorio]]&amp;"', "</f>
        <v>repositorio: '', </v>
      </c>
      <c r="AY179" t="str">
        <f>AY$1&amp;": '"&amp;Tabla5[[#This Row],[nota]]&amp;"'"</f>
        <v>nota: ''</v>
      </c>
      <c r="AZ179" t="str">
        <f>"{ "&amp;AA179&amp;AB179&amp;AC179&amp;AD179&amp;AE179&amp;AF179&amp;AG179&amp;AH179&amp;AI179&amp;AJ179&amp;AK179&amp;AL179&amp;AM179&amp;AN179&amp;AO179&amp;AP179&amp;AQ179&amp;AR179&amp;AS179&amp;AT179&amp;AU179&amp;AV179&amp;AW179&amp;AX179&amp;AY179&amp;" },"</f>
        <v>{ id: 178, name: 'Master en python 3.x. Aprende de 0 a EXPERTO con Práctica', category: 'Back-end', technology: 'python', url: 'https://www.udemy.com/course/aprende-el-lenguaje-de-programacion-python3-practicando', platform: 'Udemy', costo: 0, money: 'EUR', comprado: true, priority: 0, minutos: 1530, culminado: null, certificado: '', url_certificado: '', instructor: 'Alvaro Chirou', description: 'Aprende python, donde iniciamos desde 0, sin conocimientos previos hasta desarrollar aplicaciones con mucha practica!', url_aux: '', calificacion: '*En evaluación*', actualizado: true, en_ruta: true, logo_platform: 'udemy', logo_technologies: [ 'python' ], mostrar: false, repositorio: '', nota: '' },</v>
      </c>
    </row>
    <row r="180" spans="1:52">
      <c r="A180" s="6">
        <v>179</v>
      </c>
      <c r="B180" t="s">
        <v>964</v>
      </c>
      <c r="C180" t="s">
        <v>18</v>
      </c>
      <c r="D180" t="s">
        <v>965</v>
      </c>
      <c r="E180" s="7" t="s">
        <v>966</v>
      </c>
      <c r="F180" t="s">
        <v>53</v>
      </c>
      <c r="G180" s="3">
        <v>0</v>
      </c>
      <c r="H180" t="s">
        <v>54</v>
      </c>
      <c r="I180" t="s">
        <v>55</v>
      </c>
      <c r="J180" s="4">
        <v>0</v>
      </c>
      <c r="K180">
        <f>60+55</f>
        <v>115</v>
      </c>
      <c r="O180" t="s">
        <v>127</v>
      </c>
      <c r="P180" s="22" t="s">
        <v>967</v>
      </c>
      <c r="R180" t="s">
        <v>58</v>
      </c>
      <c r="S180" t="s">
        <v>55</v>
      </c>
      <c r="T180" t="s">
        <v>55</v>
      </c>
      <c r="U180" t="s">
        <v>59</v>
      </c>
      <c r="V180" s="22" t="s">
        <v>187</v>
      </c>
      <c r="W180" s="22" t="s">
        <v>61</v>
      </c>
      <c r="AA180" t="str">
        <f>AA$1&amp;": "&amp;Tabla5[[#This Row],[id]]&amp;", "</f>
        <v>id: 179, </v>
      </c>
      <c r="AB180" t="str">
        <f>AB$1&amp;": '"&amp;Tabla5[[#This Row],[name]]&amp;"', "</f>
        <v>name: 'Introducción a la Programación en Varios Lenguajes', </v>
      </c>
      <c r="AC180" t="str">
        <f>AC$1&amp;": '"&amp;Tabla5[[#This Row],[category]]&amp;"', "</f>
        <v>category: 'Paradigmas', </v>
      </c>
      <c r="AD180" t="str">
        <f>AD$1&amp;": '"&amp;Tabla5[[#This Row],[technology]]&amp;"', "</f>
        <v>technology: 'Programación', </v>
      </c>
      <c r="AE180" t="str">
        <f>AE$1&amp;": '"&amp;Tabla5[[#This Row],[url]]&amp;"', "</f>
        <v>url: 'https://www.udemy.com/course/programacion-todosloslenguajes', </v>
      </c>
      <c r="AF180" t="str">
        <f>AF$1&amp;": '"&amp;Tabla5[[#This Row],[platform]]&amp;"', "</f>
        <v>platform: 'Udemy', </v>
      </c>
      <c r="AG180" t="str">
        <f>AG$1&amp;": "&amp;SUBSTITUTE(Tabla5[[#This Row],[costo]],",",".")&amp;", "</f>
        <v>costo: 0, </v>
      </c>
      <c r="AH180" t="str">
        <f>AH$1&amp;": '"&amp;Tabla5[[#This Row],[money]]&amp;"', "</f>
        <v>money: 'EUR', </v>
      </c>
      <c r="AI180" t="str">
        <f>AI$1&amp;": "&amp;Tabla5[[#This Row],[comprado]]&amp;", "</f>
        <v>comprado: true, </v>
      </c>
      <c r="AJ180" t="str">
        <f>AJ$1&amp;": "&amp;Tabla5[[#This Row],[priority]]&amp;", "</f>
        <v>priority: 0, </v>
      </c>
      <c r="AK180" t="str">
        <f>AK$1&amp;": "&amp;Tabla5[[#This Row],[minutos]]&amp;", "</f>
        <v>minutos: 115, </v>
      </c>
      <c r="AL180" t="str">
        <f>AL$1&amp;": "&amp;IF(Tabla5[[#This Row],[culminado]]=0,"null","'"&amp;TEXT(Tabla5[[#This Row],[culminado]],"aaaa-mm-dd")&amp;"'")&amp;", "</f>
        <v>culminado: null, </v>
      </c>
      <c r="AM180" t="str">
        <f>AM$1&amp;": '"&amp;Tabla5[[#This Row],[certificado]]&amp;"', "</f>
        <v>certificado: '', </v>
      </c>
      <c r="AN180" t="str">
        <f>AN$1&amp;": '"&amp;Tabla5[[#This Row],[url_certificado]]&amp;"', "</f>
        <v>url_certificado: '', </v>
      </c>
      <c r="AO180" t="str">
        <f>AO$1&amp;": '"&amp;Tabla5[[#This Row],[instructor]]&amp;"', "</f>
        <v>instructor: 'Jorge Salgado Miranda', </v>
      </c>
      <c r="AP180" t="str">
        <f>AP$1&amp;": '"&amp;Tabla5[[#This Row],[description]]&amp;"', "</f>
        <v>description: 'python, C, C++, C#, Go, Java, javascript, linux, Swift, Dart, Scala, Kotlin, php, SQL.', </v>
      </c>
      <c r="AQ180" t="str">
        <f>AQ$1&amp;": '"&amp;Tabla5[[#This Row],[url_aux]]&amp;"', "</f>
        <v>url_aux: '', </v>
      </c>
      <c r="AR180" t="str">
        <f>AR$1&amp;": '"&amp;Tabla5[[#This Row],[calificacion]]&amp;"', "</f>
        <v>calificacion: '*En evaluación*', </v>
      </c>
      <c r="AS180" t="str">
        <f>AS$1&amp;": "&amp;Tabla5[[#This Row],[actualizado]]&amp;", "</f>
        <v>actualizado: true, </v>
      </c>
      <c r="AT180" t="str">
        <f>AT$1&amp;": "&amp;Tabla5[[#This Row],[en_ruta]]&amp;", "</f>
        <v>en_ruta: true, </v>
      </c>
      <c r="AU180" t="str">
        <f>AU$1&amp;": '"&amp;Tabla5[[#This Row],[logo_platform]]&amp;"', "</f>
        <v>logo_platform: 'udemy', </v>
      </c>
      <c r="AV180" t="str">
        <f>AV$1&amp;": [ "&amp;Tabla5[[#This Row],[logo_technologies]]&amp;" ], "</f>
        <v>logo_technologies: [ 'generico' ], </v>
      </c>
      <c r="AW180" t="str">
        <f>AW$1&amp;": "&amp;Tabla5[[#This Row],[mostrar]]&amp;", "</f>
        <v>mostrar: false, </v>
      </c>
      <c r="AX180" t="str">
        <f>AX$1&amp;": '"&amp;Tabla5[[#This Row],[repositorio]]&amp;"', "</f>
        <v>repositorio: '', </v>
      </c>
      <c r="AY180" t="str">
        <f>AY$1&amp;": '"&amp;Tabla5[[#This Row],[nota]]&amp;"'"</f>
        <v>nota: ''</v>
      </c>
      <c r="AZ180" t="str">
        <f>"{ "&amp;AA180&amp;AB180&amp;AC180&amp;AD180&amp;AE180&amp;AF180&amp;AG180&amp;AH180&amp;AI180&amp;AJ180&amp;AK180&amp;AL180&amp;AM180&amp;AN180&amp;AO180&amp;AP180&amp;AQ180&amp;AR180&amp;AS180&amp;AT180&amp;AU180&amp;AV180&amp;AW180&amp;AX180&amp;AY180&amp;" },"</f>
        <v>{ id: 179, name: 'Introducción a la Programación en Varios Lenguajes', category: 'Paradigmas', technology: 'Programación', url: 'https://www.udemy.com/course/programacion-todosloslenguajes', platform: 'Udemy', costo: 0, money: 'EUR', comprado: true, priority: 0, minutos: 115, culminado: null, certificado: '', url_certificado: '', instructor: 'Jorge Salgado Miranda', description: 'python, C, C++, C#, Go, Java, javascript, linux, Swift, Dart, Scala, Kotlin, php, SQL.', url_aux: '', calificacion: '*En evaluación*', actualizado: true, en_ruta: true, logo_platform: 'udemy', logo_technologies: [ 'generico' ], mostrar: false, repositorio: '', nota: '' },</v>
      </c>
    </row>
    <row r="181" spans="1:52">
      <c r="A181" s="6">
        <v>180</v>
      </c>
      <c r="B181" s="22" t="s">
        <v>968</v>
      </c>
      <c r="C181" t="s">
        <v>8</v>
      </c>
      <c r="D181" s="22" t="s">
        <v>969</v>
      </c>
      <c r="E181" s="7" t="s">
        <v>970</v>
      </c>
      <c r="F181" t="s">
        <v>53</v>
      </c>
      <c r="G181" s="3">
        <v>0</v>
      </c>
      <c r="H181" t="s">
        <v>54</v>
      </c>
      <c r="I181" t="s">
        <v>55</v>
      </c>
      <c r="J181" s="4">
        <v>0</v>
      </c>
      <c r="K181">
        <f>10*60+39</f>
        <v>639</v>
      </c>
      <c r="O181" t="s">
        <v>795</v>
      </c>
      <c r="P181" t="s">
        <v>971</v>
      </c>
      <c r="R181" t="s">
        <v>58</v>
      </c>
      <c r="S181" t="s">
        <v>55</v>
      </c>
      <c r="T181" t="s">
        <v>55</v>
      </c>
      <c r="U181" t="s">
        <v>59</v>
      </c>
      <c r="V181" s="22" t="s">
        <v>972</v>
      </c>
      <c r="W181" s="22" t="s">
        <v>61</v>
      </c>
      <c r="AA181" t="str">
        <f>AA$1&amp;": "&amp;Tabla5[[#This Row],[id]]&amp;", "</f>
        <v>id: 180, </v>
      </c>
      <c r="AB181" t="str">
        <f>AB$1&amp;": '"&amp;Tabla5[[#This Row],[name]]&amp;"', "</f>
        <v>name: 'python y flask. Desarrollo web y APIS tipo REST con flask', </v>
      </c>
      <c r="AC181" t="str">
        <f>AC$1&amp;": '"&amp;Tabla5[[#This Row],[category]]&amp;"', "</f>
        <v>category: 'Frameworks de back-end', </v>
      </c>
      <c r="AD181" t="str">
        <f>AD$1&amp;": '"&amp;Tabla5[[#This Row],[technology]]&amp;"', "</f>
        <v>technology: 'python-flask', </v>
      </c>
      <c r="AE181" t="str">
        <f>AE$1&amp;": '"&amp;Tabla5[[#This Row],[url]]&amp;"', "</f>
        <v>url: 'https://www.udemy.com/course/curso-python-y-flask-desarrollo-web-y-apis-tipo-rest', </v>
      </c>
      <c r="AF181" t="str">
        <f>AF$1&amp;": '"&amp;Tabla5[[#This Row],[platform]]&amp;"', "</f>
        <v>platform: 'Udemy', </v>
      </c>
      <c r="AG181" t="str">
        <f>AG$1&amp;": "&amp;SUBSTITUTE(Tabla5[[#This Row],[costo]],",",".")&amp;", "</f>
        <v>costo: 0, </v>
      </c>
      <c r="AH181" t="str">
        <f>AH$1&amp;": '"&amp;Tabla5[[#This Row],[money]]&amp;"', "</f>
        <v>money: 'EUR', </v>
      </c>
      <c r="AI181" t="str">
        <f>AI$1&amp;": "&amp;Tabla5[[#This Row],[comprado]]&amp;", "</f>
        <v>comprado: true, </v>
      </c>
      <c r="AJ181" t="str">
        <f>AJ$1&amp;": "&amp;Tabla5[[#This Row],[priority]]&amp;", "</f>
        <v>priority: 0, </v>
      </c>
      <c r="AK181" t="str">
        <f>AK$1&amp;": "&amp;Tabla5[[#This Row],[minutos]]&amp;", "</f>
        <v>minutos: 639, </v>
      </c>
      <c r="AL181" t="str">
        <f>AL$1&amp;": "&amp;IF(Tabla5[[#This Row],[culminado]]=0,"null","'"&amp;TEXT(Tabla5[[#This Row],[culminado]],"aaaa-mm-dd")&amp;"'")&amp;", "</f>
        <v>culminado: null, </v>
      </c>
      <c r="AM181" t="str">
        <f>AM$1&amp;": '"&amp;Tabla5[[#This Row],[certificado]]&amp;"', "</f>
        <v>certificado: '', </v>
      </c>
      <c r="AN181" t="str">
        <f>AN$1&amp;": '"&amp;Tabla5[[#This Row],[url_certificado]]&amp;"', "</f>
        <v>url_certificado: '', </v>
      </c>
      <c r="AO181" t="str">
        <f>AO$1&amp;": '"&amp;Tabla5[[#This Row],[instructor]]&amp;"', "</f>
        <v>instructor: 'Redait Media', </v>
      </c>
      <c r="AP181" t="str">
        <f>AP$1&amp;": '"&amp;Tabla5[[#This Row],[description]]&amp;"', "</f>
        <v>description: 'Aprende HTML, python y flask para el desarrollo de páginas web y la creación de microservicios de tipo REST con flask.', </v>
      </c>
      <c r="AQ181" t="str">
        <f>AQ$1&amp;": '"&amp;Tabla5[[#This Row],[url_aux]]&amp;"', "</f>
        <v>url_aux: '', </v>
      </c>
      <c r="AR181" t="str">
        <f>AR$1&amp;": '"&amp;Tabla5[[#This Row],[calificacion]]&amp;"', "</f>
        <v>calificacion: '*En evaluación*', </v>
      </c>
      <c r="AS181" t="str">
        <f>AS$1&amp;": "&amp;Tabla5[[#This Row],[actualizado]]&amp;", "</f>
        <v>actualizado: true, </v>
      </c>
      <c r="AT181" t="str">
        <f>AT$1&amp;": "&amp;Tabla5[[#This Row],[en_ruta]]&amp;", "</f>
        <v>en_ruta: true, </v>
      </c>
      <c r="AU181" t="str">
        <f>AU$1&amp;": '"&amp;Tabla5[[#This Row],[logo_platform]]&amp;"', "</f>
        <v>logo_platform: 'udemy', </v>
      </c>
      <c r="AV181" t="str">
        <f>AV$1&amp;": [ "&amp;Tabla5[[#This Row],[logo_technologies]]&amp;" ], "</f>
        <v>logo_technologies: [ 'python','flask' ], </v>
      </c>
      <c r="AW181" t="str">
        <f>AW$1&amp;": "&amp;Tabla5[[#This Row],[mostrar]]&amp;", "</f>
        <v>mostrar: false, </v>
      </c>
      <c r="AX181" t="str">
        <f>AX$1&amp;": '"&amp;Tabla5[[#This Row],[repositorio]]&amp;"', "</f>
        <v>repositorio: '', </v>
      </c>
      <c r="AY181" t="str">
        <f>AY$1&amp;": '"&amp;Tabla5[[#This Row],[nota]]&amp;"'"</f>
        <v>nota: ''</v>
      </c>
      <c r="AZ181" t="str">
        <f>"{ "&amp;AA181&amp;AB181&amp;AC181&amp;AD181&amp;AE181&amp;AF181&amp;AG181&amp;AH181&amp;AI181&amp;AJ181&amp;AK181&amp;AL181&amp;AM181&amp;AN181&amp;AO181&amp;AP181&amp;AQ181&amp;AR181&amp;AS181&amp;AT181&amp;AU181&amp;AV181&amp;AW181&amp;AX181&amp;AY181&amp;" },"</f>
        <v>{ id: 180, name: 'python y flask. Desarrollo web y APIS tipo REST con flask', category: 'Frameworks de back-end', technology: 'python-flask', url: 'https://www.udemy.com/course/curso-python-y-flask-desarrollo-web-y-apis-tipo-rest', platform: 'Udemy', costo: 0, money: 'EUR', comprado: true, priority: 0, minutos: 639, culminado: null, certificado: '', url_certificado: '', instructor: 'Redait Media', description: 'Aprende HTML, python y flask para el desarrollo de páginas web y la creación de microservicios de tipo REST con flask.', url_aux: '', calificacion: '*En evaluación*', actualizado: true, en_ruta: true, logo_platform: 'udemy', logo_technologies: [ 'python','flask' ], mostrar: false, repositorio: '', nota: '' },</v>
      </c>
    </row>
    <row r="182" spans="1:52">
      <c r="A182" s="6">
        <v>181</v>
      </c>
      <c r="B182" t="s">
        <v>973</v>
      </c>
      <c r="C182" t="s">
        <v>2</v>
      </c>
      <c r="D182" s="22" t="s">
        <v>959</v>
      </c>
      <c r="E182" s="7" t="s">
        <v>974</v>
      </c>
      <c r="F182" t="s">
        <v>53</v>
      </c>
      <c r="G182" s="3">
        <v>0</v>
      </c>
      <c r="H182" t="s">
        <v>54</v>
      </c>
      <c r="I182" t="s">
        <v>55</v>
      </c>
      <c r="J182" s="4">
        <v>0</v>
      </c>
      <c r="K182">
        <f>61*60+32</f>
        <v>3692</v>
      </c>
      <c r="O182" t="s">
        <v>307</v>
      </c>
      <c r="P182" s="22" t="s">
        <v>975</v>
      </c>
      <c r="R182" t="s">
        <v>58</v>
      </c>
      <c r="S182" t="s">
        <v>55</v>
      </c>
      <c r="T182" t="s">
        <v>55</v>
      </c>
      <c r="U182" t="s">
        <v>59</v>
      </c>
      <c r="V182" s="22" t="s">
        <v>976</v>
      </c>
      <c r="W182" s="22" t="s">
        <v>61</v>
      </c>
      <c r="AA182" t="str">
        <f>AA$1&amp;": "&amp;Tabla5[[#This Row],[id]]&amp;", "</f>
        <v>id: 181, </v>
      </c>
      <c r="AB182" t="str">
        <f>AB$1&amp;": '"&amp;Tabla5[[#This Row],[name]]&amp;"', "</f>
        <v>name: 'Universidad python con Frameworks django, flask y mucho más!', </v>
      </c>
      <c r="AC182" t="str">
        <f>AC$1&amp;": '"&amp;Tabla5[[#This Row],[category]]&amp;"', "</f>
        <v>category: 'Back-end', </v>
      </c>
      <c r="AD182" t="str">
        <f>AD$1&amp;": '"&amp;Tabla5[[#This Row],[technology]]&amp;"', "</f>
        <v>technology: 'python', </v>
      </c>
      <c r="AE182" t="str">
        <f>AE$1&amp;": '"&amp;Tabla5[[#This Row],[url]]&amp;"', "</f>
        <v>url: 'https://www.udemy.com/course/universidad-python-desde-cero-hasta-experto-django-flask-rest-web', </v>
      </c>
      <c r="AF182" t="str">
        <f>AF$1&amp;": '"&amp;Tabla5[[#This Row],[platform]]&amp;"', "</f>
        <v>platform: 'Udemy', </v>
      </c>
      <c r="AG182" t="str">
        <f>AG$1&amp;": "&amp;SUBSTITUTE(Tabla5[[#This Row],[costo]],",",".")&amp;", "</f>
        <v>costo: 0, </v>
      </c>
      <c r="AH182" t="str">
        <f>AH$1&amp;": '"&amp;Tabla5[[#This Row],[money]]&amp;"', "</f>
        <v>money: 'EUR', </v>
      </c>
      <c r="AI182" t="str">
        <f>AI$1&amp;": "&amp;Tabla5[[#This Row],[comprado]]&amp;", "</f>
        <v>comprado: true, </v>
      </c>
      <c r="AJ182" t="str">
        <f>AJ$1&amp;": "&amp;Tabla5[[#This Row],[priority]]&amp;", "</f>
        <v>priority: 0, </v>
      </c>
      <c r="AK182" t="str">
        <f>AK$1&amp;": "&amp;Tabla5[[#This Row],[minutos]]&amp;", "</f>
        <v>minutos: 3692, </v>
      </c>
      <c r="AL182" t="str">
        <f>AL$1&amp;": "&amp;IF(Tabla5[[#This Row],[culminado]]=0,"null","'"&amp;TEXT(Tabla5[[#This Row],[culminado]],"aaaa-mm-dd")&amp;"'")&amp;", "</f>
        <v>culminado: null, </v>
      </c>
      <c r="AM182" t="str">
        <f>AM$1&amp;": '"&amp;Tabla5[[#This Row],[certificado]]&amp;"', "</f>
        <v>certificado: '', </v>
      </c>
      <c r="AN182" t="str">
        <f>AN$1&amp;": '"&amp;Tabla5[[#This Row],[url_certificado]]&amp;"', "</f>
        <v>url_certificado: '', </v>
      </c>
      <c r="AO182" t="str">
        <f>AO$1&amp;": '"&amp;Tabla5[[#This Row],[instructor]]&amp;"', "</f>
        <v>instructor: 'Ubaldo Acosta', </v>
      </c>
      <c r="AP182" t="str">
        <f>AP$1&amp;": '"&amp;Tabla5[[#This Row],[description]]&amp;"', "</f>
        <v>description: '+61 hrs De Cero a Experto en python: PySide, Tkinter, Web con django, flask, Jinja, SQL Alchemy, Postgresql y PyCharm!', </v>
      </c>
      <c r="AQ182" t="str">
        <f>AQ$1&amp;": '"&amp;Tabla5[[#This Row],[url_aux]]&amp;"', "</f>
        <v>url_aux: '', </v>
      </c>
      <c r="AR182" t="str">
        <f>AR$1&amp;": '"&amp;Tabla5[[#This Row],[calificacion]]&amp;"', "</f>
        <v>calificacion: '*En evaluación*', </v>
      </c>
      <c r="AS182" t="str">
        <f>AS$1&amp;": "&amp;Tabla5[[#This Row],[actualizado]]&amp;", "</f>
        <v>actualizado: true, </v>
      </c>
      <c r="AT182" t="str">
        <f>AT$1&amp;": "&amp;Tabla5[[#This Row],[en_ruta]]&amp;", "</f>
        <v>en_ruta: true, </v>
      </c>
      <c r="AU182" t="str">
        <f>AU$1&amp;": '"&amp;Tabla5[[#This Row],[logo_platform]]&amp;"', "</f>
        <v>logo_platform: 'udemy', </v>
      </c>
      <c r="AV182" t="str">
        <f>AV$1&amp;": [ "&amp;Tabla5[[#This Row],[logo_technologies]]&amp;" ], "</f>
        <v>logo_technologies: [ 'python','django','flask' ], </v>
      </c>
      <c r="AW182" t="str">
        <f>AW$1&amp;": "&amp;Tabla5[[#This Row],[mostrar]]&amp;", "</f>
        <v>mostrar: false, </v>
      </c>
      <c r="AX182" t="str">
        <f>AX$1&amp;": '"&amp;Tabla5[[#This Row],[repositorio]]&amp;"', "</f>
        <v>repositorio: '', </v>
      </c>
      <c r="AY182" t="str">
        <f>AY$1&amp;": '"&amp;Tabla5[[#This Row],[nota]]&amp;"'"</f>
        <v>nota: ''</v>
      </c>
      <c r="AZ182" t="str">
        <f>"{ "&amp;AA182&amp;AB182&amp;AC182&amp;AD182&amp;AE182&amp;AF182&amp;AG182&amp;AH182&amp;AI182&amp;AJ182&amp;AK182&amp;AL182&amp;AM182&amp;AN182&amp;AO182&amp;AP182&amp;AQ182&amp;AR182&amp;AS182&amp;AT182&amp;AU182&amp;AV182&amp;AW182&amp;AX182&amp;AY182&amp;" },"</f>
        <v>{ id: 181, name: 'Universidad python con Frameworks django, flask y mucho más!', category: 'Back-end', technology: 'python', url: 'https://www.udemy.com/course/universidad-python-desde-cero-hasta-experto-django-flask-rest-web', platform: 'Udemy', costo: 0, money: 'EUR', comprado: true, priority: 0, minutos: 3692, culminado: null, certificado: '', url_certificado: '', instructor: 'Ubaldo Acosta', description: '+61 hrs De Cero a Experto en python: PySide, Tkinter, Web con django, flask, Jinja, SQL Alchemy, Postgresql y PyCharm!', url_aux: '', calificacion: '*En evaluación*', actualizado: true, en_ruta: true, logo_platform: 'udemy', logo_technologies: [ 'python','django','flask' ], mostrar: false, repositorio: '', nota: '' },</v>
      </c>
    </row>
    <row r="183" spans="1:52">
      <c r="A183" s="6">
        <v>182</v>
      </c>
      <c r="B183" t="s">
        <v>977</v>
      </c>
      <c r="C183" t="s">
        <v>15</v>
      </c>
      <c r="D183" s="22" t="s">
        <v>959</v>
      </c>
      <c r="E183" s="7" t="s">
        <v>978</v>
      </c>
      <c r="F183" t="s">
        <v>53</v>
      </c>
      <c r="G183" s="3">
        <v>0</v>
      </c>
      <c r="H183" t="s">
        <v>54</v>
      </c>
      <c r="I183" t="s">
        <v>55</v>
      </c>
      <c r="J183" s="4">
        <v>0</v>
      </c>
      <c r="K183">
        <f>15*60+19</f>
        <v>919</v>
      </c>
      <c r="O183" t="s">
        <v>979</v>
      </c>
      <c r="P183" t="s">
        <v>980</v>
      </c>
      <c r="R183" t="s">
        <v>58</v>
      </c>
      <c r="S183" t="s">
        <v>55</v>
      </c>
      <c r="T183" t="s">
        <v>61</v>
      </c>
      <c r="U183" t="s">
        <v>59</v>
      </c>
      <c r="V183" s="22" t="s">
        <v>981</v>
      </c>
      <c r="W183" s="22" t="s">
        <v>61</v>
      </c>
      <c r="AA183" t="str">
        <f>AA$1&amp;": "&amp;Tabla5[[#This Row],[id]]&amp;", "</f>
        <v>id: 182, </v>
      </c>
      <c r="AB183" t="str">
        <f>AB$1&amp;": '"&amp;Tabla5[[#This Row],[name]]&amp;"', "</f>
        <v>name: 'Crea interfaces gráficas para escritorio con python y PyQT', </v>
      </c>
      <c r="AC183" t="str">
        <f>AC$1&amp;": '"&amp;Tabla5[[#This Row],[category]]&amp;"', "</f>
        <v>category: 'Lenguajes de Programación', </v>
      </c>
      <c r="AD183" t="str">
        <f>AD$1&amp;": '"&amp;Tabla5[[#This Row],[technology]]&amp;"', "</f>
        <v>technology: 'python', </v>
      </c>
      <c r="AE183" t="str">
        <f>AE$1&amp;": '"&amp;Tabla5[[#This Row],[url]]&amp;"', "</f>
        <v>url: 'https://www.udemy.com/course/crea-interfaces-graficas-para-escritorio-con-python-y-pyqt', </v>
      </c>
      <c r="AF183" t="str">
        <f>AF$1&amp;": '"&amp;Tabla5[[#This Row],[platform]]&amp;"', "</f>
        <v>platform: 'Udemy', </v>
      </c>
      <c r="AG183" t="str">
        <f>AG$1&amp;": "&amp;SUBSTITUTE(Tabla5[[#This Row],[costo]],",",".")&amp;", "</f>
        <v>costo: 0, </v>
      </c>
      <c r="AH183" t="str">
        <f>AH$1&amp;": '"&amp;Tabla5[[#This Row],[money]]&amp;"', "</f>
        <v>money: 'EUR', </v>
      </c>
      <c r="AI183" t="str">
        <f>AI$1&amp;": "&amp;Tabla5[[#This Row],[comprado]]&amp;", "</f>
        <v>comprado: true, </v>
      </c>
      <c r="AJ183" t="str">
        <f>AJ$1&amp;": "&amp;Tabla5[[#This Row],[priority]]&amp;", "</f>
        <v>priority: 0, </v>
      </c>
      <c r="AK183" t="str">
        <f>AK$1&amp;": "&amp;Tabla5[[#This Row],[minutos]]&amp;", "</f>
        <v>minutos: 919, </v>
      </c>
      <c r="AL183" t="str">
        <f>AL$1&amp;": "&amp;IF(Tabla5[[#This Row],[culminado]]=0,"null","'"&amp;TEXT(Tabla5[[#This Row],[culminado]],"aaaa-mm-dd")&amp;"'")&amp;", "</f>
        <v>culminado: null, </v>
      </c>
      <c r="AM183" t="str">
        <f>AM$1&amp;": '"&amp;Tabla5[[#This Row],[certificado]]&amp;"', "</f>
        <v>certificado: '', </v>
      </c>
      <c r="AN183" t="str">
        <f>AN$1&amp;": '"&amp;Tabla5[[#This Row],[url_certificado]]&amp;"', "</f>
        <v>url_certificado: '', </v>
      </c>
      <c r="AO183" t="str">
        <f>AO$1&amp;": '"&amp;Tabla5[[#This Row],[instructor]]&amp;"', "</f>
        <v>instructor: 'Issel Electronics', </v>
      </c>
      <c r="AP183" t="str">
        <f>AP$1&amp;": '"&amp;Tabla5[[#This Row],[description]]&amp;"', "</f>
        <v>description: 'Aprende a crear tus propias aplicaciones con la librería más potente para la creación de interfaces graficas con python.', </v>
      </c>
      <c r="AQ183" t="str">
        <f>AQ$1&amp;": '"&amp;Tabla5[[#This Row],[url_aux]]&amp;"', "</f>
        <v>url_aux: '', </v>
      </c>
      <c r="AR183" t="str">
        <f>AR$1&amp;": '"&amp;Tabla5[[#This Row],[calificacion]]&amp;"', "</f>
        <v>calificacion: '*En evaluación*', </v>
      </c>
      <c r="AS183" t="str">
        <f>AS$1&amp;": "&amp;Tabla5[[#This Row],[actualizado]]&amp;", "</f>
        <v>actualizado: true, </v>
      </c>
      <c r="AT183" t="str">
        <f>AT$1&amp;": "&amp;Tabla5[[#This Row],[en_ruta]]&amp;", "</f>
        <v>en_ruta: false, </v>
      </c>
      <c r="AU183" t="str">
        <f>AU$1&amp;": '"&amp;Tabla5[[#This Row],[logo_platform]]&amp;"', "</f>
        <v>logo_platform: 'udemy', </v>
      </c>
      <c r="AV183" t="str">
        <f>AV$1&amp;": [ "&amp;Tabla5[[#This Row],[logo_technologies]]&amp;" ], "</f>
        <v>logo_technologies: [ 'python','pyqt' ], </v>
      </c>
      <c r="AW183" t="str">
        <f>AW$1&amp;": "&amp;Tabla5[[#This Row],[mostrar]]&amp;", "</f>
        <v>mostrar: false, </v>
      </c>
      <c r="AX183" t="str">
        <f>AX$1&amp;": '"&amp;Tabla5[[#This Row],[repositorio]]&amp;"', "</f>
        <v>repositorio: '', </v>
      </c>
      <c r="AY183" t="str">
        <f>AY$1&amp;": '"&amp;Tabla5[[#This Row],[nota]]&amp;"'"</f>
        <v>nota: ''</v>
      </c>
      <c r="AZ183" t="str">
        <f>"{ "&amp;AA183&amp;AB183&amp;AC183&amp;AD183&amp;AE183&amp;AF183&amp;AG183&amp;AH183&amp;AI183&amp;AJ183&amp;AK183&amp;AL183&amp;AM183&amp;AN183&amp;AO183&amp;AP183&amp;AQ183&amp;AR183&amp;AS183&amp;AT183&amp;AU183&amp;AV183&amp;AW183&amp;AX183&amp;AY183&amp;" },"</f>
        <v>{ id: 182, name: 'Crea interfaces gráficas para escritorio con python y PyQT', category: 'Lenguajes de Programación', technology: 'python', url: 'https://www.udemy.com/course/crea-interfaces-graficas-para-escritorio-con-python-y-pyqt', platform: 'Udemy', costo: 0, money: 'EUR', comprado: true, priority: 0, minutos: 919, culminado: null, certificado: '', url_certificado: '', instructor: 'Issel Electronics', description: 'Aprende a crear tus propias aplicaciones con la librería más potente para la creación de interfaces graficas con python.', url_aux: '', calificacion: '*En evaluación*', actualizado: true, en_ruta: false, logo_platform: 'udemy', logo_technologies: [ 'python','pyqt' ], mostrar: false, repositorio: '', nota: '' },</v>
      </c>
    </row>
    <row r="184" spans="1:52">
      <c r="A184" s="6">
        <v>183</v>
      </c>
      <c r="B184" t="s">
        <v>982</v>
      </c>
      <c r="C184" t="s">
        <v>2</v>
      </c>
      <c r="D184" s="22" t="s">
        <v>959</v>
      </c>
      <c r="E184" s="7" t="s">
        <v>983</v>
      </c>
      <c r="F184" t="s">
        <v>53</v>
      </c>
      <c r="G184" s="3">
        <v>0</v>
      </c>
      <c r="H184" t="s">
        <v>54</v>
      </c>
      <c r="I184" t="s">
        <v>55</v>
      </c>
      <c r="J184" s="4">
        <v>0</v>
      </c>
      <c r="K184">
        <f>21*60</f>
        <v>1260</v>
      </c>
      <c r="O184" t="s">
        <v>984</v>
      </c>
      <c r="P184" t="s">
        <v>985</v>
      </c>
      <c r="R184" t="s">
        <v>58</v>
      </c>
      <c r="S184" t="s">
        <v>55</v>
      </c>
      <c r="T184" t="s">
        <v>55</v>
      </c>
      <c r="U184" t="s">
        <v>59</v>
      </c>
      <c r="V184" s="22" t="s">
        <v>963</v>
      </c>
      <c r="W184" s="22" t="s">
        <v>61</v>
      </c>
      <c r="Y184" t="s">
        <v>986</v>
      </c>
      <c r="AA184" t="str">
        <f>AA$1&amp;": "&amp;Tabla5[[#This Row],[id]]&amp;", "</f>
        <v>id: 183, </v>
      </c>
      <c r="AB184" t="str">
        <f>AB$1&amp;": '"&amp;Tabla5[[#This Row],[name]]&amp;"', "</f>
        <v>name: 'Escuela de python 2021: Aprende python 3.9+ de cero a Master', </v>
      </c>
      <c r="AC184" t="str">
        <f>AC$1&amp;": '"&amp;Tabla5[[#This Row],[category]]&amp;"', "</f>
        <v>category: 'Back-end', </v>
      </c>
      <c r="AD184" t="str">
        <f>AD$1&amp;": '"&amp;Tabla5[[#This Row],[technology]]&amp;"', "</f>
        <v>technology: 'python', </v>
      </c>
      <c r="AE184" t="str">
        <f>AE$1&amp;": '"&amp;Tabla5[[#This Row],[url]]&amp;"', "</f>
        <v>url: 'https://www.udemy.com/course/curso-python-desde-cero', </v>
      </c>
      <c r="AF184" t="str">
        <f>AF$1&amp;": '"&amp;Tabla5[[#This Row],[platform]]&amp;"', "</f>
        <v>platform: 'Udemy', </v>
      </c>
      <c r="AG184" t="str">
        <f>AG$1&amp;": "&amp;SUBSTITUTE(Tabla5[[#This Row],[costo]],",",".")&amp;", "</f>
        <v>costo: 0, </v>
      </c>
      <c r="AH184" t="str">
        <f>AH$1&amp;": '"&amp;Tabla5[[#This Row],[money]]&amp;"', "</f>
        <v>money: 'EUR', </v>
      </c>
      <c r="AI184" t="str">
        <f>AI$1&amp;": "&amp;Tabla5[[#This Row],[comprado]]&amp;", "</f>
        <v>comprado: true, </v>
      </c>
      <c r="AJ184" t="str">
        <f>AJ$1&amp;": "&amp;Tabla5[[#This Row],[priority]]&amp;", "</f>
        <v>priority: 0, </v>
      </c>
      <c r="AK184" t="str">
        <f>AK$1&amp;": "&amp;Tabla5[[#This Row],[minutos]]&amp;", "</f>
        <v>minutos: 1260, </v>
      </c>
      <c r="AL184" t="str">
        <f>AL$1&amp;": "&amp;IF(Tabla5[[#This Row],[culminado]]=0,"null","'"&amp;TEXT(Tabla5[[#This Row],[culminado]],"aaaa-mm-dd")&amp;"'")&amp;", "</f>
        <v>culminado: null, </v>
      </c>
      <c r="AM184" t="str">
        <f>AM$1&amp;": '"&amp;Tabla5[[#This Row],[certificado]]&amp;"', "</f>
        <v>certificado: '', </v>
      </c>
      <c r="AN184" t="str">
        <f>AN$1&amp;": '"&amp;Tabla5[[#This Row],[url_certificado]]&amp;"', "</f>
        <v>url_certificado: '', </v>
      </c>
      <c r="AO184" t="str">
        <f>AO$1&amp;": '"&amp;Tabla5[[#This Row],[instructor]]&amp;"', "</f>
        <v>instructor: 'Alex Roel Code', </v>
      </c>
      <c r="AP184" t="str">
        <f>AP$1&amp;": '"&amp;Tabla5[[#This Row],[description]]&amp;"', "</f>
        <v>description: 'Curso de python 2021 : Aprende python con flask, django, Web Scraping, Data Science y mysql,HTML, css, bootstrap', </v>
      </c>
      <c r="AQ184" t="str">
        <f>AQ$1&amp;": '"&amp;Tabla5[[#This Row],[url_aux]]&amp;"', "</f>
        <v>url_aux: '', </v>
      </c>
      <c r="AR184" t="str">
        <f>AR$1&amp;": '"&amp;Tabla5[[#This Row],[calificacion]]&amp;"', "</f>
        <v>calificacion: '*En evaluación*', </v>
      </c>
      <c r="AS184" t="str">
        <f>AS$1&amp;": "&amp;Tabla5[[#This Row],[actualizado]]&amp;", "</f>
        <v>actualizado: true, </v>
      </c>
      <c r="AT184" t="str">
        <f>AT$1&amp;": "&amp;Tabla5[[#This Row],[en_ruta]]&amp;", "</f>
        <v>en_ruta: true, </v>
      </c>
      <c r="AU184" t="str">
        <f>AU$1&amp;": '"&amp;Tabla5[[#This Row],[logo_platform]]&amp;"', "</f>
        <v>logo_platform: 'udemy', </v>
      </c>
      <c r="AV184" t="str">
        <f>AV$1&amp;": [ "&amp;Tabla5[[#This Row],[logo_technologies]]&amp;" ], "</f>
        <v>logo_technologies: [ 'python' ], </v>
      </c>
      <c r="AW184" t="str">
        <f>AW$1&amp;": "&amp;Tabla5[[#This Row],[mostrar]]&amp;", "</f>
        <v>mostrar: false, </v>
      </c>
      <c r="AX184" t="str">
        <f>AX$1&amp;": '"&amp;Tabla5[[#This Row],[repositorio]]&amp;"', "</f>
        <v>repositorio: '', </v>
      </c>
      <c r="AY184" t="str">
        <f>AY$1&amp;": '"&amp;Tabla5[[#This Row],[nota]]&amp;"'"</f>
        <v>nota: 'Este curso lo tiene María Valentina.'</v>
      </c>
      <c r="AZ184" t="str">
        <f>"{ "&amp;AA184&amp;AB184&amp;AC184&amp;AD184&amp;AE184&amp;AF184&amp;AG184&amp;AH184&amp;AI184&amp;AJ184&amp;AK184&amp;AL184&amp;AM184&amp;AN184&amp;AO184&amp;AP184&amp;AQ184&amp;AR184&amp;AS184&amp;AT184&amp;AU184&amp;AV184&amp;AW184&amp;AX184&amp;AY184&amp;" },"</f>
        <v>{ id: 183, name: 'Escuela de python 2021: Aprende python 3.9+ de cero a Master', category: 'Back-end', technology: 'python', url: 'https://www.udemy.com/course/curso-python-desde-cero', platform: 'Udemy', costo: 0, money: 'EUR', comprado: true, priority: 0, minutos: 1260, culminado: null, certificado: '', url_certificado: '', instructor: 'Alex Roel Code', description: 'Curso de python 2021 : Aprende python con flask, django, Web Scraping, Data Science y mysql,HTML, css, bootstrap', url_aux: '', calificacion: '*En evaluación*', actualizado: true, en_ruta: true, logo_platform: 'udemy', logo_technologies: [ 'python' ], mostrar: false, repositorio: '', nota: 'Este curso lo tiene María Valentina.' },</v>
      </c>
    </row>
    <row r="185" spans="1:52">
      <c r="A185" s="8">
        <v>184</v>
      </c>
      <c r="B185" t="s">
        <v>987</v>
      </c>
      <c r="C185" t="s">
        <v>17</v>
      </c>
      <c r="D185" t="s">
        <v>17</v>
      </c>
      <c r="E185" s="7"/>
      <c r="F185" t="s">
        <v>988</v>
      </c>
      <c r="G185" s="3">
        <v>0</v>
      </c>
      <c r="H185" t="s">
        <v>989</v>
      </c>
      <c r="I185" t="s">
        <v>55</v>
      </c>
      <c r="J185" s="4">
        <v>0</v>
      </c>
      <c r="K185">
        <f>8*60</f>
        <v>480</v>
      </c>
      <c r="L185" s="5">
        <v>34384</v>
      </c>
      <c r="O185" t="s">
        <v>990</v>
      </c>
      <c r="P185" t="s">
        <v>991</v>
      </c>
      <c r="R185" t="s">
        <v>93</v>
      </c>
      <c r="S185" t="s">
        <v>61</v>
      </c>
      <c r="T185" t="s">
        <v>61</v>
      </c>
      <c r="U185" s="22" t="s">
        <v>992</v>
      </c>
      <c r="V185" s="22" t="s">
        <v>187</v>
      </c>
      <c r="W185" s="22" t="s">
        <v>61</v>
      </c>
      <c r="AA185" t="str">
        <f>AA$1&amp;": "&amp;Tabla5[[#This Row],[id]]&amp;", "</f>
        <v>id: 184, </v>
      </c>
      <c r="AB185" t="str">
        <f>AB$1&amp;": '"&amp;Tabla5[[#This Row],[name]]&amp;"', "</f>
        <v>name: 'Iniciación gerencial en el manejo de recursos en actividades socio – culturales', </v>
      </c>
      <c r="AC185" t="str">
        <f>AC$1&amp;": '"&amp;Tabla5[[#This Row],[category]]&amp;"', "</f>
        <v>category: 'Otros', </v>
      </c>
      <c r="AD185" t="str">
        <f>AD$1&amp;": '"&amp;Tabla5[[#This Row],[technology]]&amp;"', "</f>
        <v>technology: 'Otros', </v>
      </c>
      <c r="AE185" t="str">
        <f>AE$1&amp;": '"&amp;Tabla5[[#This Row],[url]]&amp;"', "</f>
        <v>url: '', </v>
      </c>
      <c r="AF185" t="str">
        <f>AF$1&amp;": '"&amp;Tabla5[[#This Row],[platform]]&amp;"', "</f>
        <v>platform: 'Centro de Orientación y Especialización Profesional', </v>
      </c>
      <c r="AG185" t="str">
        <f>AG$1&amp;": "&amp;SUBSTITUTE(Tabla5[[#This Row],[costo]],",",".")&amp;", "</f>
        <v>costo: 0, </v>
      </c>
      <c r="AH185" t="str">
        <f>AH$1&amp;": '"&amp;Tabla5[[#This Row],[money]]&amp;"', "</f>
        <v>money: 'VEB', </v>
      </c>
      <c r="AI185" t="str">
        <f>AI$1&amp;": "&amp;Tabla5[[#This Row],[comprado]]&amp;", "</f>
        <v>comprado: true, </v>
      </c>
      <c r="AJ185" t="str">
        <f>AJ$1&amp;": "&amp;Tabla5[[#This Row],[priority]]&amp;", "</f>
        <v>priority: 0, </v>
      </c>
      <c r="AK185" t="str">
        <f>AK$1&amp;": "&amp;Tabla5[[#This Row],[minutos]]&amp;", "</f>
        <v>minutos: 480, </v>
      </c>
      <c r="AL185" t="str">
        <f>AL$1&amp;": "&amp;IF(Tabla5[[#This Row],[culminado]]=0,"null","'"&amp;TEXT(Tabla5[[#This Row],[culminado]],"aaaa-mm-dd")&amp;"'")&amp;", "</f>
        <v>culminado: '1994-02-19', </v>
      </c>
      <c r="AM185" t="str">
        <f>AM$1&amp;": '"&amp;Tabla5[[#This Row],[certificado]]&amp;"', "</f>
        <v>certificado: '', </v>
      </c>
      <c r="AN185" t="str">
        <f>AN$1&amp;": '"&amp;Tabla5[[#This Row],[url_certificado]]&amp;"', "</f>
        <v>url_certificado: '', </v>
      </c>
      <c r="AO185" t="str">
        <f>AO$1&amp;": '"&amp;Tabla5[[#This Row],[instructor]]&amp;"', "</f>
        <v>instructor: 'María Mercedes Combes', </v>
      </c>
      <c r="AP185" t="str">
        <f>AP$1&amp;": '"&amp;Tabla5[[#This Row],[description]]&amp;"', "</f>
        <v>description: 'Curso generencial. Centro de Orientación y Especialización Profesional. Mercedes Combes.', </v>
      </c>
      <c r="AQ185" t="str">
        <f>AQ$1&amp;": '"&amp;Tabla5[[#This Row],[url_aux]]&amp;"', "</f>
        <v>url_aux: '', </v>
      </c>
      <c r="AR185" t="str">
        <f>AR$1&amp;": '"&amp;Tabla5[[#This Row],[calificacion]]&amp;"', "</f>
        <v>calificacion: 'Excelente', </v>
      </c>
      <c r="AS185" t="str">
        <f>AS$1&amp;": "&amp;Tabla5[[#This Row],[actualizado]]&amp;", "</f>
        <v>actualizado: false, </v>
      </c>
      <c r="AT185" t="str">
        <f>AT$1&amp;": "&amp;Tabla5[[#This Row],[en_ruta]]&amp;", "</f>
        <v>en_ruta: false, </v>
      </c>
      <c r="AU185" t="str">
        <f>AU$1&amp;": '"&amp;Tabla5[[#This Row],[logo_platform]]&amp;"', "</f>
        <v>logo_platform: 'generico', </v>
      </c>
      <c r="AV185" t="str">
        <f>AV$1&amp;": [ "&amp;Tabla5[[#This Row],[logo_technologies]]&amp;" ], "</f>
        <v>logo_technologies: [ 'generico' ], </v>
      </c>
      <c r="AW185" t="str">
        <f>AW$1&amp;": "&amp;Tabla5[[#This Row],[mostrar]]&amp;", "</f>
        <v>mostrar: false, </v>
      </c>
      <c r="AX185" t="str">
        <f>AX$1&amp;": '"&amp;Tabla5[[#This Row],[repositorio]]&amp;"', "</f>
        <v>repositorio: '', </v>
      </c>
      <c r="AY185" t="str">
        <f>AY$1&amp;": '"&amp;Tabla5[[#This Row],[nota]]&amp;"'"</f>
        <v>nota: ''</v>
      </c>
      <c r="AZ185" t="str">
        <f>"{ "&amp;AA185&amp;AB185&amp;AC185&amp;AD185&amp;AE185&amp;AF185&amp;AG185&amp;AH185&amp;AI185&amp;AJ185&amp;AK185&amp;AL185&amp;AM185&amp;AN185&amp;AO185&amp;AP185&amp;AQ185&amp;AR185&amp;AS185&amp;AT185&amp;AU185&amp;AV185&amp;AW185&amp;AX185&amp;AY185&amp;" },"</f>
        <v>{ id: 184, name: 'Iniciación gerencial en el manejo de recursos en actividades socio – culturales', category: 'Otros', technology: 'Otros', url: '', platform: 'Centro de Orientación y Especialización Profesional', costo: 0, money: 'VEB', comprado: true, priority: 0, minutos: 480, culminado: '1994-02-19', certificado: '', url_certificado: '', instructor: 'María Mercedes Combes', description: 'Curso generencial. Centro de Orientación y Especialización Profesional. Mercedes Combes.', url_aux: '', calificacion: 'Excelente', actualizado: false, en_ruta: false, logo_platform: 'generico', logo_technologies: [ 'generico' ], mostrar: false, repositorio: '', nota: '' },</v>
      </c>
    </row>
    <row r="186" spans="1:52">
      <c r="A186" s="8">
        <v>185</v>
      </c>
      <c r="B186" t="s">
        <v>993</v>
      </c>
      <c r="C186" t="s">
        <v>15</v>
      </c>
      <c r="D186" t="s">
        <v>994</v>
      </c>
      <c r="E186" s="7"/>
      <c r="F186" t="s">
        <v>995</v>
      </c>
      <c r="G186" s="3">
        <v>0</v>
      </c>
      <c r="H186" t="s">
        <v>989</v>
      </c>
      <c r="I186" t="s">
        <v>55</v>
      </c>
      <c r="J186" s="4">
        <v>0</v>
      </c>
      <c r="K186">
        <f>16*8</f>
        <v>128</v>
      </c>
      <c r="L186" s="11">
        <v>37288</v>
      </c>
      <c r="O186" s="6" t="s">
        <v>996</v>
      </c>
      <c r="P186" t="s">
        <v>997</v>
      </c>
      <c r="R186" t="s">
        <v>279</v>
      </c>
      <c r="S186" t="s">
        <v>61</v>
      </c>
      <c r="T186" t="s">
        <v>61</v>
      </c>
      <c r="U186" t="s">
        <v>998</v>
      </c>
      <c r="V186" s="22" t="s">
        <v>999</v>
      </c>
      <c r="W186" s="22" t="s">
        <v>61</v>
      </c>
      <c r="AA186" t="str">
        <f>AA$1&amp;": "&amp;Tabla5[[#This Row],[id]]&amp;", "</f>
        <v>id: 185, </v>
      </c>
      <c r="AB186" t="str">
        <f>AB$1&amp;": '"&amp;Tabla5[[#This Row],[name]]&amp;"', "</f>
        <v>name: 'Introducción a la Programación en Fortran 95', </v>
      </c>
      <c r="AC186" t="str">
        <f>AC$1&amp;": '"&amp;Tabla5[[#This Row],[category]]&amp;"', "</f>
        <v>category: 'Lenguajes de Programación', </v>
      </c>
      <c r="AD186" t="str">
        <f>AD$1&amp;": '"&amp;Tabla5[[#This Row],[technology]]&amp;"', "</f>
        <v>technology: 'Fortran', </v>
      </c>
      <c r="AE186" t="str">
        <f>AE$1&amp;": '"&amp;Tabla5[[#This Row],[url]]&amp;"', "</f>
        <v>url: '', </v>
      </c>
      <c r="AF186" t="str">
        <f>AF$1&amp;": '"&amp;Tabla5[[#This Row],[platform]]&amp;"', "</f>
        <v>platform: 'Universidad Central de Venezuela', </v>
      </c>
      <c r="AG186" t="str">
        <f>AG$1&amp;": "&amp;SUBSTITUTE(Tabla5[[#This Row],[costo]],",",".")&amp;", "</f>
        <v>costo: 0, </v>
      </c>
      <c r="AH186" t="str">
        <f>AH$1&amp;": '"&amp;Tabla5[[#This Row],[money]]&amp;"', "</f>
        <v>money: 'VEB', </v>
      </c>
      <c r="AI186" t="str">
        <f>AI$1&amp;": "&amp;Tabla5[[#This Row],[comprado]]&amp;", "</f>
        <v>comprado: true, </v>
      </c>
      <c r="AJ186" t="str">
        <f>AJ$1&amp;": "&amp;Tabla5[[#This Row],[priority]]&amp;", "</f>
        <v>priority: 0, </v>
      </c>
      <c r="AK186" t="str">
        <f>AK$1&amp;": "&amp;Tabla5[[#This Row],[minutos]]&amp;", "</f>
        <v>minutos: 128, </v>
      </c>
      <c r="AL186" t="str">
        <f>AL$1&amp;": "&amp;IF(Tabla5[[#This Row],[culminado]]=0,"null","'"&amp;TEXT(Tabla5[[#This Row],[culminado]],"aaaa-mm-dd")&amp;"'")&amp;", "</f>
        <v>culminado: '2002-02-01', </v>
      </c>
      <c r="AM186" t="str">
        <f>AM$1&amp;": '"&amp;Tabla5[[#This Row],[certificado]]&amp;"', "</f>
        <v>certificado: '', </v>
      </c>
      <c r="AN186" t="str">
        <f>AN$1&amp;": '"&amp;Tabla5[[#This Row],[url_certificado]]&amp;"', "</f>
        <v>url_certificado: '', </v>
      </c>
      <c r="AO186" t="str">
        <f>AO$1&amp;": '"&amp;Tabla5[[#This Row],[instructor]]&amp;"', "</f>
        <v>instructor: 'Facultad de Ingeniería UCV', </v>
      </c>
      <c r="AP186" t="str">
        <f>AP$1&amp;": '"&amp;Tabla5[[#This Row],[description]]&amp;"', "</f>
        <v>description: 'Curso de programación en Fortran 95. U.C.V., Facultad de Ingeniería. Instituto Tecnológico. Cursos de Extensión Profesional.', </v>
      </c>
      <c r="AQ186" t="str">
        <f>AQ$1&amp;": '"&amp;Tabla5[[#This Row],[url_aux]]&amp;"', "</f>
        <v>url_aux: '', </v>
      </c>
      <c r="AR186" t="str">
        <f>AR$1&amp;": '"&amp;Tabla5[[#This Row],[calificacion]]&amp;"', "</f>
        <v>calificacion: 'Muy bueno', </v>
      </c>
      <c r="AS186" t="str">
        <f>AS$1&amp;": "&amp;Tabla5[[#This Row],[actualizado]]&amp;", "</f>
        <v>actualizado: false, </v>
      </c>
      <c r="AT186" t="str">
        <f>AT$1&amp;": "&amp;Tabla5[[#This Row],[en_ruta]]&amp;", "</f>
        <v>en_ruta: false, </v>
      </c>
      <c r="AU186" t="str">
        <f>AU$1&amp;": '"&amp;Tabla5[[#This Row],[logo_platform]]&amp;"', "</f>
        <v>logo_platform: 'ucv', </v>
      </c>
      <c r="AV186" t="str">
        <f>AV$1&amp;": [ "&amp;Tabla5[[#This Row],[logo_technologies]]&amp;" ], "</f>
        <v>logo_technologies: [ 'fortran' ], </v>
      </c>
      <c r="AW186" t="str">
        <f>AW$1&amp;": "&amp;Tabla5[[#This Row],[mostrar]]&amp;", "</f>
        <v>mostrar: false, </v>
      </c>
      <c r="AX186" t="str">
        <f>AX$1&amp;": '"&amp;Tabla5[[#This Row],[repositorio]]&amp;"', "</f>
        <v>repositorio: '', </v>
      </c>
      <c r="AY186" t="str">
        <f>AY$1&amp;": '"&amp;Tabla5[[#This Row],[nota]]&amp;"'"</f>
        <v>nota: ''</v>
      </c>
      <c r="AZ186" t="str">
        <f>"{ "&amp;AA186&amp;AB186&amp;AC186&amp;AD186&amp;AE186&amp;AF186&amp;AG186&amp;AH186&amp;AI186&amp;AJ186&amp;AK186&amp;AL186&amp;AM186&amp;AN186&amp;AO186&amp;AP186&amp;AQ186&amp;AR186&amp;AS186&amp;AT186&amp;AU186&amp;AV186&amp;AW186&amp;AX186&amp;AY186&amp;" },"</f>
        <v>{ id: 185, name: 'Introducción a la Programación en Fortran 95', category: 'Lenguajes de Programación', technology: 'Fortran', url: '', platform: 'Universidad Central de Venezuela', costo: 0, money: 'VEB', comprado: true, priority: 0, minutos: 128, culminado: '2002-02-01', certificado: '', url_certificado: '', instructor: 'Facultad de Ingeniería UCV', description: 'Curso de programación en Fortran 95. U.C.V., Facultad de Ingeniería. Instituto Tecnológico. Cursos de Extensión Profesional.', url_aux: '', calificacion: 'Muy bueno', actualizado: false, en_ruta: false, logo_platform: 'ucv', logo_technologies: [ 'fortran' ], mostrar: false, repositorio: '', nota: '' },</v>
      </c>
    </row>
    <row r="187" spans="1:52">
      <c r="A187" s="8">
        <v>186</v>
      </c>
      <c r="B187" t="s">
        <v>1000</v>
      </c>
      <c r="C187" t="s">
        <v>17</v>
      </c>
      <c r="D187" t="s">
        <v>17</v>
      </c>
      <c r="E187" s="7"/>
      <c r="F187" t="s">
        <v>1001</v>
      </c>
      <c r="G187" s="3">
        <v>0</v>
      </c>
      <c r="H187" t="s">
        <v>989</v>
      </c>
      <c r="I187" t="s">
        <v>55</v>
      </c>
      <c r="J187" s="4">
        <v>0</v>
      </c>
      <c r="K187">
        <f>8*60</f>
        <v>480</v>
      </c>
      <c r="L187" s="5">
        <v>38236</v>
      </c>
      <c r="O187" t="s">
        <v>1002</v>
      </c>
      <c r="P187" t="s">
        <v>1003</v>
      </c>
      <c r="R187" t="s">
        <v>93</v>
      </c>
      <c r="S187" t="s">
        <v>61</v>
      </c>
      <c r="T187" t="s">
        <v>61</v>
      </c>
      <c r="U187" t="s">
        <v>1004</v>
      </c>
      <c r="V187" s="22" t="s">
        <v>187</v>
      </c>
      <c r="W187" s="22" t="s">
        <v>61</v>
      </c>
      <c r="AA187" t="str">
        <f>AA$1&amp;": "&amp;Tabla5[[#This Row],[id]]&amp;", "</f>
        <v>id: 186, </v>
      </c>
      <c r="AB187" t="str">
        <f>AB$1&amp;": '"&amp;Tabla5[[#This Row],[name]]&amp;"', "</f>
        <v>name: 'Defensive Driving Certificate', </v>
      </c>
      <c r="AC187" t="str">
        <f>AC$1&amp;": '"&amp;Tabla5[[#This Row],[category]]&amp;"', "</f>
        <v>category: 'Otros', </v>
      </c>
      <c r="AD187" t="str">
        <f>AD$1&amp;": '"&amp;Tabla5[[#This Row],[technology]]&amp;"', "</f>
        <v>technology: 'Otros', </v>
      </c>
      <c r="AE187" t="str">
        <f>AE$1&amp;": '"&amp;Tabla5[[#This Row],[url]]&amp;"', "</f>
        <v>url: '', </v>
      </c>
      <c r="AF187" t="str">
        <f>AF$1&amp;": '"&amp;Tabla5[[#This Row],[platform]]&amp;"', "</f>
        <v>platform: 'ENI', </v>
      </c>
      <c r="AG187" t="str">
        <f>AG$1&amp;": "&amp;SUBSTITUTE(Tabla5[[#This Row],[costo]],",",".")&amp;", "</f>
        <v>costo: 0, </v>
      </c>
      <c r="AH187" t="str">
        <f>AH$1&amp;": '"&amp;Tabla5[[#This Row],[money]]&amp;"', "</f>
        <v>money: 'VEB', </v>
      </c>
      <c r="AI187" t="str">
        <f>AI$1&amp;": "&amp;Tabla5[[#This Row],[comprado]]&amp;", "</f>
        <v>comprado: true, </v>
      </c>
      <c r="AJ187" t="str">
        <f>AJ$1&amp;": "&amp;Tabla5[[#This Row],[priority]]&amp;", "</f>
        <v>priority: 0, </v>
      </c>
      <c r="AK187" t="str">
        <f>AK$1&amp;": "&amp;Tabla5[[#This Row],[minutos]]&amp;", "</f>
        <v>minutos: 480, </v>
      </c>
      <c r="AL187" t="str">
        <f>AL$1&amp;": "&amp;IF(Tabla5[[#This Row],[culminado]]=0,"null","'"&amp;TEXT(Tabla5[[#This Row],[culminado]],"aaaa-mm-dd")&amp;"'")&amp;", "</f>
        <v>culminado: '2004-09-06', </v>
      </c>
      <c r="AM187" t="str">
        <f>AM$1&amp;": '"&amp;Tabla5[[#This Row],[certificado]]&amp;"', "</f>
        <v>certificado: '', </v>
      </c>
      <c r="AN187" t="str">
        <f>AN$1&amp;": '"&amp;Tabla5[[#This Row],[url_certificado]]&amp;"', "</f>
        <v>url_certificado: '', </v>
      </c>
      <c r="AO187" t="str">
        <f>AO$1&amp;": '"&amp;Tabla5[[#This Row],[instructor]]&amp;"', "</f>
        <v>instructor: 'Luis Rosillo', </v>
      </c>
      <c r="AP187" t="str">
        <f>AP$1&amp;": '"&amp;Tabla5[[#This Row],[description]]&amp;"', "</f>
        <v>description: 'ENI Dacion B.V. San Tomé. Estado Anzoátegui. Curso de manejo defensivo y comentado.', </v>
      </c>
      <c r="AQ187" t="str">
        <f>AQ$1&amp;": '"&amp;Tabla5[[#This Row],[url_aux]]&amp;"', "</f>
        <v>url_aux: '', </v>
      </c>
      <c r="AR187" t="str">
        <f>AR$1&amp;": '"&amp;Tabla5[[#This Row],[calificacion]]&amp;"', "</f>
        <v>calificacion: 'Excelente', </v>
      </c>
      <c r="AS187" t="str">
        <f>AS$1&amp;": "&amp;Tabla5[[#This Row],[actualizado]]&amp;", "</f>
        <v>actualizado: false, </v>
      </c>
      <c r="AT187" t="str">
        <f>AT$1&amp;": "&amp;Tabla5[[#This Row],[en_ruta]]&amp;", "</f>
        <v>en_ruta: false, </v>
      </c>
      <c r="AU187" t="str">
        <f>AU$1&amp;": '"&amp;Tabla5[[#This Row],[logo_platform]]&amp;"', "</f>
        <v>logo_platform: 'eni', </v>
      </c>
      <c r="AV187" t="str">
        <f>AV$1&amp;": [ "&amp;Tabla5[[#This Row],[logo_technologies]]&amp;" ], "</f>
        <v>logo_technologies: [ 'generico' ], </v>
      </c>
      <c r="AW187" t="str">
        <f>AW$1&amp;": "&amp;Tabla5[[#This Row],[mostrar]]&amp;", "</f>
        <v>mostrar: false, </v>
      </c>
      <c r="AX187" t="str">
        <f>AX$1&amp;": '"&amp;Tabla5[[#This Row],[repositorio]]&amp;"', "</f>
        <v>repositorio: '', </v>
      </c>
      <c r="AY187" t="str">
        <f>AY$1&amp;": '"&amp;Tabla5[[#This Row],[nota]]&amp;"'"</f>
        <v>nota: ''</v>
      </c>
      <c r="AZ187" t="str">
        <f>"{ "&amp;AA187&amp;AB187&amp;AC187&amp;AD187&amp;AE187&amp;AF187&amp;AG187&amp;AH187&amp;AI187&amp;AJ187&amp;AK187&amp;AL187&amp;AM187&amp;AN187&amp;AO187&amp;AP187&amp;AQ187&amp;AR187&amp;AS187&amp;AT187&amp;AU187&amp;AV187&amp;AW187&amp;AX187&amp;AY187&amp;" },"</f>
        <v>{ id: 186, name: 'Defensive Driving Certificate', category: 'Otros', technology: 'Otros', url: '', platform: 'ENI', costo: 0, money: 'VEB', comprado: true, priority: 0, minutos: 480, culminado: '2004-09-06', certificado: '', url_certificado: '', instructor: 'Luis Rosillo', description: 'ENI Dacion B.V. San Tomé. Estado Anzoátegui. Curso de manejo defensivo y comentado.', url_aux: '', calificacion: 'Excelente', actualizado: false, en_ruta: false, logo_platform: 'eni', logo_technologies: [ 'generico' ], mostrar: false, repositorio: '', nota: '' },</v>
      </c>
    </row>
    <row r="188" spans="1:52">
      <c r="A188" s="8">
        <v>187</v>
      </c>
      <c r="B188" t="s">
        <v>1005</v>
      </c>
      <c r="C188" t="s">
        <v>17</v>
      </c>
      <c r="D188" t="s">
        <v>17</v>
      </c>
      <c r="E188" s="7"/>
      <c r="F188" t="s">
        <v>1006</v>
      </c>
      <c r="G188" s="3">
        <v>0</v>
      </c>
      <c r="H188" t="s">
        <v>989</v>
      </c>
      <c r="I188" t="s">
        <v>55</v>
      </c>
      <c r="J188" s="4">
        <v>0</v>
      </c>
      <c r="K188">
        <f>24*60</f>
        <v>1440</v>
      </c>
      <c r="L188" s="5">
        <v>38618</v>
      </c>
      <c r="O188" t="s">
        <v>1007</v>
      </c>
      <c r="P188" t="s">
        <v>1008</v>
      </c>
      <c r="R188" t="s">
        <v>279</v>
      </c>
      <c r="S188" t="s">
        <v>61</v>
      </c>
      <c r="T188" t="s">
        <v>61</v>
      </c>
      <c r="U188" t="s">
        <v>1009</v>
      </c>
      <c r="V188" s="22" t="s">
        <v>187</v>
      </c>
      <c r="W188" s="22" t="s">
        <v>61</v>
      </c>
      <c r="AA188" t="str">
        <f>AA$1&amp;": "&amp;Tabla5[[#This Row],[id]]&amp;", "</f>
        <v>id: 187, </v>
      </c>
      <c r="AB188" t="str">
        <f>AB$1&amp;": '"&amp;Tabla5[[#This Row],[name]]&amp;"', "</f>
        <v>name: 'Deshidratación de Gas', </v>
      </c>
      <c r="AC188" t="str">
        <f>AC$1&amp;": '"&amp;Tabla5[[#This Row],[category]]&amp;"', "</f>
        <v>category: 'Otros', </v>
      </c>
      <c r="AD188" t="str">
        <f>AD$1&amp;": '"&amp;Tabla5[[#This Row],[technology]]&amp;"', "</f>
        <v>technology: 'Otros', </v>
      </c>
      <c r="AE188" t="str">
        <f>AE$1&amp;": '"&amp;Tabla5[[#This Row],[url]]&amp;"', "</f>
        <v>url: '', </v>
      </c>
      <c r="AF188" t="str">
        <f>AF$1&amp;": '"&amp;Tabla5[[#This Row],[platform]]&amp;"', "</f>
        <v>platform: 'Proynca', </v>
      </c>
      <c r="AG188" t="str">
        <f>AG$1&amp;": "&amp;SUBSTITUTE(Tabla5[[#This Row],[costo]],",",".")&amp;", "</f>
        <v>costo: 0, </v>
      </c>
      <c r="AH188" t="str">
        <f>AH$1&amp;": '"&amp;Tabla5[[#This Row],[money]]&amp;"', "</f>
        <v>money: 'VEB', </v>
      </c>
      <c r="AI188" t="str">
        <f>AI$1&amp;": "&amp;Tabla5[[#This Row],[comprado]]&amp;", "</f>
        <v>comprado: true, </v>
      </c>
      <c r="AJ188" t="str">
        <f>AJ$1&amp;": "&amp;Tabla5[[#This Row],[priority]]&amp;", "</f>
        <v>priority: 0, </v>
      </c>
      <c r="AK188" t="str">
        <f>AK$1&amp;": "&amp;Tabla5[[#This Row],[minutos]]&amp;", "</f>
        <v>minutos: 1440, </v>
      </c>
      <c r="AL188" t="str">
        <f>AL$1&amp;": "&amp;IF(Tabla5[[#This Row],[culminado]]=0,"null","'"&amp;TEXT(Tabla5[[#This Row],[culminado]],"aaaa-mm-dd")&amp;"'")&amp;", "</f>
        <v>culminado: '2005-09-23', </v>
      </c>
      <c r="AM188" t="str">
        <f>AM$1&amp;": '"&amp;Tabla5[[#This Row],[certificado]]&amp;"', "</f>
        <v>certificado: '', </v>
      </c>
      <c r="AN188" t="str">
        <f>AN$1&amp;": '"&amp;Tabla5[[#This Row],[url_certificado]]&amp;"', "</f>
        <v>url_certificado: '', </v>
      </c>
      <c r="AO188" t="str">
        <f>AO$1&amp;": '"&amp;Tabla5[[#This Row],[instructor]]&amp;"', "</f>
        <v>instructor: 'Rigoberto Brito', </v>
      </c>
      <c r="AP188" t="str">
        <f>AP$1&amp;": '"&amp;Tabla5[[#This Row],[description]]&amp;"', "</f>
        <v>description: 'PROYNCA (Procesos y Negocios Integrales). San Tomé. Estado Anzoátegui. Dictado por el Ing. Rigoberto Brito.', </v>
      </c>
      <c r="AQ188" t="str">
        <f>AQ$1&amp;": '"&amp;Tabla5[[#This Row],[url_aux]]&amp;"', "</f>
        <v>url_aux: '', </v>
      </c>
      <c r="AR188" t="str">
        <f>AR$1&amp;": '"&amp;Tabla5[[#This Row],[calificacion]]&amp;"', "</f>
        <v>calificacion: 'Muy bueno', </v>
      </c>
      <c r="AS188" t="str">
        <f>AS$1&amp;": "&amp;Tabla5[[#This Row],[actualizado]]&amp;", "</f>
        <v>actualizado: false, </v>
      </c>
      <c r="AT188" t="str">
        <f>AT$1&amp;": "&amp;Tabla5[[#This Row],[en_ruta]]&amp;", "</f>
        <v>en_ruta: false, </v>
      </c>
      <c r="AU188" t="str">
        <f>AU$1&amp;": '"&amp;Tabla5[[#This Row],[logo_platform]]&amp;"', "</f>
        <v>logo_platform: 'proynca', </v>
      </c>
      <c r="AV188" t="str">
        <f>AV$1&amp;": [ "&amp;Tabla5[[#This Row],[logo_technologies]]&amp;" ], "</f>
        <v>logo_technologies: [ 'generico' ], </v>
      </c>
      <c r="AW188" t="str">
        <f>AW$1&amp;": "&amp;Tabla5[[#This Row],[mostrar]]&amp;", "</f>
        <v>mostrar: false, </v>
      </c>
      <c r="AX188" t="str">
        <f>AX$1&amp;": '"&amp;Tabla5[[#This Row],[repositorio]]&amp;"', "</f>
        <v>repositorio: '', </v>
      </c>
      <c r="AY188" t="str">
        <f>AY$1&amp;": '"&amp;Tabla5[[#This Row],[nota]]&amp;"'"</f>
        <v>nota: ''</v>
      </c>
      <c r="AZ188" t="str">
        <f>"{ "&amp;AA188&amp;AB188&amp;AC188&amp;AD188&amp;AE188&amp;AF188&amp;AG188&amp;AH188&amp;AI188&amp;AJ188&amp;AK188&amp;AL188&amp;AM188&amp;AN188&amp;AO188&amp;AP188&amp;AQ188&amp;AR188&amp;AS188&amp;AT188&amp;AU188&amp;AV188&amp;AW188&amp;AX188&amp;AY188&amp;" },"</f>
        <v>{ id: 187, name: 'Deshidratación de Gas', category: 'Otros', technology: 'Otros', url: '', platform: 'Proynca', costo: 0, money: 'VEB', comprado: true, priority: 0, minutos: 1440, culminado: '2005-09-23', certificado: '', url_certificado: '', instructor: 'Rigoberto Brito', description: 'PROYNCA (Procesos y Negocios Integrales). San Tomé. Estado Anzoátegui. Dictado por el Ing. Rigoberto Brito.', url_aux: '', calificacion: 'Muy bueno', actualizado: false, en_ruta: false, logo_platform: 'proynca', logo_technologies: [ 'generico' ], mostrar: false, repositorio: '', nota: '' },</v>
      </c>
    </row>
    <row r="189" spans="1:52">
      <c r="A189" s="8">
        <v>188</v>
      </c>
      <c r="B189" t="s">
        <v>1010</v>
      </c>
      <c r="C189" t="s">
        <v>17</v>
      </c>
      <c r="D189" t="s">
        <v>17</v>
      </c>
      <c r="E189" s="7"/>
      <c r="F189" t="s">
        <v>1006</v>
      </c>
      <c r="G189" s="3">
        <v>0</v>
      </c>
      <c r="H189" t="s">
        <v>989</v>
      </c>
      <c r="I189" t="s">
        <v>55</v>
      </c>
      <c r="J189" s="4">
        <v>0</v>
      </c>
      <c r="K189">
        <f>24*60</f>
        <v>1440</v>
      </c>
      <c r="L189" s="5">
        <v>38639</v>
      </c>
      <c r="O189" t="s">
        <v>1011</v>
      </c>
      <c r="P189" t="s">
        <v>1012</v>
      </c>
      <c r="R189" t="s">
        <v>279</v>
      </c>
      <c r="S189" t="s">
        <v>61</v>
      </c>
      <c r="T189" t="s">
        <v>61</v>
      </c>
      <c r="U189" t="s">
        <v>1009</v>
      </c>
      <c r="V189" s="22" t="s">
        <v>187</v>
      </c>
      <c r="W189" s="22" t="s">
        <v>61</v>
      </c>
      <c r="AA189" t="str">
        <f>AA$1&amp;": "&amp;Tabla5[[#This Row],[id]]&amp;", "</f>
        <v>id: 188, </v>
      </c>
      <c r="AB189" t="str">
        <f>AB$1&amp;": '"&amp;Tabla5[[#This Row],[name]]&amp;"', "</f>
        <v>name: 'Tratamiento de Aguas Efluentes', </v>
      </c>
      <c r="AC189" t="str">
        <f>AC$1&amp;": '"&amp;Tabla5[[#This Row],[category]]&amp;"', "</f>
        <v>category: 'Otros', </v>
      </c>
      <c r="AD189" t="str">
        <f>AD$1&amp;": '"&amp;Tabla5[[#This Row],[technology]]&amp;"', "</f>
        <v>technology: 'Otros', </v>
      </c>
      <c r="AE189" t="str">
        <f>AE$1&amp;": '"&amp;Tabla5[[#This Row],[url]]&amp;"', "</f>
        <v>url: '', </v>
      </c>
      <c r="AF189" t="str">
        <f>AF$1&amp;": '"&amp;Tabla5[[#This Row],[platform]]&amp;"', "</f>
        <v>platform: 'Proynca', </v>
      </c>
      <c r="AG189" t="str">
        <f>AG$1&amp;": "&amp;SUBSTITUTE(Tabla5[[#This Row],[costo]],",",".")&amp;", "</f>
        <v>costo: 0, </v>
      </c>
      <c r="AH189" t="str">
        <f>AH$1&amp;": '"&amp;Tabla5[[#This Row],[money]]&amp;"', "</f>
        <v>money: 'VEB', </v>
      </c>
      <c r="AI189" t="str">
        <f>AI$1&amp;": "&amp;Tabla5[[#This Row],[comprado]]&amp;", "</f>
        <v>comprado: true, </v>
      </c>
      <c r="AJ189" t="str">
        <f>AJ$1&amp;": "&amp;Tabla5[[#This Row],[priority]]&amp;", "</f>
        <v>priority: 0, </v>
      </c>
      <c r="AK189" t="str">
        <f>AK$1&amp;": "&amp;Tabla5[[#This Row],[minutos]]&amp;", "</f>
        <v>minutos: 1440, </v>
      </c>
      <c r="AL189" t="str">
        <f>AL$1&amp;": "&amp;IF(Tabla5[[#This Row],[culminado]]=0,"null","'"&amp;TEXT(Tabla5[[#This Row],[culminado]],"aaaa-mm-dd")&amp;"'")&amp;", "</f>
        <v>culminado: '2005-10-14', </v>
      </c>
      <c r="AM189" t="str">
        <f>AM$1&amp;": '"&amp;Tabla5[[#This Row],[certificado]]&amp;"', "</f>
        <v>certificado: '', </v>
      </c>
      <c r="AN189" t="str">
        <f>AN$1&amp;": '"&amp;Tabla5[[#This Row],[url_certificado]]&amp;"', "</f>
        <v>url_certificado: '', </v>
      </c>
      <c r="AO189" t="str">
        <f>AO$1&amp;": '"&amp;Tabla5[[#This Row],[instructor]]&amp;"', "</f>
        <v>instructor: 'Schacklanye Barradas', </v>
      </c>
      <c r="AP189" t="str">
        <f>AP$1&amp;": '"&amp;Tabla5[[#This Row],[description]]&amp;"', "</f>
        <v>description: 'PROYNCA (Procesos y Negocios Integrales). San Tomé. Estado Anzoátegui. Dictado por la Ing. Schacklanye Barradas y la Ing. Emerita Machado.', </v>
      </c>
      <c r="AQ189" t="str">
        <f>AQ$1&amp;": '"&amp;Tabla5[[#This Row],[url_aux]]&amp;"', "</f>
        <v>url_aux: '', </v>
      </c>
      <c r="AR189" t="str">
        <f>AR$1&amp;": '"&amp;Tabla5[[#This Row],[calificacion]]&amp;"', "</f>
        <v>calificacion: 'Muy bueno', </v>
      </c>
      <c r="AS189" t="str">
        <f>AS$1&amp;": "&amp;Tabla5[[#This Row],[actualizado]]&amp;", "</f>
        <v>actualizado: false, </v>
      </c>
      <c r="AT189" t="str">
        <f>AT$1&amp;": "&amp;Tabla5[[#This Row],[en_ruta]]&amp;", "</f>
        <v>en_ruta: false, </v>
      </c>
      <c r="AU189" t="str">
        <f>AU$1&amp;": '"&amp;Tabla5[[#This Row],[logo_platform]]&amp;"', "</f>
        <v>logo_platform: 'proynca', </v>
      </c>
      <c r="AV189" t="str">
        <f>AV$1&amp;": [ "&amp;Tabla5[[#This Row],[logo_technologies]]&amp;" ], "</f>
        <v>logo_technologies: [ 'generico' ], </v>
      </c>
      <c r="AW189" t="str">
        <f>AW$1&amp;": "&amp;Tabla5[[#This Row],[mostrar]]&amp;", "</f>
        <v>mostrar: false, </v>
      </c>
      <c r="AX189" t="str">
        <f>AX$1&amp;": '"&amp;Tabla5[[#This Row],[repositorio]]&amp;"', "</f>
        <v>repositorio: '', </v>
      </c>
      <c r="AY189" t="str">
        <f>AY$1&amp;": '"&amp;Tabla5[[#This Row],[nota]]&amp;"'"</f>
        <v>nota: ''</v>
      </c>
      <c r="AZ189" t="str">
        <f>"{ "&amp;AA189&amp;AB189&amp;AC189&amp;AD189&amp;AE189&amp;AF189&amp;AG189&amp;AH189&amp;AI189&amp;AJ189&amp;AK189&amp;AL189&amp;AM189&amp;AN189&amp;AO189&amp;AP189&amp;AQ189&amp;AR189&amp;AS189&amp;AT189&amp;AU189&amp;AV189&amp;AW189&amp;AX189&amp;AY189&amp;" },"</f>
        <v>{ id: 188, name: 'Tratamiento de Aguas Efluentes', category: 'Otros', technology: 'Otros', url: '', platform: 'Proynca', costo: 0, money: 'VEB', comprado: true, priority: 0, minutos: 1440, culminado: '2005-10-14', certificado: '', url_certificado: '', instructor: 'Schacklanye Barradas', description: 'PROYNCA (Procesos y Negocios Integrales). San Tomé. Estado Anzoátegui. Dictado por la Ing. Schacklanye Barradas y la Ing. Emerita Machado.', url_aux: '', calificacion: 'Muy bueno', actualizado: false, en_ruta: false, logo_platform: 'proynca', logo_technologies: [ 'generico' ], mostrar: false, repositorio: '', nota: '' },</v>
      </c>
    </row>
    <row r="190" spans="1:52">
      <c r="A190" s="8">
        <v>189</v>
      </c>
      <c r="B190" t="s">
        <v>1013</v>
      </c>
      <c r="C190" t="s">
        <v>17</v>
      </c>
      <c r="D190" t="s">
        <v>17</v>
      </c>
      <c r="E190" s="7"/>
      <c r="F190" t="s">
        <v>1001</v>
      </c>
      <c r="G190" s="3">
        <v>0</v>
      </c>
      <c r="H190" t="s">
        <v>989</v>
      </c>
      <c r="I190" t="s">
        <v>55</v>
      </c>
      <c r="J190" s="4">
        <v>0</v>
      </c>
      <c r="K190">
        <f>8*60</f>
        <v>480</v>
      </c>
      <c r="L190" s="5">
        <v>38667</v>
      </c>
      <c r="O190" t="s">
        <v>1014</v>
      </c>
      <c r="P190" t="s">
        <v>1015</v>
      </c>
      <c r="R190" t="s">
        <v>93</v>
      </c>
      <c r="S190" t="s">
        <v>61</v>
      </c>
      <c r="T190" t="s">
        <v>61</v>
      </c>
      <c r="U190" t="s">
        <v>1004</v>
      </c>
      <c r="V190" s="22" t="s">
        <v>187</v>
      </c>
      <c r="W190" s="22" t="s">
        <v>61</v>
      </c>
      <c r="AA190" t="str">
        <f>AA$1&amp;": "&amp;Tabla5[[#This Row],[id]]&amp;", "</f>
        <v>id: 189, </v>
      </c>
      <c r="AB190" t="str">
        <f>AB$1&amp;": '"&amp;Tabla5[[#This Row],[name]]&amp;"', "</f>
        <v>name: 'Introducción a Medición de Variables de Proceso', </v>
      </c>
      <c r="AC190" t="str">
        <f>AC$1&amp;": '"&amp;Tabla5[[#This Row],[category]]&amp;"', "</f>
        <v>category: 'Otros', </v>
      </c>
      <c r="AD190" t="str">
        <f>AD$1&amp;": '"&amp;Tabla5[[#This Row],[technology]]&amp;"', "</f>
        <v>technology: 'Otros', </v>
      </c>
      <c r="AE190" t="str">
        <f>AE$1&amp;": '"&amp;Tabla5[[#This Row],[url]]&amp;"', "</f>
        <v>url: '', </v>
      </c>
      <c r="AF190" t="str">
        <f>AF$1&amp;": '"&amp;Tabla5[[#This Row],[platform]]&amp;"', "</f>
        <v>platform: 'ENI', </v>
      </c>
      <c r="AG190" t="str">
        <f>AG$1&amp;": "&amp;SUBSTITUTE(Tabla5[[#This Row],[costo]],",",".")&amp;", "</f>
        <v>costo: 0, </v>
      </c>
      <c r="AH190" t="str">
        <f>AH$1&amp;": '"&amp;Tabla5[[#This Row],[money]]&amp;"', "</f>
        <v>money: 'VEB', </v>
      </c>
      <c r="AI190" t="str">
        <f>AI$1&amp;": "&amp;Tabla5[[#This Row],[comprado]]&amp;", "</f>
        <v>comprado: true, </v>
      </c>
      <c r="AJ190" t="str">
        <f>AJ$1&amp;": "&amp;Tabla5[[#This Row],[priority]]&amp;", "</f>
        <v>priority: 0, </v>
      </c>
      <c r="AK190" t="str">
        <f>AK$1&amp;": "&amp;Tabla5[[#This Row],[minutos]]&amp;", "</f>
        <v>minutos: 480, </v>
      </c>
      <c r="AL190" t="str">
        <f>AL$1&amp;": "&amp;IF(Tabla5[[#This Row],[culminado]]=0,"null","'"&amp;TEXT(Tabla5[[#This Row],[culminado]],"aaaa-mm-dd")&amp;"'")&amp;", "</f>
        <v>culminado: '2005-11-11', </v>
      </c>
      <c r="AM190" t="str">
        <f>AM$1&amp;": '"&amp;Tabla5[[#This Row],[certificado]]&amp;"', "</f>
        <v>certificado: '', </v>
      </c>
      <c r="AN190" t="str">
        <f>AN$1&amp;": '"&amp;Tabla5[[#This Row],[url_certificado]]&amp;"', "</f>
        <v>url_certificado: '', </v>
      </c>
      <c r="AO190" t="str">
        <f>AO$1&amp;": '"&amp;Tabla5[[#This Row],[instructor]]&amp;"', "</f>
        <v>instructor: 'José David De Sousa', </v>
      </c>
      <c r="AP190" t="str">
        <f>AP$1&amp;": '"&amp;Tabla5[[#This Row],[description]]&amp;"', "</f>
        <v>description: 'ENI Dacion B.V. San Tomé. Estado Anzoátegui. Curso de Medición de Variables, dictado por el Ing. José David De Sousa.', </v>
      </c>
      <c r="AQ190" t="str">
        <f>AQ$1&amp;": '"&amp;Tabla5[[#This Row],[url_aux]]&amp;"', "</f>
        <v>url_aux: '', </v>
      </c>
      <c r="AR190" t="str">
        <f>AR$1&amp;": '"&amp;Tabla5[[#This Row],[calificacion]]&amp;"', "</f>
        <v>calificacion: 'Excelente', </v>
      </c>
      <c r="AS190" t="str">
        <f>AS$1&amp;": "&amp;Tabla5[[#This Row],[actualizado]]&amp;", "</f>
        <v>actualizado: false, </v>
      </c>
      <c r="AT190" t="str">
        <f>AT$1&amp;": "&amp;Tabla5[[#This Row],[en_ruta]]&amp;", "</f>
        <v>en_ruta: false, </v>
      </c>
      <c r="AU190" t="str">
        <f>AU$1&amp;": '"&amp;Tabla5[[#This Row],[logo_platform]]&amp;"', "</f>
        <v>logo_platform: 'eni', </v>
      </c>
      <c r="AV190" t="str">
        <f>AV$1&amp;": [ "&amp;Tabla5[[#This Row],[logo_technologies]]&amp;" ], "</f>
        <v>logo_technologies: [ 'generico' ], </v>
      </c>
      <c r="AW190" t="str">
        <f>AW$1&amp;": "&amp;Tabla5[[#This Row],[mostrar]]&amp;", "</f>
        <v>mostrar: false, </v>
      </c>
      <c r="AX190" t="str">
        <f>AX$1&amp;": '"&amp;Tabla5[[#This Row],[repositorio]]&amp;"', "</f>
        <v>repositorio: '', </v>
      </c>
      <c r="AY190" t="str">
        <f>AY$1&amp;": '"&amp;Tabla5[[#This Row],[nota]]&amp;"'"</f>
        <v>nota: ''</v>
      </c>
      <c r="AZ190" t="str">
        <f>"{ "&amp;AA190&amp;AB190&amp;AC190&amp;AD190&amp;AE190&amp;AF190&amp;AG190&amp;AH190&amp;AI190&amp;AJ190&amp;AK190&amp;AL190&amp;AM190&amp;AN190&amp;AO190&amp;AP190&amp;AQ190&amp;AR190&amp;AS190&amp;AT190&amp;AU190&amp;AV190&amp;AW190&amp;AX190&amp;AY190&amp;" },"</f>
        <v>{ id: 189, name: 'Introducción a Medición de Variables de Proceso', category: 'Otros', technology: 'Otros', url: '', platform: 'ENI', costo: 0, money: 'VEB', comprado: true, priority: 0, minutos: 480, culminado: '2005-11-11', certificado: '', url_certificado: '', instructor: 'José David De Sousa', description: 'ENI Dacion B.V. San Tomé. Estado Anzoátegui. Curso de Medición de Variables, dictado por el Ing. José David De Sousa.', url_aux: '', calificacion: 'Excelente', actualizado: false, en_ruta: false, logo_platform: 'eni', logo_technologies: [ 'generico' ], mostrar: false, repositorio: '', nota: '' },</v>
      </c>
    </row>
    <row r="191" spans="1:52">
      <c r="A191" s="8">
        <v>190</v>
      </c>
      <c r="B191" t="s">
        <v>1016</v>
      </c>
      <c r="C191" t="s">
        <v>17</v>
      </c>
      <c r="D191" t="s">
        <v>17</v>
      </c>
      <c r="E191" s="7"/>
      <c r="F191" t="s">
        <v>1006</v>
      </c>
      <c r="G191" s="3">
        <v>0</v>
      </c>
      <c r="H191" t="s">
        <v>989</v>
      </c>
      <c r="I191" t="s">
        <v>55</v>
      </c>
      <c r="J191" s="4">
        <v>0</v>
      </c>
      <c r="K191">
        <f>24*60</f>
        <v>1440</v>
      </c>
      <c r="L191" s="5">
        <v>38681</v>
      </c>
      <c r="O191" t="s">
        <v>1017</v>
      </c>
      <c r="P191" t="s">
        <v>1018</v>
      </c>
      <c r="R191" t="s">
        <v>279</v>
      </c>
      <c r="S191" t="s">
        <v>61</v>
      </c>
      <c r="T191" t="s">
        <v>61</v>
      </c>
      <c r="U191" t="s">
        <v>1009</v>
      </c>
      <c r="V191" s="22" t="s">
        <v>187</v>
      </c>
      <c r="W191" s="22" t="s">
        <v>61</v>
      </c>
      <c r="AA191" t="str">
        <f>AA$1&amp;": "&amp;Tabla5[[#This Row],[id]]&amp;", "</f>
        <v>id: 190, </v>
      </c>
      <c r="AB191" t="str">
        <f>AB$1&amp;": '"&amp;Tabla5[[#This Row],[name]]&amp;"', "</f>
        <v>name: 'Deshidratación de Crudo', </v>
      </c>
      <c r="AC191" t="str">
        <f>AC$1&amp;": '"&amp;Tabla5[[#This Row],[category]]&amp;"', "</f>
        <v>category: 'Otros', </v>
      </c>
      <c r="AD191" t="str">
        <f>AD$1&amp;": '"&amp;Tabla5[[#This Row],[technology]]&amp;"', "</f>
        <v>technology: 'Otros', </v>
      </c>
      <c r="AE191" t="str">
        <f>AE$1&amp;": '"&amp;Tabla5[[#This Row],[url]]&amp;"', "</f>
        <v>url: '', </v>
      </c>
      <c r="AF191" t="str">
        <f>AF$1&amp;": '"&amp;Tabla5[[#This Row],[platform]]&amp;"', "</f>
        <v>platform: 'Proynca', </v>
      </c>
      <c r="AG191" t="str">
        <f>AG$1&amp;": "&amp;SUBSTITUTE(Tabla5[[#This Row],[costo]],",",".")&amp;", "</f>
        <v>costo: 0, </v>
      </c>
      <c r="AH191" t="str">
        <f>AH$1&amp;": '"&amp;Tabla5[[#This Row],[money]]&amp;"', "</f>
        <v>money: 'VEB', </v>
      </c>
      <c r="AI191" t="str">
        <f>AI$1&amp;": "&amp;Tabla5[[#This Row],[comprado]]&amp;", "</f>
        <v>comprado: true, </v>
      </c>
      <c r="AJ191" t="str">
        <f>AJ$1&amp;": "&amp;Tabla5[[#This Row],[priority]]&amp;", "</f>
        <v>priority: 0, </v>
      </c>
      <c r="AK191" t="str">
        <f>AK$1&amp;": "&amp;Tabla5[[#This Row],[minutos]]&amp;", "</f>
        <v>minutos: 1440, </v>
      </c>
      <c r="AL191" t="str">
        <f>AL$1&amp;": "&amp;IF(Tabla5[[#This Row],[culminado]]=0,"null","'"&amp;TEXT(Tabla5[[#This Row],[culminado]],"aaaa-mm-dd")&amp;"'")&amp;", "</f>
        <v>culminado: '2005-11-25', </v>
      </c>
      <c r="AM191" t="str">
        <f>AM$1&amp;": '"&amp;Tabla5[[#This Row],[certificado]]&amp;"', "</f>
        <v>certificado: '', </v>
      </c>
      <c r="AN191" t="str">
        <f>AN$1&amp;": '"&amp;Tabla5[[#This Row],[url_certificado]]&amp;"', "</f>
        <v>url_certificado: '', </v>
      </c>
      <c r="AO191" t="str">
        <f>AO$1&amp;": '"&amp;Tabla5[[#This Row],[instructor]]&amp;"', "</f>
        <v>instructor: 'Mercedes de Velázquez', </v>
      </c>
      <c r="AP191" t="str">
        <f>AP$1&amp;": '"&amp;Tabla5[[#This Row],[description]]&amp;"', "</f>
        <v>description: 'PROYNCA (Procesos y Negocios Integrales). San Tomé. Estado Anzoátegui. Dictado por la Ing. Mercedes de Velázquez.', </v>
      </c>
      <c r="AQ191" t="str">
        <f>AQ$1&amp;": '"&amp;Tabla5[[#This Row],[url_aux]]&amp;"', "</f>
        <v>url_aux: '', </v>
      </c>
      <c r="AR191" t="str">
        <f>AR$1&amp;": '"&amp;Tabla5[[#This Row],[calificacion]]&amp;"', "</f>
        <v>calificacion: 'Muy bueno', </v>
      </c>
      <c r="AS191" t="str">
        <f>AS$1&amp;": "&amp;Tabla5[[#This Row],[actualizado]]&amp;", "</f>
        <v>actualizado: false, </v>
      </c>
      <c r="AT191" t="str">
        <f>AT$1&amp;": "&amp;Tabla5[[#This Row],[en_ruta]]&amp;", "</f>
        <v>en_ruta: false, </v>
      </c>
      <c r="AU191" t="str">
        <f>AU$1&amp;": '"&amp;Tabla5[[#This Row],[logo_platform]]&amp;"', "</f>
        <v>logo_platform: 'proynca', </v>
      </c>
      <c r="AV191" t="str">
        <f>AV$1&amp;": [ "&amp;Tabla5[[#This Row],[logo_technologies]]&amp;" ], "</f>
        <v>logo_technologies: [ 'generico' ], </v>
      </c>
      <c r="AW191" t="str">
        <f>AW$1&amp;": "&amp;Tabla5[[#This Row],[mostrar]]&amp;", "</f>
        <v>mostrar: false, </v>
      </c>
      <c r="AX191" t="str">
        <f>AX$1&amp;": '"&amp;Tabla5[[#This Row],[repositorio]]&amp;"', "</f>
        <v>repositorio: '', </v>
      </c>
      <c r="AY191" t="str">
        <f>AY$1&amp;": '"&amp;Tabla5[[#This Row],[nota]]&amp;"'"</f>
        <v>nota: ''</v>
      </c>
      <c r="AZ191" t="str">
        <f>"{ "&amp;AA191&amp;AB191&amp;AC191&amp;AD191&amp;AE191&amp;AF191&amp;AG191&amp;AH191&amp;AI191&amp;AJ191&amp;AK191&amp;AL191&amp;AM191&amp;AN191&amp;AO191&amp;AP191&amp;AQ191&amp;AR191&amp;AS191&amp;AT191&amp;AU191&amp;AV191&amp;AW191&amp;AX191&amp;AY191&amp;" },"</f>
        <v>{ id: 190, name: 'Deshidratación de Crudo', category: 'Otros', technology: 'Otros', url: '', platform: 'Proynca', costo: 0, money: 'VEB', comprado: true, priority: 0, minutos: 1440, culminado: '2005-11-25', certificado: '', url_certificado: '', instructor: 'Mercedes de Velázquez', description: 'PROYNCA (Procesos y Negocios Integrales). San Tomé. Estado Anzoátegui. Dictado por la Ing. Mercedes de Velázquez.', url_aux: '', calificacion: 'Muy bueno', actualizado: false, en_ruta: false, logo_platform: 'proynca', logo_technologies: [ 'generico' ], mostrar: false, repositorio: '', nota: '' },</v>
      </c>
    </row>
    <row r="192" spans="1:52">
      <c r="A192" s="8">
        <v>191</v>
      </c>
      <c r="B192" t="s">
        <v>1019</v>
      </c>
      <c r="C192" t="s">
        <v>17</v>
      </c>
      <c r="D192" t="s">
        <v>17</v>
      </c>
      <c r="E192" s="7"/>
      <c r="F192" t="s">
        <v>1020</v>
      </c>
      <c r="G192" s="3">
        <v>0</v>
      </c>
      <c r="H192" t="s">
        <v>989</v>
      </c>
      <c r="I192" t="s">
        <v>55</v>
      </c>
      <c r="J192" s="4">
        <v>0</v>
      </c>
      <c r="K192">
        <f>16*60</f>
        <v>960</v>
      </c>
      <c r="L192" s="5">
        <v>38945</v>
      </c>
      <c r="O192" t="s">
        <v>1021</v>
      </c>
      <c r="P192" t="s">
        <v>1022</v>
      </c>
      <c r="R192" t="s">
        <v>93</v>
      </c>
      <c r="S192" t="s">
        <v>61</v>
      </c>
      <c r="T192" t="s">
        <v>61</v>
      </c>
      <c r="U192" t="s">
        <v>1023</v>
      </c>
      <c r="V192" s="22" t="s">
        <v>187</v>
      </c>
      <c r="W192" s="22" t="s">
        <v>61</v>
      </c>
      <c r="AA192" t="str">
        <f>AA$1&amp;": "&amp;Tabla5[[#This Row],[id]]&amp;", "</f>
        <v>id: 191, </v>
      </c>
      <c r="AB192" t="str">
        <f>AB$1&amp;": '"&amp;Tabla5[[#This Row],[name]]&amp;"', "</f>
        <v>name: 'Seguridad en la Conducción de Vehículos', </v>
      </c>
      <c r="AC192" t="str">
        <f>AC$1&amp;": '"&amp;Tabla5[[#This Row],[category]]&amp;"', "</f>
        <v>category: 'Otros', </v>
      </c>
      <c r="AD192" t="str">
        <f>AD$1&amp;": '"&amp;Tabla5[[#This Row],[technology]]&amp;"', "</f>
        <v>technology: 'Otros', </v>
      </c>
      <c r="AE192" t="str">
        <f>AE$1&amp;": '"&amp;Tabla5[[#This Row],[url]]&amp;"', "</f>
        <v>url: '', </v>
      </c>
      <c r="AF192" t="str">
        <f>AF$1&amp;": '"&amp;Tabla5[[#This Row],[platform]]&amp;"', "</f>
        <v>platform: 'PDVSA', </v>
      </c>
      <c r="AG192" t="str">
        <f>AG$1&amp;": "&amp;SUBSTITUTE(Tabla5[[#This Row],[costo]],",",".")&amp;", "</f>
        <v>costo: 0, </v>
      </c>
      <c r="AH192" t="str">
        <f>AH$1&amp;": '"&amp;Tabla5[[#This Row],[money]]&amp;"', "</f>
        <v>money: 'VEB', </v>
      </c>
      <c r="AI192" t="str">
        <f>AI$1&amp;": "&amp;Tabla5[[#This Row],[comprado]]&amp;", "</f>
        <v>comprado: true, </v>
      </c>
      <c r="AJ192" t="str">
        <f>AJ$1&amp;": "&amp;Tabla5[[#This Row],[priority]]&amp;", "</f>
        <v>priority: 0, </v>
      </c>
      <c r="AK192" t="str">
        <f>AK$1&amp;": "&amp;Tabla5[[#This Row],[minutos]]&amp;", "</f>
        <v>minutos: 960, </v>
      </c>
      <c r="AL192" t="str">
        <f>AL$1&amp;": "&amp;IF(Tabla5[[#This Row],[culminado]]=0,"null","'"&amp;TEXT(Tabla5[[#This Row],[culminado]],"aaaa-mm-dd")&amp;"'")&amp;", "</f>
        <v>culminado: '2006-08-16', </v>
      </c>
      <c r="AM192" t="str">
        <f>AM$1&amp;": '"&amp;Tabla5[[#This Row],[certificado]]&amp;"', "</f>
        <v>certificado: '', </v>
      </c>
      <c r="AN192" t="str">
        <f>AN$1&amp;": '"&amp;Tabla5[[#This Row],[url_certificado]]&amp;"', "</f>
        <v>url_certificado: '', </v>
      </c>
      <c r="AO192" t="str">
        <f>AO$1&amp;": '"&amp;Tabla5[[#This Row],[instructor]]&amp;"', "</f>
        <v>instructor: 'Harold Pérez Fernández', </v>
      </c>
      <c r="AP192" t="str">
        <f>AP$1&amp;": '"&amp;Tabla5[[#This Row],[description]]&amp;"', "</f>
        <v>description: 'PDVSA. San Tomé. Estado Anzoátegui. Curso de Manejo Defensivo (Flota Liviana), dictado por la Ing. Harold Pérez Fernández.', </v>
      </c>
      <c r="AQ192" t="str">
        <f>AQ$1&amp;": '"&amp;Tabla5[[#This Row],[url_aux]]&amp;"', "</f>
        <v>url_aux: '', </v>
      </c>
      <c r="AR192" t="str">
        <f>AR$1&amp;": '"&amp;Tabla5[[#This Row],[calificacion]]&amp;"', "</f>
        <v>calificacion: 'Excelente', </v>
      </c>
      <c r="AS192" t="str">
        <f>AS$1&amp;": "&amp;Tabla5[[#This Row],[actualizado]]&amp;", "</f>
        <v>actualizado: false, </v>
      </c>
      <c r="AT192" t="str">
        <f>AT$1&amp;": "&amp;Tabla5[[#This Row],[en_ruta]]&amp;", "</f>
        <v>en_ruta: false, </v>
      </c>
      <c r="AU192" t="str">
        <f>AU$1&amp;": '"&amp;Tabla5[[#This Row],[logo_platform]]&amp;"', "</f>
        <v>logo_platform: 'pdvsa', </v>
      </c>
      <c r="AV192" t="str">
        <f>AV$1&amp;": [ "&amp;Tabla5[[#This Row],[logo_technologies]]&amp;" ], "</f>
        <v>logo_technologies: [ 'generico' ], </v>
      </c>
      <c r="AW192" t="str">
        <f>AW$1&amp;": "&amp;Tabla5[[#This Row],[mostrar]]&amp;", "</f>
        <v>mostrar: false, </v>
      </c>
      <c r="AX192" t="str">
        <f>AX$1&amp;": '"&amp;Tabla5[[#This Row],[repositorio]]&amp;"', "</f>
        <v>repositorio: '', </v>
      </c>
      <c r="AY192" t="str">
        <f>AY$1&amp;": '"&amp;Tabla5[[#This Row],[nota]]&amp;"'"</f>
        <v>nota: ''</v>
      </c>
      <c r="AZ192" t="str">
        <f>"{ "&amp;AA192&amp;AB192&amp;AC192&amp;AD192&amp;AE192&amp;AF192&amp;AG192&amp;AH192&amp;AI192&amp;AJ192&amp;AK192&amp;AL192&amp;AM192&amp;AN192&amp;AO192&amp;AP192&amp;AQ192&amp;AR192&amp;AS192&amp;AT192&amp;AU192&amp;AV192&amp;AW192&amp;AX192&amp;AY192&amp;" },"</f>
        <v>{ id: 191, name: 'Seguridad en la Conducción de Vehículos', category: 'Otros', technology: 'Otros', url: '', platform: 'PDVSA', costo: 0, money: 'VEB', comprado: true, priority: 0, minutos: 960, culminado: '2006-08-16', certificado: '', url_certificado: '', instructor: 'Harold Pérez Fernández', description: 'PDVSA. San Tomé. Estado Anzoátegui. Curso de Manejo Defensivo (Flota Liviana), dictado por la Ing. Harold Pérez Fernández.', url_aux: '', calificacion: 'Excelente', actualizado: false, en_ruta: false, logo_platform: 'pdvsa', logo_technologies: [ 'generico' ], mostrar: false, repositorio: '', nota: '' },</v>
      </c>
    </row>
    <row r="193" spans="1:52">
      <c r="A193" s="8">
        <v>192</v>
      </c>
      <c r="B193" t="s">
        <v>1024</v>
      </c>
      <c r="C193" t="s">
        <v>17</v>
      </c>
      <c r="D193" t="s">
        <v>17</v>
      </c>
      <c r="E193" s="7"/>
      <c r="F193" t="s">
        <v>1020</v>
      </c>
      <c r="G193" s="3">
        <v>0</v>
      </c>
      <c r="H193" t="s">
        <v>989</v>
      </c>
      <c r="I193" t="s">
        <v>55</v>
      </c>
      <c r="J193" s="4">
        <v>0</v>
      </c>
      <c r="K193">
        <f>16*60</f>
        <v>960</v>
      </c>
      <c r="L193" s="5">
        <v>39129</v>
      </c>
      <c r="O193" s="6" t="s">
        <v>1020</v>
      </c>
      <c r="P193" t="s">
        <v>1025</v>
      </c>
      <c r="R193" t="s">
        <v>93</v>
      </c>
      <c r="S193" t="s">
        <v>61</v>
      </c>
      <c r="T193" t="s">
        <v>61</v>
      </c>
      <c r="U193" t="s">
        <v>1023</v>
      </c>
      <c r="V193" s="22" t="s">
        <v>187</v>
      </c>
      <c r="W193" s="22" t="s">
        <v>61</v>
      </c>
      <c r="AA193" t="str">
        <f>AA$1&amp;": "&amp;Tabla5[[#This Row],[id]]&amp;", "</f>
        <v>id: 192, </v>
      </c>
      <c r="AB193" t="str">
        <f>AB$1&amp;": '"&amp;Tabla5[[#This Row],[name]]&amp;"', "</f>
        <v>name: 'Ortografía y Redacción de Informes', </v>
      </c>
      <c r="AC193" t="str">
        <f>AC$1&amp;": '"&amp;Tabla5[[#This Row],[category]]&amp;"', "</f>
        <v>category: 'Otros', </v>
      </c>
      <c r="AD193" t="str">
        <f>AD$1&amp;": '"&amp;Tabla5[[#This Row],[technology]]&amp;"', "</f>
        <v>technology: 'Otros', </v>
      </c>
      <c r="AE193" t="str">
        <f>AE$1&amp;": '"&amp;Tabla5[[#This Row],[url]]&amp;"', "</f>
        <v>url: '', </v>
      </c>
      <c r="AF193" t="str">
        <f>AF$1&amp;": '"&amp;Tabla5[[#This Row],[platform]]&amp;"', "</f>
        <v>platform: 'PDVSA', </v>
      </c>
      <c r="AG193" t="str">
        <f>AG$1&amp;": "&amp;SUBSTITUTE(Tabla5[[#This Row],[costo]],",",".")&amp;", "</f>
        <v>costo: 0, </v>
      </c>
      <c r="AH193" t="str">
        <f>AH$1&amp;": '"&amp;Tabla5[[#This Row],[money]]&amp;"', "</f>
        <v>money: 'VEB', </v>
      </c>
      <c r="AI193" t="str">
        <f>AI$1&amp;": "&amp;Tabla5[[#This Row],[comprado]]&amp;", "</f>
        <v>comprado: true, </v>
      </c>
      <c r="AJ193" t="str">
        <f>AJ$1&amp;": "&amp;Tabla5[[#This Row],[priority]]&amp;", "</f>
        <v>priority: 0, </v>
      </c>
      <c r="AK193" t="str">
        <f>AK$1&amp;": "&amp;Tabla5[[#This Row],[minutos]]&amp;", "</f>
        <v>minutos: 960, </v>
      </c>
      <c r="AL193" t="str">
        <f>AL$1&amp;": "&amp;IF(Tabla5[[#This Row],[culminado]]=0,"null","'"&amp;TEXT(Tabla5[[#This Row],[culminado]],"aaaa-mm-dd")&amp;"'")&amp;", "</f>
        <v>culminado: '2007-02-16', </v>
      </c>
      <c r="AM193" t="str">
        <f>AM$1&amp;": '"&amp;Tabla5[[#This Row],[certificado]]&amp;"', "</f>
        <v>certificado: '', </v>
      </c>
      <c r="AN193" t="str">
        <f>AN$1&amp;": '"&amp;Tabla5[[#This Row],[url_certificado]]&amp;"', "</f>
        <v>url_certificado: '', </v>
      </c>
      <c r="AO193" t="str">
        <f>AO$1&amp;": '"&amp;Tabla5[[#This Row],[instructor]]&amp;"', "</f>
        <v>instructor: 'PDVSA', </v>
      </c>
      <c r="AP193" t="str">
        <f>AP$1&amp;": '"&amp;Tabla5[[#This Row],[description]]&amp;"', "</f>
        <v>description: 'Curso sobre ortografía y redacción de informes, orientado a profesionales de la industria petrolera. PDVSA. San Tomé. Estado Anzoátegui.', </v>
      </c>
      <c r="AQ193" t="str">
        <f>AQ$1&amp;": '"&amp;Tabla5[[#This Row],[url_aux]]&amp;"', "</f>
        <v>url_aux: '', </v>
      </c>
      <c r="AR193" t="str">
        <f>AR$1&amp;": '"&amp;Tabla5[[#This Row],[calificacion]]&amp;"', "</f>
        <v>calificacion: 'Excelente', </v>
      </c>
      <c r="AS193" t="str">
        <f>AS$1&amp;": "&amp;Tabla5[[#This Row],[actualizado]]&amp;", "</f>
        <v>actualizado: false, </v>
      </c>
      <c r="AT193" t="str">
        <f>AT$1&amp;": "&amp;Tabla5[[#This Row],[en_ruta]]&amp;", "</f>
        <v>en_ruta: false, </v>
      </c>
      <c r="AU193" t="str">
        <f>AU$1&amp;": '"&amp;Tabla5[[#This Row],[logo_platform]]&amp;"', "</f>
        <v>logo_platform: 'pdvsa', </v>
      </c>
      <c r="AV193" t="str">
        <f>AV$1&amp;": [ "&amp;Tabla5[[#This Row],[logo_technologies]]&amp;" ], "</f>
        <v>logo_technologies: [ 'generico' ], </v>
      </c>
      <c r="AW193" t="str">
        <f>AW$1&amp;": "&amp;Tabla5[[#This Row],[mostrar]]&amp;", "</f>
        <v>mostrar: false, </v>
      </c>
      <c r="AX193" t="str">
        <f>AX$1&amp;": '"&amp;Tabla5[[#This Row],[repositorio]]&amp;"', "</f>
        <v>repositorio: '', </v>
      </c>
      <c r="AY193" t="str">
        <f>AY$1&amp;": '"&amp;Tabla5[[#This Row],[nota]]&amp;"'"</f>
        <v>nota: ''</v>
      </c>
      <c r="AZ193" t="str">
        <f>"{ "&amp;AA193&amp;AB193&amp;AC193&amp;AD193&amp;AE193&amp;AF193&amp;AG193&amp;AH193&amp;AI193&amp;AJ193&amp;AK193&amp;AL193&amp;AM193&amp;AN193&amp;AO193&amp;AP193&amp;AQ193&amp;AR193&amp;AS193&amp;AT193&amp;AU193&amp;AV193&amp;AW193&amp;AX193&amp;AY193&amp;" },"</f>
        <v>{ id: 192, name: 'Ortografía y Redacción de Informes', category: 'Otros', technology: 'Otros', url: '', platform: 'PDVSA', costo: 0, money: 'VEB', comprado: true, priority: 0, minutos: 960, culminado: '2007-02-16', certificado: '', url_certificado: '', instructor: 'PDVSA', description: 'Curso sobre ortografía y redacción de informes, orientado a profesionales de la industria petrolera. PDVSA. San Tomé. Estado Anzoátegui.', url_aux: '', calificacion: 'Excelente', actualizado: false, en_ruta: false, logo_platform: 'pdvsa', logo_technologies: [ 'generico' ], mostrar: false, repositorio: '', nota: '' },</v>
      </c>
    </row>
    <row r="194" spans="1:52">
      <c r="A194" s="8">
        <v>193</v>
      </c>
      <c r="B194" t="s">
        <v>1026</v>
      </c>
      <c r="C194" t="s">
        <v>17</v>
      </c>
      <c r="D194" t="s">
        <v>17</v>
      </c>
      <c r="E194" s="7"/>
      <c r="F194" t="s">
        <v>1020</v>
      </c>
      <c r="G194" s="3">
        <v>0</v>
      </c>
      <c r="H194" t="s">
        <v>989</v>
      </c>
      <c r="I194" t="s">
        <v>55</v>
      </c>
      <c r="J194" s="4">
        <v>0</v>
      </c>
      <c r="K194">
        <f>16*60</f>
        <v>960</v>
      </c>
      <c r="L194" s="5">
        <v>39155</v>
      </c>
      <c r="O194" s="6" t="s">
        <v>1020</v>
      </c>
      <c r="P194" t="s">
        <v>1027</v>
      </c>
      <c r="R194" t="s">
        <v>93</v>
      </c>
      <c r="S194" t="s">
        <v>61</v>
      </c>
      <c r="T194" t="s">
        <v>61</v>
      </c>
      <c r="U194" t="s">
        <v>1023</v>
      </c>
      <c r="V194" s="22" t="s">
        <v>187</v>
      </c>
      <c r="W194" s="22" t="s">
        <v>61</v>
      </c>
      <c r="AA194" t="str">
        <f>AA$1&amp;": "&amp;Tabla5[[#This Row],[id]]&amp;", "</f>
        <v>id: 193, </v>
      </c>
      <c r="AB194" t="str">
        <f>AB$1&amp;": '"&amp;Tabla5[[#This Row],[name]]&amp;"', "</f>
        <v>name: 'Redacción de informes', </v>
      </c>
      <c r="AC194" t="str">
        <f>AC$1&amp;": '"&amp;Tabla5[[#This Row],[category]]&amp;"', "</f>
        <v>category: 'Otros', </v>
      </c>
      <c r="AD194" t="str">
        <f>AD$1&amp;": '"&amp;Tabla5[[#This Row],[technology]]&amp;"', "</f>
        <v>technology: 'Otros', </v>
      </c>
      <c r="AE194" t="str">
        <f>AE$1&amp;": '"&amp;Tabla5[[#This Row],[url]]&amp;"', "</f>
        <v>url: '', </v>
      </c>
      <c r="AF194" t="str">
        <f>AF$1&amp;": '"&amp;Tabla5[[#This Row],[platform]]&amp;"', "</f>
        <v>platform: 'PDVSA', </v>
      </c>
      <c r="AG194" t="str">
        <f>AG$1&amp;": "&amp;SUBSTITUTE(Tabla5[[#This Row],[costo]],",",".")&amp;", "</f>
        <v>costo: 0, </v>
      </c>
      <c r="AH194" t="str">
        <f>AH$1&amp;": '"&amp;Tabla5[[#This Row],[money]]&amp;"', "</f>
        <v>money: 'VEB', </v>
      </c>
      <c r="AI194" t="str">
        <f>AI$1&amp;": "&amp;Tabla5[[#This Row],[comprado]]&amp;", "</f>
        <v>comprado: true, </v>
      </c>
      <c r="AJ194" t="str">
        <f>AJ$1&amp;": "&amp;Tabla5[[#This Row],[priority]]&amp;", "</f>
        <v>priority: 0, </v>
      </c>
      <c r="AK194" t="str">
        <f>AK$1&amp;": "&amp;Tabla5[[#This Row],[minutos]]&amp;", "</f>
        <v>minutos: 960, </v>
      </c>
      <c r="AL194" t="str">
        <f>AL$1&amp;": "&amp;IF(Tabla5[[#This Row],[culminado]]=0,"null","'"&amp;TEXT(Tabla5[[#This Row],[culminado]],"aaaa-mm-dd")&amp;"'")&amp;", "</f>
        <v>culminado: '2007-03-14', </v>
      </c>
      <c r="AM194" t="str">
        <f>AM$1&amp;": '"&amp;Tabla5[[#This Row],[certificado]]&amp;"', "</f>
        <v>certificado: '', </v>
      </c>
      <c r="AN194" t="str">
        <f>AN$1&amp;": '"&amp;Tabla5[[#This Row],[url_certificado]]&amp;"', "</f>
        <v>url_certificado: '', </v>
      </c>
      <c r="AO194" t="str">
        <f>AO$1&amp;": '"&amp;Tabla5[[#This Row],[instructor]]&amp;"', "</f>
        <v>instructor: 'PDVSA', </v>
      </c>
      <c r="AP194" t="str">
        <f>AP$1&amp;": '"&amp;Tabla5[[#This Row],[description]]&amp;"', "</f>
        <v>description: 'Curso sobre ortografía, orientado a profesionales de la industria petrolera. PDVSA. San Tomé. Estado Anzoátegui.', </v>
      </c>
      <c r="AQ194" t="str">
        <f>AQ$1&amp;": '"&amp;Tabla5[[#This Row],[url_aux]]&amp;"', "</f>
        <v>url_aux: '', </v>
      </c>
      <c r="AR194" t="str">
        <f>AR$1&amp;": '"&amp;Tabla5[[#This Row],[calificacion]]&amp;"', "</f>
        <v>calificacion: 'Excelente', </v>
      </c>
      <c r="AS194" t="str">
        <f>AS$1&amp;": "&amp;Tabla5[[#This Row],[actualizado]]&amp;", "</f>
        <v>actualizado: false, </v>
      </c>
      <c r="AT194" t="str">
        <f>AT$1&amp;": "&amp;Tabla5[[#This Row],[en_ruta]]&amp;", "</f>
        <v>en_ruta: false, </v>
      </c>
      <c r="AU194" t="str">
        <f>AU$1&amp;": '"&amp;Tabla5[[#This Row],[logo_platform]]&amp;"', "</f>
        <v>logo_platform: 'pdvsa', </v>
      </c>
      <c r="AV194" t="str">
        <f>AV$1&amp;": [ "&amp;Tabla5[[#This Row],[logo_technologies]]&amp;" ], "</f>
        <v>logo_technologies: [ 'generico' ], </v>
      </c>
      <c r="AW194" t="str">
        <f>AW$1&amp;": "&amp;Tabla5[[#This Row],[mostrar]]&amp;", "</f>
        <v>mostrar: false, </v>
      </c>
      <c r="AX194" t="str">
        <f>AX$1&amp;": '"&amp;Tabla5[[#This Row],[repositorio]]&amp;"', "</f>
        <v>repositorio: '', </v>
      </c>
      <c r="AY194" t="str">
        <f>AY$1&amp;": '"&amp;Tabla5[[#This Row],[nota]]&amp;"'"</f>
        <v>nota: ''</v>
      </c>
      <c r="AZ194" t="str">
        <f>"{ "&amp;AA194&amp;AB194&amp;AC194&amp;AD194&amp;AE194&amp;AF194&amp;AG194&amp;AH194&amp;AI194&amp;AJ194&amp;AK194&amp;AL194&amp;AM194&amp;AN194&amp;AO194&amp;AP194&amp;AQ194&amp;AR194&amp;AS194&amp;AT194&amp;AU194&amp;AV194&amp;AW194&amp;AX194&amp;AY194&amp;" },"</f>
        <v>{ id: 193, name: 'Redacción de informes', category: 'Otros', technology: 'Otros', url: '', platform: 'PDVSA', costo: 0, money: 'VEB', comprado: true, priority: 0, minutos: 960, culminado: '2007-03-14', certificado: '', url_certificado: '', instructor: 'PDVSA', description: 'Curso sobre ortografía, orientado a profesionales de la industria petrolera. PDVSA. San Tomé. Estado Anzoátegui.', url_aux: '', calificacion: 'Excelente', actualizado: false, en_ruta: false, logo_platform: 'pdvsa', logo_technologies: [ 'generico' ], mostrar: false, repositorio: '', nota: '' },</v>
      </c>
    </row>
    <row r="195" spans="1:52">
      <c r="A195" s="8">
        <v>194</v>
      </c>
      <c r="B195" t="s">
        <v>1028</v>
      </c>
      <c r="C195" t="s">
        <v>17</v>
      </c>
      <c r="D195" t="s">
        <v>17</v>
      </c>
      <c r="E195" s="7"/>
      <c r="F195" t="s">
        <v>1020</v>
      </c>
      <c r="G195" s="3">
        <v>0</v>
      </c>
      <c r="H195" t="s">
        <v>989</v>
      </c>
      <c r="I195" t="s">
        <v>55</v>
      </c>
      <c r="J195" s="4">
        <v>0</v>
      </c>
      <c r="K195">
        <f>40*60</f>
        <v>2400</v>
      </c>
      <c r="L195" s="5">
        <v>39262</v>
      </c>
      <c r="O195" s="6" t="s">
        <v>1020</v>
      </c>
      <c r="P195" t="s">
        <v>1029</v>
      </c>
      <c r="R195" t="s">
        <v>279</v>
      </c>
      <c r="S195" t="s">
        <v>61</v>
      </c>
      <c r="T195" t="s">
        <v>61</v>
      </c>
      <c r="U195" t="s">
        <v>1023</v>
      </c>
      <c r="V195" s="22" t="s">
        <v>187</v>
      </c>
      <c r="W195" s="22" t="s">
        <v>61</v>
      </c>
      <c r="AA195" t="str">
        <f>AA$1&amp;": "&amp;Tabla5[[#This Row],[id]]&amp;", "</f>
        <v>id: 194, </v>
      </c>
      <c r="AB195" t="str">
        <f>AB$1&amp;": '"&amp;Tabla5[[#This Row],[name]]&amp;"', "</f>
        <v>name: 'La seguridad, la higiene y el ambiente en la industria (módulo C)', </v>
      </c>
      <c r="AC195" t="str">
        <f>AC$1&amp;": '"&amp;Tabla5[[#This Row],[category]]&amp;"', "</f>
        <v>category: 'Otros', </v>
      </c>
      <c r="AD195" t="str">
        <f>AD$1&amp;": '"&amp;Tabla5[[#This Row],[technology]]&amp;"', "</f>
        <v>technology: 'Otros', </v>
      </c>
      <c r="AE195" t="str">
        <f>AE$1&amp;": '"&amp;Tabla5[[#This Row],[url]]&amp;"', "</f>
        <v>url: '', </v>
      </c>
      <c r="AF195" t="str">
        <f>AF$1&amp;": '"&amp;Tabla5[[#This Row],[platform]]&amp;"', "</f>
        <v>platform: 'PDVSA', </v>
      </c>
      <c r="AG195" t="str">
        <f>AG$1&amp;": "&amp;SUBSTITUTE(Tabla5[[#This Row],[costo]],",",".")&amp;", "</f>
        <v>costo: 0, </v>
      </c>
      <c r="AH195" t="str">
        <f>AH$1&amp;": '"&amp;Tabla5[[#This Row],[money]]&amp;"', "</f>
        <v>money: 'VEB', </v>
      </c>
      <c r="AI195" t="str">
        <f>AI$1&amp;": "&amp;Tabla5[[#This Row],[comprado]]&amp;", "</f>
        <v>comprado: true, </v>
      </c>
      <c r="AJ195" t="str">
        <f>AJ$1&amp;": "&amp;Tabla5[[#This Row],[priority]]&amp;", "</f>
        <v>priority: 0, </v>
      </c>
      <c r="AK195" t="str">
        <f>AK$1&amp;": "&amp;Tabla5[[#This Row],[minutos]]&amp;", "</f>
        <v>minutos: 2400, </v>
      </c>
      <c r="AL195" t="str">
        <f>AL$1&amp;": "&amp;IF(Tabla5[[#This Row],[culminado]]=0,"null","'"&amp;TEXT(Tabla5[[#This Row],[culminado]],"aaaa-mm-dd")&amp;"'")&amp;", "</f>
        <v>culminado: '2007-06-29', </v>
      </c>
      <c r="AM195" t="str">
        <f>AM$1&amp;": '"&amp;Tabla5[[#This Row],[certificado]]&amp;"', "</f>
        <v>certificado: '', </v>
      </c>
      <c r="AN195" t="str">
        <f>AN$1&amp;": '"&amp;Tabla5[[#This Row],[url_certificado]]&amp;"', "</f>
        <v>url_certificado: '', </v>
      </c>
      <c r="AO195" t="str">
        <f>AO$1&amp;": '"&amp;Tabla5[[#This Row],[instructor]]&amp;"', "</f>
        <v>instructor: 'PDVSA', </v>
      </c>
      <c r="AP195" t="str">
        <f>AP$1&amp;": '"&amp;Tabla5[[#This Row],[description]]&amp;"', "</f>
        <v>description: 'Curso sobre la seguridad, la higiene y el ambiente en la industria petrolera. PDVSA. San Tomé. Estado Anzoátegui.', </v>
      </c>
      <c r="AQ195" t="str">
        <f>AQ$1&amp;": '"&amp;Tabla5[[#This Row],[url_aux]]&amp;"', "</f>
        <v>url_aux: '', </v>
      </c>
      <c r="AR195" t="str">
        <f>AR$1&amp;": '"&amp;Tabla5[[#This Row],[calificacion]]&amp;"', "</f>
        <v>calificacion: 'Muy bueno', </v>
      </c>
      <c r="AS195" t="str">
        <f>AS$1&amp;": "&amp;Tabla5[[#This Row],[actualizado]]&amp;", "</f>
        <v>actualizado: false, </v>
      </c>
      <c r="AT195" t="str">
        <f>AT$1&amp;": "&amp;Tabla5[[#This Row],[en_ruta]]&amp;", "</f>
        <v>en_ruta: false, </v>
      </c>
      <c r="AU195" t="str">
        <f>AU$1&amp;": '"&amp;Tabla5[[#This Row],[logo_platform]]&amp;"', "</f>
        <v>logo_platform: 'pdvsa', </v>
      </c>
      <c r="AV195" t="str">
        <f>AV$1&amp;": [ "&amp;Tabla5[[#This Row],[logo_technologies]]&amp;" ], "</f>
        <v>logo_technologies: [ 'generico' ], </v>
      </c>
      <c r="AW195" t="str">
        <f>AW$1&amp;": "&amp;Tabla5[[#This Row],[mostrar]]&amp;", "</f>
        <v>mostrar: false, </v>
      </c>
      <c r="AX195" t="str">
        <f>AX$1&amp;": '"&amp;Tabla5[[#This Row],[repositorio]]&amp;"', "</f>
        <v>repositorio: '', </v>
      </c>
      <c r="AY195" t="str">
        <f>AY$1&amp;": '"&amp;Tabla5[[#This Row],[nota]]&amp;"'"</f>
        <v>nota: ''</v>
      </c>
      <c r="AZ195" t="str">
        <f>"{ "&amp;AA195&amp;AB195&amp;AC195&amp;AD195&amp;AE195&amp;AF195&amp;AG195&amp;AH195&amp;AI195&amp;AJ195&amp;AK195&amp;AL195&amp;AM195&amp;AN195&amp;AO195&amp;AP195&amp;AQ195&amp;AR195&amp;AS195&amp;AT195&amp;AU195&amp;AV195&amp;AW195&amp;AX195&amp;AY195&amp;" },"</f>
        <v>{ id: 194, name: 'La seguridad, la higiene y el ambiente en la industria (módulo C)', category: 'Otros', technology: 'Otros', url: '', platform: 'PDVSA', costo: 0, money: 'VEB', comprado: true, priority: 0, minutos: 2400, culminado: '2007-06-29', certificado: '', url_certificado: '', instructor: 'PDVSA', description: 'Curso sobre la seguridad, la higiene y el ambiente en la industria petrolera. PDVSA. San Tomé. Estado Anzoátegui.', url_aux: '', calificacion: 'Muy bueno', actualizado: false, en_ruta: false, logo_platform: 'pdvsa', logo_technologies: [ 'generico' ], mostrar: false, repositorio: '', nota: '' },</v>
      </c>
    </row>
    <row r="196" spans="1:52">
      <c r="A196" s="8">
        <v>195</v>
      </c>
      <c r="B196" t="s">
        <v>1030</v>
      </c>
      <c r="C196" t="s">
        <v>17</v>
      </c>
      <c r="D196" t="s">
        <v>17</v>
      </c>
      <c r="E196" s="7"/>
      <c r="F196" t="s">
        <v>1031</v>
      </c>
      <c r="G196" s="3">
        <v>0</v>
      </c>
      <c r="H196" t="s">
        <v>989</v>
      </c>
      <c r="I196" t="s">
        <v>55</v>
      </c>
      <c r="J196" s="4">
        <v>0</v>
      </c>
      <c r="K196">
        <f>20*60</f>
        <v>1200</v>
      </c>
      <c r="L196" s="5">
        <v>39345</v>
      </c>
      <c r="O196" s="6" t="s">
        <v>1031</v>
      </c>
      <c r="P196" s="6" t="s">
        <v>1032</v>
      </c>
      <c r="R196" t="s">
        <v>75</v>
      </c>
      <c r="S196" t="s">
        <v>61</v>
      </c>
      <c r="T196" t="s">
        <v>61</v>
      </c>
      <c r="U196" t="s">
        <v>1033</v>
      </c>
      <c r="V196" s="22" t="s">
        <v>187</v>
      </c>
      <c r="W196" s="22" t="s">
        <v>61</v>
      </c>
      <c r="AA196" t="str">
        <f>AA$1&amp;": "&amp;Tabla5[[#This Row],[id]]&amp;", "</f>
        <v>id: 195, </v>
      </c>
      <c r="AB196" t="str">
        <f>AB$1&amp;": '"&amp;Tabla5[[#This Row],[name]]&amp;"', "</f>
        <v>name: 'Formulación de proyectos socio comunitarios', </v>
      </c>
      <c r="AC196" t="str">
        <f>AC$1&amp;": '"&amp;Tabla5[[#This Row],[category]]&amp;"', "</f>
        <v>category: 'Otros', </v>
      </c>
      <c r="AD196" t="str">
        <f>AD$1&amp;": '"&amp;Tabla5[[#This Row],[technology]]&amp;"', "</f>
        <v>technology: 'Otros', </v>
      </c>
      <c r="AE196" t="str">
        <f>AE$1&amp;": '"&amp;Tabla5[[#This Row],[url]]&amp;"', "</f>
        <v>url: '', </v>
      </c>
      <c r="AF196" t="str">
        <f>AF$1&amp;": '"&amp;Tabla5[[#This Row],[platform]]&amp;"', "</f>
        <v>platform: 'Mauritia, Consultores C.A.', </v>
      </c>
      <c r="AG196" t="str">
        <f>AG$1&amp;": "&amp;SUBSTITUTE(Tabla5[[#This Row],[costo]],",",".")&amp;", "</f>
        <v>costo: 0, </v>
      </c>
      <c r="AH196" t="str">
        <f>AH$1&amp;": '"&amp;Tabla5[[#This Row],[money]]&amp;"', "</f>
        <v>money: 'VEB', </v>
      </c>
      <c r="AI196" t="str">
        <f>AI$1&amp;": "&amp;Tabla5[[#This Row],[comprado]]&amp;", "</f>
        <v>comprado: true, </v>
      </c>
      <c r="AJ196" t="str">
        <f>AJ$1&amp;": "&amp;Tabla5[[#This Row],[priority]]&amp;", "</f>
        <v>priority: 0, </v>
      </c>
      <c r="AK196" t="str">
        <f>AK$1&amp;": "&amp;Tabla5[[#This Row],[minutos]]&amp;", "</f>
        <v>minutos: 1200, </v>
      </c>
      <c r="AL196" t="str">
        <f>AL$1&amp;": "&amp;IF(Tabla5[[#This Row],[culminado]]=0,"null","'"&amp;TEXT(Tabla5[[#This Row],[culminado]],"aaaa-mm-dd")&amp;"'")&amp;", "</f>
        <v>culminado: '2007-09-20', </v>
      </c>
      <c r="AM196" t="str">
        <f>AM$1&amp;": '"&amp;Tabla5[[#This Row],[certificado]]&amp;"', "</f>
        <v>certificado: '', </v>
      </c>
      <c r="AN196" t="str">
        <f>AN$1&amp;": '"&amp;Tabla5[[#This Row],[url_certificado]]&amp;"', "</f>
        <v>url_certificado: '', </v>
      </c>
      <c r="AO196" t="str">
        <f>AO$1&amp;": '"&amp;Tabla5[[#This Row],[instructor]]&amp;"', "</f>
        <v>instructor: 'Mauritia, Consultores C.A.', </v>
      </c>
      <c r="AP196" t="str">
        <f>AP$1&amp;": '"&amp;Tabla5[[#This Row],[description]]&amp;"', "</f>
        <v>description: 'Mauritia, Consultores C.A. San Tomé. Estado Anzoátegui.', </v>
      </c>
      <c r="AQ196" t="str">
        <f>AQ$1&amp;": '"&amp;Tabla5[[#This Row],[url_aux]]&amp;"', "</f>
        <v>url_aux: '', </v>
      </c>
      <c r="AR196" t="str">
        <f>AR$1&amp;": '"&amp;Tabla5[[#This Row],[calificacion]]&amp;"', "</f>
        <v>calificacion: 'Bueno', </v>
      </c>
      <c r="AS196" t="str">
        <f>AS$1&amp;": "&amp;Tabla5[[#This Row],[actualizado]]&amp;", "</f>
        <v>actualizado: false, </v>
      </c>
      <c r="AT196" t="str">
        <f>AT$1&amp;": "&amp;Tabla5[[#This Row],[en_ruta]]&amp;", "</f>
        <v>en_ruta: false, </v>
      </c>
      <c r="AU196" t="str">
        <f>AU$1&amp;": '"&amp;Tabla5[[#This Row],[logo_platform]]&amp;"', "</f>
        <v>logo_platform: 'mauritia', </v>
      </c>
      <c r="AV196" t="str">
        <f>AV$1&amp;": [ "&amp;Tabla5[[#This Row],[logo_technologies]]&amp;" ], "</f>
        <v>logo_technologies: [ 'generico' ], </v>
      </c>
      <c r="AW196" t="str">
        <f>AW$1&amp;": "&amp;Tabla5[[#This Row],[mostrar]]&amp;", "</f>
        <v>mostrar: false, </v>
      </c>
      <c r="AX196" t="str">
        <f>AX$1&amp;": '"&amp;Tabla5[[#This Row],[repositorio]]&amp;"', "</f>
        <v>repositorio: '', </v>
      </c>
      <c r="AY196" t="str">
        <f>AY$1&amp;": '"&amp;Tabla5[[#This Row],[nota]]&amp;"'"</f>
        <v>nota: ''</v>
      </c>
      <c r="AZ196" t="str">
        <f>"{ "&amp;AA196&amp;AB196&amp;AC196&amp;AD196&amp;AE196&amp;AF196&amp;AG196&amp;AH196&amp;AI196&amp;AJ196&amp;AK196&amp;AL196&amp;AM196&amp;AN196&amp;AO196&amp;AP196&amp;AQ196&amp;AR196&amp;AS196&amp;AT196&amp;AU196&amp;AV196&amp;AW196&amp;AX196&amp;AY196&amp;" },"</f>
        <v>{ id: 195, name: 'Formulación de proyectos socio comunitarios', category: 'Otros', technology: 'Otros', url: '', platform: 'Mauritia, Consultores C.A.', costo: 0, money: 'VEB', comprado: true, priority: 0, minutos: 1200, culminado: '2007-09-20', certificado: '', url_certificado: '', instructor: 'Mauritia, Consultores C.A.', description: 'Mauritia, Consultores C.A. San Tomé. Estado Anzoátegui.', url_aux: '', calificacion: 'Bueno', actualizado: false, en_ruta: false, logo_platform: 'mauritia', logo_technologies: [ 'generico' ], mostrar: false, repositorio: '', nota: '' },</v>
      </c>
    </row>
    <row r="197" spans="1:52">
      <c r="A197" s="8">
        <v>196</v>
      </c>
      <c r="B197" t="s">
        <v>1034</v>
      </c>
      <c r="C197" t="s">
        <v>17</v>
      </c>
      <c r="D197" t="s">
        <v>17</v>
      </c>
      <c r="E197" s="7"/>
      <c r="F197" t="s">
        <v>1035</v>
      </c>
      <c r="G197" s="3">
        <v>0</v>
      </c>
      <c r="H197" t="s">
        <v>989</v>
      </c>
      <c r="I197" t="s">
        <v>55</v>
      </c>
      <c r="J197" s="4">
        <v>0</v>
      </c>
      <c r="K197">
        <f>16*60</f>
        <v>960</v>
      </c>
      <c r="L197" s="5">
        <v>39366</v>
      </c>
      <c r="O197" s="6" t="s">
        <v>1035</v>
      </c>
      <c r="P197" s="6" t="s">
        <v>1036</v>
      </c>
      <c r="R197" t="s">
        <v>75</v>
      </c>
      <c r="S197" t="s">
        <v>61</v>
      </c>
      <c r="T197" t="s">
        <v>61</v>
      </c>
      <c r="U197" t="s">
        <v>1037</v>
      </c>
      <c r="V197" s="22" t="s">
        <v>187</v>
      </c>
      <c r="W197" s="22" t="s">
        <v>61</v>
      </c>
      <c r="AA197" t="str">
        <f>AA$1&amp;": "&amp;Tabla5[[#This Row],[id]]&amp;", "</f>
        <v>id: 196, </v>
      </c>
      <c r="AB197" t="str">
        <f>AB$1&amp;": '"&amp;Tabla5[[#This Row],[name]]&amp;"', "</f>
        <v>name: 'Motivación para la calidad del trabajo', </v>
      </c>
      <c r="AC197" t="str">
        <f>AC$1&amp;": '"&amp;Tabla5[[#This Row],[category]]&amp;"', "</f>
        <v>category: 'Otros', </v>
      </c>
      <c r="AD197" t="str">
        <f>AD$1&amp;": '"&amp;Tabla5[[#This Row],[technology]]&amp;"', "</f>
        <v>technology: 'Otros', </v>
      </c>
      <c r="AE197" t="str">
        <f>AE$1&amp;": '"&amp;Tabla5[[#This Row],[url]]&amp;"', "</f>
        <v>url: '', </v>
      </c>
      <c r="AF197" t="str">
        <f>AF$1&amp;": '"&amp;Tabla5[[#This Row],[platform]]&amp;"', "</f>
        <v>platform: 'Gerencia Activa', </v>
      </c>
      <c r="AG197" t="str">
        <f>AG$1&amp;": "&amp;SUBSTITUTE(Tabla5[[#This Row],[costo]],",",".")&amp;", "</f>
        <v>costo: 0, </v>
      </c>
      <c r="AH197" t="str">
        <f>AH$1&amp;": '"&amp;Tabla5[[#This Row],[money]]&amp;"', "</f>
        <v>money: 'VEB', </v>
      </c>
      <c r="AI197" t="str">
        <f>AI$1&amp;": "&amp;Tabla5[[#This Row],[comprado]]&amp;", "</f>
        <v>comprado: true, </v>
      </c>
      <c r="AJ197" t="str">
        <f>AJ$1&amp;": "&amp;Tabla5[[#This Row],[priority]]&amp;", "</f>
        <v>priority: 0, </v>
      </c>
      <c r="AK197" t="str">
        <f>AK$1&amp;": "&amp;Tabla5[[#This Row],[minutos]]&amp;", "</f>
        <v>minutos: 960, </v>
      </c>
      <c r="AL197" t="str">
        <f>AL$1&amp;": "&amp;IF(Tabla5[[#This Row],[culminado]]=0,"null","'"&amp;TEXT(Tabla5[[#This Row],[culminado]],"aaaa-mm-dd")&amp;"'")&amp;", "</f>
        <v>culminado: '2007-10-11', </v>
      </c>
      <c r="AM197" t="str">
        <f>AM$1&amp;": '"&amp;Tabla5[[#This Row],[certificado]]&amp;"', "</f>
        <v>certificado: '', </v>
      </c>
      <c r="AN197" t="str">
        <f>AN$1&amp;": '"&amp;Tabla5[[#This Row],[url_certificado]]&amp;"', "</f>
        <v>url_certificado: '', </v>
      </c>
      <c r="AO197" t="str">
        <f>AO$1&amp;": '"&amp;Tabla5[[#This Row],[instructor]]&amp;"', "</f>
        <v>instructor: 'Gerencia Activa', </v>
      </c>
      <c r="AP197" t="str">
        <f>AP$1&amp;": '"&amp;Tabla5[[#This Row],[description]]&amp;"', "</f>
        <v>description: 'Gerencia Activa. San Tomé. Estado Anzoátegui.', </v>
      </c>
      <c r="AQ197" t="str">
        <f>AQ$1&amp;": '"&amp;Tabla5[[#This Row],[url_aux]]&amp;"', "</f>
        <v>url_aux: '', </v>
      </c>
      <c r="AR197" t="str">
        <f>AR$1&amp;": '"&amp;Tabla5[[#This Row],[calificacion]]&amp;"', "</f>
        <v>calificacion: 'Bueno', </v>
      </c>
      <c r="AS197" t="str">
        <f>AS$1&amp;": "&amp;Tabla5[[#This Row],[actualizado]]&amp;", "</f>
        <v>actualizado: false, </v>
      </c>
      <c r="AT197" t="str">
        <f>AT$1&amp;": "&amp;Tabla5[[#This Row],[en_ruta]]&amp;", "</f>
        <v>en_ruta: false, </v>
      </c>
      <c r="AU197" t="str">
        <f>AU$1&amp;": '"&amp;Tabla5[[#This Row],[logo_platform]]&amp;"', "</f>
        <v>logo_platform: 'gerencia_activa', </v>
      </c>
      <c r="AV197" t="str">
        <f>AV$1&amp;": [ "&amp;Tabla5[[#This Row],[logo_technologies]]&amp;" ], "</f>
        <v>logo_technologies: [ 'generico' ], </v>
      </c>
      <c r="AW197" t="str">
        <f>AW$1&amp;": "&amp;Tabla5[[#This Row],[mostrar]]&amp;", "</f>
        <v>mostrar: false, </v>
      </c>
      <c r="AX197" t="str">
        <f>AX$1&amp;": '"&amp;Tabla5[[#This Row],[repositorio]]&amp;"', "</f>
        <v>repositorio: '', </v>
      </c>
      <c r="AY197" t="str">
        <f>AY$1&amp;": '"&amp;Tabla5[[#This Row],[nota]]&amp;"'"</f>
        <v>nota: ''</v>
      </c>
      <c r="AZ197" t="str">
        <f>"{ "&amp;AA197&amp;AB197&amp;AC197&amp;AD197&amp;AE197&amp;AF197&amp;AG197&amp;AH197&amp;AI197&amp;AJ197&amp;AK197&amp;AL197&amp;AM197&amp;AN197&amp;AO197&amp;AP197&amp;AQ197&amp;AR197&amp;AS197&amp;AT197&amp;AU197&amp;AV197&amp;AW197&amp;AX197&amp;AY197&amp;" },"</f>
        <v>{ id: 196, name: 'Motivación para la calidad del trabajo', category: 'Otros', technology: 'Otros', url: '', platform: 'Gerencia Activa', costo: 0, money: 'VEB', comprado: true, priority: 0, minutos: 960, culminado: '2007-10-11', certificado: '', url_certificado: '', instructor: 'Gerencia Activa', description: 'Gerencia Activa. San Tomé. Estado Anzoátegui.', url_aux: '', calificacion: 'Bueno', actualizado: false, en_ruta: false, logo_platform: 'gerencia_activa', logo_technologies: [ 'generico' ], mostrar: false, repositorio: '', nota: '' },</v>
      </c>
    </row>
    <row r="198" spans="1:52">
      <c r="A198" s="8">
        <v>197</v>
      </c>
      <c r="B198" t="s">
        <v>1038</v>
      </c>
      <c r="C198" t="s">
        <v>17</v>
      </c>
      <c r="D198" t="s">
        <v>17</v>
      </c>
      <c r="E198" s="7"/>
      <c r="F198" t="s">
        <v>1020</v>
      </c>
      <c r="G198" s="3">
        <v>0</v>
      </c>
      <c r="H198" t="s">
        <v>989</v>
      </c>
      <c r="I198" t="s">
        <v>55</v>
      </c>
      <c r="J198" s="4">
        <v>0</v>
      </c>
      <c r="K198">
        <f>16*60</f>
        <v>960</v>
      </c>
      <c r="L198" s="5">
        <v>39428</v>
      </c>
      <c r="O198" s="6" t="s">
        <v>1020</v>
      </c>
      <c r="P198" s="6" t="s">
        <v>1039</v>
      </c>
      <c r="R198" t="s">
        <v>75</v>
      </c>
      <c r="S198" t="s">
        <v>61</v>
      </c>
      <c r="T198" t="s">
        <v>61</v>
      </c>
      <c r="U198" t="s">
        <v>1023</v>
      </c>
      <c r="V198" s="22" t="s">
        <v>187</v>
      </c>
      <c r="W198" s="22" t="s">
        <v>61</v>
      </c>
      <c r="AA198" t="str">
        <f>AA$1&amp;": "&amp;Tabla5[[#This Row],[id]]&amp;", "</f>
        <v>id: 197, </v>
      </c>
      <c r="AB198" t="str">
        <f>AB$1&amp;": '"&amp;Tabla5[[#This Row],[name]]&amp;"', "</f>
        <v>name: 'Corresponsabilidad en la toma de decisiones y solución de problemas', </v>
      </c>
      <c r="AC198" t="str">
        <f>AC$1&amp;": '"&amp;Tabla5[[#This Row],[category]]&amp;"', "</f>
        <v>category: 'Otros', </v>
      </c>
      <c r="AD198" t="str">
        <f>AD$1&amp;": '"&amp;Tabla5[[#This Row],[technology]]&amp;"', "</f>
        <v>technology: 'Otros', </v>
      </c>
      <c r="AE198" t="str">
        <f>AE$1&amp;": '"&amp;Tabla5[[#This Row],[url]]&amp;"', "</f>
        <v>url: '', </v>
      </c>
      <c r="AF198" t="str">
        <f>AF$1&amp;": '"&amp;Tabla5[[#This Row],[platform]]&amp;"', "</f>
        <v>platform: 'PDVSA', </v>
      </c>
      <c r="AG198" t="str">
        <f>AG$1&amp;": "&amp;SUBSTITUTE(Tabla5[[#This Row],[costo]],",",".")&amp;", "</f>
        <v>costo: 0, </v>
      </c>
      <c r="AH198" t="str">
        <f>AH$1&amp;": '"&amp;Tabla5[[#This Row],[money]]&amp;"', "</f>
        <v>money: 'VEB', </v>
      </c>
      <c r="AI198" t="str">
        <f>AI$1&amp;": "&amp;Tabla5[[#This Row],[comprado]]&amp;", "</f>
        <v>comprado: true, </v>
      </c>
      <c r="AJ198" t="str">
        <f>AJ$1&amp;": "&amp;Tabla5[[#This Row],[priority]]&amp;", "</f>
        <v>priority: 0, </v>
      </c>
      <c r="AK198" t="str">
        <f>AK$1&amp;": "&amp;Tabla5[[#This Row],[minutos]]&amp;", "</f>
        <v>minutos: 960, </v>
      </c>
      <c r="AL198" t="str">
        <f>AL$1&amp;": "&amp;IF(Tabla5[[#This Row],[culminado]]=0,"null","'"&amp;TEXT(Tabla5[[#This Row],[culminado]],"aaaa-mm-dd")&amp;"'")&amp;", "</f>
        <v>culminado: '2007-12-12', </v>
      </c>
      <c r="AM198" t="str">
        <f>AM$1&amp;": '"&amp;Tabla5[[#This Row],[certificado]]&amp;"', "</f>
        <v>certificado: '', </v>
      </c>
      <c r="AN198" t="str">
        <f>AN$1&amp;": '"&amp;Tabla5[[#This Row],[url_certificado]]&amp;"', "</f>
        <v>url_certificado: '', </v>
      </c>
      <c r="AO198" t="str">
        <f>AO$1&amp;": '"&amp;Tabla5[[#This Row],[instructor]]&amp;"', "</f>
        <v>instructor: 'PDVSA', </v>
      </c>
      <c r="AP198" t="str">
        <f>AP$1&amp;": '"&amp;Tabla5[[#This Row],[description]]&amp;"', "</f>
        <v>description: 'PDVSA. San Tomé. Estado Anzoátegui.', </v>
      </c>
      <c r="AQ198" t="str">
        <f>AQ$1&amp;": '"&amp;Tabla5[[#This Row],[url_aux]]&amp;"', "</f>
        <v>url_aux: '', </v>
      </c>
      <c r="AR198" t="str">
        <f>AR$1&amp;": '"&amp;Tabla5[[#This Row],[calificacion]]&amp;"', "</f>
        <v>calificacion: 'Bueno', </v>
      </c>
      <c r="AS198" t="str">
        <f>AS$1&amp;": "&amp;Tabla5[[#This Row],[actualizado]]&amp;", "</f>
        <v>actualizado: false, </v>
      </c>
      <c r="AT198" t="str">
        <f>AT$1&amp;": "&amp;Tabla5[[#This Row],[en_ruta]]&amp;", "</f>
        <v>en_ruta: false, </v>
      </c>
      <c r="AU198" t="str">
        <f>AU$1&amp;": '"&amp;Tabla5[[#This Row],[logo_platform]]&amp;"', "</f>
        <v>logo_platform: 'pdvsa', </v>
      </c>
      <c r="AV198" t="str">
        <f>AV$1&amp;": [ "&amp;Tabla5[[#This Row],[logo_technologies]]&amp;" ], "</f>
        <v>logo_technologies: [ 'generico' ], </v>
      </c>
      <c r="AW198" t="str">
        <f>AW$1&amp;": "&amp;Tabla5[[#This Row],[mostrar]]&amp;", "</f>
        <v>mostrar: false, </v>
      </c>
      <c r="AX198" t="str">
        <f>AX$1&amp;": '"&amp;Tabla5[[#This Row],[repositorio]]&amp;"', "</f>
        <v>repositorio: '', </v>
      </c>
      <c r="AY198" t="str">
        <f>AY$1&amp;": '"&amp;Tabla5[[#This Row],[nota]]&amp;"'"</f>
        <v>nota: ''</v>
      </c>
      <c r="AZ198" t="str">
        <f>"{ "&amp;AA198&amp;AB198&amp;AC198&amp;AD198&amp;AE198&amp;AF198&amp;AG198&amp;AH198&amp;AI198&amp;AJ198&amp;AK198&amp;AL198&amp;AM198&amp;AN198&amp;AO198&amp;AP198&amp;AQ198&amp;AR198&amp;AS198&amp;AT198&amp;AU198&amp;AV198&amp;AW198&amp;AX198&amp;AY198&amp;" },"</f>
        <v>{ id: 197, name: 'Corresponsabilidad en la toma de decisiones y solución de problemas', category: 'Otros', technology: 'Otros', url: '', platform: 'PDVSA', costo: 0, money: 'VEB', comprado: true, priority: 0, minutos: 960, culminado: '2007-12-12', certificado: '', url_certificado: '', instructor: 'PDVSA', description: 'PDVSA. San Tomé. Estado Anzoátegui.', url_aux: '', calificacion: 'Bueno', actualizado: false, en_ruta: false, logo_platform: 'pdvsa', logo_technologies: [ 'generico' ], mostrar: false, repositorio: '', nota: '' },</v>
      </c>
    </row>
    <row r="199" spans="1:52">
      <c r="A199" s="8">
        <v>198</v>
      </c>
      <c r="B199" t="s">
        <v>1040</v>
      </c>
      <c r="C199" t="s">
        <v>17</v>
      </c>
      <c r="D199" t="s">
        <v>17</v>
      </c>
      <c r="E199" s="7"/>
      <c r="F199" t="s">
        <v>1020</v>
      </c>
      <c r="G199" s="3">
        <v>0</v>
      </c>
      <c r="H199" t="s">
        <v>1041</v>
      </c>
      <c r="I199" t="s">
        <v>55</v>
      </c>
      <c r="J199" s="4">
        <v>0</v>
      </c>
      <c r="K199">
        <f>24*60</f>
        <v>1440</v>
      </c>
      <c r="L199" s="5">
        <v>40066</v>
      </c>
      <c r="O199" t="s">
        <v>1042</v>
      </c>
      <c r="P199" t="s">
        <v>1043</v>
      </c>
      <c r="R199" t="s">
        <v>93</v>
      </c>
      <c r="S199" t="s">
        <v>61</v>
      </c>
      <c r="T199" t="s">
        <v>61</v>
      </c>
      <c r="U199" t="s">
        <v>1023</v>
      </c>
      <c r="V199" s="22" t="s">
        <v>187</v>
      </c>
      <c r="W199" s="22" t="s">
        <v>61</v>
      </c>
      <c r="AA199" t="str">
        <f>AA$1&amp;": "&amp;Tabla5[[#This Row],[id]]&amp;", "</f>
        <v>id: 198, </v>
      </c>
      <c r="AB199" t="str">
        <f>AB$1&amp;": '"&amp;Tabla5[[#This Row],[name]]&amp;"', "</f>
        <v>name: 'Microsoft Project', </v>
      </c>
      <c r="AC199" t="str">
        <f>AC$1&amp;": '"&amp;Tabla5[[#This Row],[category]]&amp;"', "</f>
        <v>category: 'Otros', </v>
      </c>
      <c r="AD199" t="str">
        <f>AD$1&amp;": '"&amp;Tabla5[[#This Row],[technology]]&amp;"', "</f>
        <v>technology: 'Otros', </v>
      </c>
      <c r="AE199" t="str">
        <f>AE$1&amp;": '"&amp;Tabla5[[#This Row],[url]]&amp;"', "</f>
        <v>url: '', </v>
      </c>
      <c r="AF199" t="str">
        <f>AF$1&amp;": '"&amp;Tabla5[[#This Row],[platform]]&amp;"', "</f>
        <v>platform: 'PDVSA', </v>
      </c>
      <c r="AG199" t="str">
        <f>AG$1&amp;": "&amp;SUBSTITUTE(Tabla5[[#This Row],[costo]],",",".")&amp;", "</f>
        <v>costo: 0, </v>
      </c>
      <c r="AH199" t="str">
        <f>AH$1&amp;": '"&amp;Tabla5[[#This Row],[money]]&amp;"', "</f>
        <v>money: 'VEF', </v>
      </c>
      <c r="AI199" t="str">
        <f>AI$1&amp;": "&amp;Tabla5[[#This Row],[comprado]]&amp;", "</f>
        <v>comprado: true, </v>
      </c>
      <c r="AJ199" t="str">
        <f>AJ$1&amp;": "&amp;Tabla5[[#This Row],[priority]]&amp;", "</f>
        <v>priority: 0, </v>
      </c>
      <c r="AK199" t="str">
        <f>AK$1&amp;": "&amp;Tabla5[[#This Row],[minutos]]&amp;", "</f>
        <v>minutos: 1440, </v>
      </c>
      <c r="AL199" t="str">
        <f>AL$1&amp;": "&amp;IF(Tabla5[[#This Row],[culminado]]=0,"null","'"&amp;TEXT(Tabla5[[#This Row],[culminado]],"aaaa-mm-dd")&amp;"'")&amp;", "</f>
        <v>culminado: '2009-09-10', </v>
      </c>
      <c r="AM199" t="str">
        <f>AM$1&amp;": '"&amp;Tabla5[[#This Row],[certificado]]&amp;"', "</f>
        <v>certificado: '', </v>
      </c>
      <c r="AN199" t="str">
        <f>AN$1&amp;": '"&amp;Tabla5[[#This Row],[url_certificado]]&amp;"', "</f>
        <v>url_certificado: '', </v>
      </c>
      <c r="AO199" t="str">
        <f>AO$1&amp;": '"&amp;Tabla5[[#This Row],[instructor]]&amp;"', "</f>
        <v>instructor: 'Luis Carrion', </v>
      </c>
      <c r="AP199" t="str">
        <f>AP$1&amp;": '"&amp;Tabla5[[#This Row],[description]]&amp;"', "</f>
        <v>description: 'Curso completo sobre Microsoft Proyect. PDVSA. San Tomé. Estado Anzoátegui.', </v>
      </c>
      <c r="AQ199" t="str">
        <f>AQ$1&amp;": '"&amp;Tabla5[[#This Row],[url_aux]]&amp;"', "</f>
        <v>url_aux: '', </v>
      </c>
      <c r="AR199" t="str">
        <f>AR$1&amp;": '"&amp;Tabla5[[#This Row],[calificacion]]&amp;"', "</f>
        <v>calificacion: 'Excelente', </v>
      </c>
      <c r="AS199" t="str">
        <f>AS$1&amp;": "&amp;Tabla5[[#This Row],[actualizado]]&amp;", "</f>
        <v>actualizado: false, </v>
      </c>
      <c r="AT199" t="str">
        <f>AT$1&amp;": "&amp;Tabla5[[#This Row],[en_ruta]]&amp;", "</f>
        <v>en_ruta: false, </v>
      </c>
      <c r="AU199" t="str">
        <f>AU$1&amp;": '"&amp;Tabla5[[#This Row],[logo_platform]]&amp;"', "</f>
        <v>logo_platform: 'pdvsa', </v>
      </c>
      <c r="AV199" t="str">
        <f>AV$1&amp;": [ "&amp;Tabla5[[#This Row],[logo_technologies]]&amp;" ], "</f>
        <v>logo_technologies: [ 'generico' ], </v>
      </c>
      <c r="AW199" t="str">
        <f>AW$1&amp;": "&amp;Tabla5[[#This Row],[mostrar]]&amp;", "</f>
        <v>mostrar: false, </v>
      </c>
      <c r="AX199" t="str">
        <f>AX$1&amp;": '"&amp;Tabla5[[#This Row],[repositorio]]&amp;"', "</f>
        <v>repositorio: '', </v>
      </c>
      <c r="AY199" t="str">
        <f>AY$1&amp;": '"&amp;Tabla5[[#This Row],[nota]]&amp;"'"</f>
        <v>nota: ''</v>
      </c>
      <c r="AZ199" t="str">
        <f>"{ "&amp;AA199&amp;AB199&amp;AC199&amp;AD199&amp;AE199&amp;AF199&amp;AG199&amp;AH199&amp;AI199&amp;AJ199&amp;AK199&amp;AL199&amp;AM199&amp;AN199&amp;AO199&amp;AP199&amp;AQ199&amp;AR199&amp;AS199&amp;AT199&amp;AU199&amp;AV199&amp;AW199&amp;AX199&amp;AY199&amp;" },"</f>
        <v>{ id: 198, name: 'Microsoft Project', category: 'Otros', technology: 'Otros', url: '', platform: 'PDVSA', costo: 0, money: 'VEF', comprado: true, priority: 0, minutos: 1440, culminado: '2009-09-10', certificado: '', url_certificado: '', instructor: 'Luis Carrion', description: 'Curso completo sobre Microsoft Proyect. PDVSA. San Tomé. Estado Anzoátegui.', url_aux: '', calificacion: 'Excelente', actualizado: false, en_ruta: false, logo_platform: 'pdvsa', logo_technologies: [ 'generico' ], mostrar: false, repositorio: '', nota: '' },</v>
      </c>
    </row>
    <row r="200" spans="1:52">
      <c r="A200" s="8">
        <v>199</v>
      </c>
      <c r="B200" t="s">
        <v>1044</v>
      </c>
      <c r="C200" t="s">
        <v>17</v>
      </c>
      <c r="D200" t="s">
        <v>17</v>
      </c>
      <c r="E200" s="7"/>
      <c r="F200" t="s">
        <v>1045</v>
      </c>
      <c r="G200" s="3">
        <v>0</v>
      </c>
      <c r="H200" t="s">
        <v>1041</v>
      </c>
      <c r="I200" t="s">
        <v>55</v>
      </c>
      <c r="J200" s="4">
        <v>0</v>
      </c>
      <c r="K200">
        <f>24*60</f>
        <v>1440</v>
      </c>
      <c r="L200" s="5">
        <v>42648</v>
      </c>
      <c r="O200" s="6" t="s">
        <v>1045</v>
      </c>
      <c r="P200" s="6" t="s">
        <v>1046</v>
      </c>
      <c r="R200" t="s">
        <v>93</v>
      </c>
      <c r="S200" t="s">
        <v>61</v>
      </c>
      <c r="T200" t="s">
        <v>61</v>
      </c>
      <c r="U200" t="s">
        <v>1047</v>
      </c>
      <c r="V200" s="22" t="s">
        <v>187</v>
      </c>
      <c r="W200" s="22" t="s">
        <v>61</v>
      </c>
      <c r="AA200" t="str">
        <f>AA$1&amp;": "&amp;Tabla5[[#This Row],[id]]&amp;", "</f>
        <v>id: 199, </v>
      </c>
      <c r="AB200" t="str">
        <f>AB$1&amp;": '"&amp;Tabla5[[#This Row],[name]]&amp;"', "</f>
        <v>name: 'Potenciando mi rol de colaborador', </v>
      </c>
      <c r="AC200" t="str">
        <f>AC$1&amp;": '"&amp;Tabla5[[#This Row],[category]]&amp;"', "</f>
        <v>category: 'Otros', </v>
      </c>
      <c r="AD200" t="str">
        <f>AD$1&amp;": '"&amp;Tabla5[[#This Row],[technology]]&amp;"', "</f>
        <v>technology: 'Otros', </v>
      </c>
      <c r="AE200" t="str">
        <f>AE$1&amp;": '"&amp;Tabla5[[#This Row],[url]]&amp;"', "</f>
        <v>url: '', </v>
      </c>
      <c r="AF200" t="str">
        <f>AF$1&amp;": '"&amp;Tabla5[[#This Row],[platform]]&amp;"', "</f>
        <v>platform: 'Grupo Inested', </v>
      </c>
      <c r="AG200" t="str">
        <f>AG$1&amp;": "&amp;SUBSTITUTE(Tabla5[[#This Row],[costo]],",",".")&amp;", "</f>
        <v>costo: 0, </v>
      </c>
      <c r="AH200" t="str">
        <f>AH$1&amp;": '"&amp;Tabla5[[#This Row],[money]]&amp;"', "</f>
        <v>money: 'VEF', </v>
      </c>
      <c r="AI200" t="str">
        <f>AI$1&amp;": "&amp;Tabla5[[#This Row],[comprado]]&amp;", "</f>
        <v>comprado: true, </v>
      </c>
      <c r="AJ200" t="str">
        <f>AJ$1&amp;": "&amp;Tabla5[[#This Row],[priority]]&amp;", "</f>
        <v>priority: 0, </v>
      </c>
      <c r="AK200" t="str">
        <f>AK$1&amp;": "&amp;Tabla5[[#This Row],[minutos]]&amp;", "</f>
        <v>minutos: 1440, </v>
      </c>
      <c r="AL200" t="str">
        <f>AL$1&amp;": "&amp;IF(Tabla5[[#This Row],[culminado]]=0,"null","'"&amp;TEXT(Tabla5[[#This Row],[culminado]],"aaaa-mm-dd")&amp;"'")&amp;", "</f>
        <v>culminado: '2016-10-05', </v>
      </c>
      <c r="AM200" t="str">
        <f>AM$1&amp;": '"&amp;Tabla5[[#This Row],[certificado]]&amp;"', "</f>
        <v>certificado: '', </v>
      </c>
      <c r="AN200" t="str">
        <f>AN$1&amp;": '"&amp;Tabla5[[#This Row],[url_certificado]]&amp;"', "</f>
        <v>url_certificado: '', </v>
      </c>
      <c r="AO200" t="str">
        <f>AO$1&amp;": '"&amp;Tabla5[[#This Row],[instructor]]&amp;"', "</f>
        <v>instructor: 'Grupo Inested', </v>
      </c>
      <c r="AP200" t="str">
        <f>AP$1&amp;": '"&amp;Tabla5[[#This Row],[description]]&amp;"', "</f>
        <v>description: 'Grupo Inested. PDVSA La Tahona.', </v>
      </c>
      <c r="AQ200" t="str">
        <f>AQ$1&amp;": '"&amp;Tabla5[[#This Row],[url_aux]]&amp;"', "</f>
        <v>url_aux: '', </v>
      </c>
      <c r="AR200" t="str">
        <f>AR$1&amp;": '"&amp;Tabla5[[#This Row],[calificacion]]&amp;"', "</f>
        <v>calificacion: 'Excelente', </v>
      </c>
      <c r="AS200" t="str">
        <f>AS$1&amp;": "&amp;Tabla5[[#This Row],[actualizado]]&amp;", "</f>
        <v>actualizado: false, </v>
      </c>
      <c r="AT200" t="str">
        <f>AT$1&amp;": "&amp;Tabla5[[#This Row],[en_ruta]]&amp;", "</f>
        <v>en_ruta: false, </v>
      </c>
      <c r="AU200" t="str">
        <f>AU$1&amp;": '"&amp;Tabla5[[#This Row],[logo_platform]]&amp;"', "</f>
        <v>logo_platform: 'inested', </v>
      </c>
      <c r="AV200" t="str">
        <f>AV$1&amp;": [ "&amp;Tabla5[[#This Row],[logo_technologies]]&amp;" ], "</f>
        <v>logo_technologies: [ 'generico' ], </v>
      </c>
      <c r="AW200" t="str">
        <f>AW$1&amp;": "&amp;Tabla5[[#This Row],[mostrar]]&amp;", "</f>
        <v>mostrar: false, </v>
      </c>
      <c r="AX200" t="str">
        <f>AX$1&amp;": '"&amp;Tabla5[[#This Row],[repositorio]]&amp;"', "</f>
        <v>repositorio: '', </v>
      </c>
      <c r="AY200" t="str">
        <f>AY$1&amp;": '"&amp;Tabla5[[#This Row],[nota]]&amp;"'"</f>
        <v>nota: ''</v>
      </c>
      <c r="AZ200" t="str">
        <f>"{ "&amp;AA200&amp;AB200&amp;AC200&amp;AD200&amp;AE200&amp;AF200&amp;AG200&amp;AH200&amp;AI200&amp;AJ200&amp;AK200&amp;AL200&amp;AM200&amp;AN200&amp;AO200&amp;AP200&amp;AQ200&amp;AR200&amp;AS200&amp;AT200&amp;AU200&amp;AV200&amp;AW200&amp;AX200&amp;AY200&amp;" },"</f>
        <v>{ id: 199, name: 'Potenciando mi rol de colaborador', category: 'Otros', technology: 'Otros', url: '', platform: 'Grupo Inested', costo: 0, money: 'VEF', comprado: true, priority: 0, minutos: 1440, culminado: '2016-10-05', certificado: '', url_certificado: '', instructor: 'Grupo Inested', description: 'Grupo Inested. PDVSA La Tahona.', url_aux: '', calificacion: 'Excelente', actualizado: false, en_ruta: false, logo_platform: 'inested', logo_technologies: [ 'generico' ], mostrar: false, repositorio: '', nota: '' },</v>
      </c>
    </row>
    <row r="201" spans="1:52">
      <c r="A201" s="8">
        <v>200</v>
      </c>
      <c r="B201" t="s">
        <v>1048</v>
      </c>
      <c r="C201" t="s">
        <v>17</v>
      </c>
      <c r="D201" t="s">
        <v>17</v>
      </c>
      <c r="E201" s="7"/>
      <c r="F201" t="s">
        <v>1049</v>
      </c>
      <c r="G201" s="3">
        <v>0</v>
      </c>
      <c r="H201" t="s">
        <v>1041</v>
      </c>
      <c r="I201" t="s">
        <v>55</v>
      </c>
      <c r="J201" s="4">
        <v>0</v>
      </c>
      <c r="K201">
        <f>16*60</f>
        <v>960</v>
      </c>
      <c r="L201" s="5">
        <v>42775</v>
      </c>
      <c r="O201" s="6" t="s">
        <v>1049</v>
      </c>
      <c r="P201" s="6" t="s">
        <v>1050</v>
      </c>
      <c r="R201" t="s">
        <v>75</v>
      </c>
      <c r="S201" t="s">
        <v>61</v>
      </c>
      <c r="T201" t="s">
        <v>61</v>
      </c>
      <c r="U201" t="s">
        <v>1051</v>
      </c>
      <c r="V201" s="22" t="s">
        <v>187</v>
      </c>
      <c r="W201" s="22" t="s">
        <v>61</v>
      </c>
      <c r="AA201" t="str">
        <f>AA$1&amp;": "&amp;Tabla5[[#This Row],[id]]&amp;", "</f>
        <v>id: 200, </v>
      </c>
      <c r="AB201" t="str">
        <f>AB$1&amp;": '"&amp;Tabla5[[#This Row],[name]]&amp;"', "</f>
        <v>name: 'Tecnología Petrolera', </v>
      </c>
      <c r="AC201" t="str">
        <f>AC$1&amp;": '"&amp;Tabla5[[#This Row],[category]]&amp;"', "</f>
        <v>category: 'Otros', </v>
      </c>
      <c r="AD201" t="str">
        <f>AD$1&amp;": '"&amp;Tabla5[[#This Row],[technology]]&amp;"', "</f>
        <v>technology: 'Otros', </v>
      </c>
      <c r="AE201" t="str">
        <f>AE$1&amp;": '"&amp;Tabla5[[#This Row],[url]]&amp;"', "</f>
        <v>url: '', </v>
      </c>
      <c r="AF201" t="str">
        <f>AF$1&amp;": '"&amp;Tabla5[[#This Row],[platform]]&amp;"', "</f>
        <v>platform: 'Seaport Agencies S.A.', </v>
      </c>
      <c r="AG201" t="str">
        <f>AG$1&amp;": "&amp;SUBSTITUTE(Tabla5[[#This Row],[costo]],",",".")&amp;", "</f>
        <v>costo: 0, </v>
      </c>
      <c r="AH201" t="str">
        <f>AH$1&amp;": '"&amp;Tabla5[[#This Row],[money]]&amp;"', "</f>
        <v>money: 'VEF', </v>
      </c>
      <c r="AI201" t="str">
        <f>AI$1&amp;": "&amp;Tabla5[[#This Row],[comprado]]&amp;", "</f>
        <v>comprado: true, </v>
      </c>
      <c r="AJ201" t="str">
        <f>AJ$1&amp;": "&amp;Tabla5[[#This Row],[priority]]&amp;", "</f>
        <v>priority: 0, </v>
      </c>
      <c r="AK201" t="str">
        <f>AK$1&amp;": "&amp;Tabla5[[#This Row],[minutos]]&amp;", "</f>
        <v>minutos: 960, </v>
      </c>
      <c r="AL201" t="str">
        <f>AL$1&amp;": "&amp;IF(Tabla5[[#This Row],[culminado]]=0,"null","'"&amp;TEXT(Tabla5[[#This Row],[culminado]],"aaaa-mm-dd")&amp;"'")&amp;", "</f>
        <v>culminado: '2017-02-09', </v>
      </c>
      <c r="AM201" t="str">
        <f>AM$1&amp;": '"&amp;Tabla5[[#This Row],[certificado]]&amp;"', "</f>
        <v>certificado: '', </v>
      </c>
      <c r="AN201" t="str">
        <f>AN$1&amp;": '"&amp;Tabla5[[#This Row],[url_certificado]]&amp;"', "</f>
        <v>url_certificado: '', </v>
      </c>
      <c r="AO201" t="str">
        <f>AO$1&amp;": '"&amp;Tabla5[[#This Row],[instructor]]&amp;"', "</f>
        <v>instructor: 'Seaport Agencies S.A.', </v>
      </c>
      <c r="AP201" t="str">
        <f>AP$1&amp;": '"&amp;Tabla5[[#This Row],[description]]&amp;"', "</f>
        <v>description: 'Seaport Agencies S.A. Chacao. Torre La Primera.', </v>
      </c>
      <c r="AQ201" t="str">
        <f>AQ$1&amp;": '"&amp;Tabla5[[#This Row],[url_aux]]&amp;"', "</f>
        <v>url_aux: '', </v>
      </c>
      <c r="AR201" t="str">
        <f>AR$1&amp;": '"&amp;Tabla5[[#This Row],[calificacion]]&amp;"', "</f>
        <v>calificacion: 'Bueno', </v>
      </c>
      <c r="AS201" t="str">
        <f>AS$1&amp;": "&amp;Tabla5[[#This Row],[actualizado]]&amp;", "</f>
        <v>actualizado: false, </v>
      </c>
      <c r="AT201" t="str">
        <f>AT$1&amp;": "&amp;Tabla5[[#This Row],[en_ruta]]&amp;", "</f>
        <v>en_ruta: false, </v>
      </c>
      <c r="AU201" t="str">
        <f>AU$1&amp;": '"&amp;Tabla5[[#This Row],[logo_platform]]&amp;"', "</f>
        <v>logo_platform: 'seaport', </v>
      </c>
      <c r="AV201" t="str">
        <f>AV$1&amp;": [ "&amp;Tabla5[[#This Row],[logo_technologies]]&amp;" ], "</f>
        <v>logo_technologies: [ 'generico' ], </v>
      </c>
      <c r="AW201" t="str">
        <f>AW$1&amp;": "&amp;Tabla5[[#This Row],[mostrar]]&amp;", "</f>
        <v>mostrar: false, </v>
      </c>
      <c r="AX201" t="str">
        <f>AX$1&amp;": '"&amp;Tabla5[[#This Row],[repositorio]]&amp;"', "</f>
        <v>repositorio: '', </v>
      </c>
      <c r="AY201" t="str">
        <f>AY$1&amp;": '"&amp;Tabla5[[#This Row],[nota]]&amp;"'"</f>
        <v>nota: ''</v>
      </c>
      <c r="AZ201" t="str">
        <f>"{ "&amp;AA201&amp;AB201&amp;AC201&amp;AD201&amp;AE201&amp;AF201&amp;AG201&amp;AH201&amp;AI201&amp;AJ201&amp;AK201&amp;AL201&amp;AM201&amp;AN201&amp;AO201&amp;AP201&amp;AQ201&amp;AR201&amp;AS201&amp;AT201&amp;AU201&amp;AV201&amp;AW201&amp;AX201&amp;AY201&amp;" },"</f>
        <v>{ id: 200, name: 'Tecnología Petrolera', category: 'Otros', technology: 'Otros', url: '', platform: 'Seaport Agencies S.A.', costo: 0, money: 'VEF', comprado: true, priority: 0, minutos: 960, culminado: '2017-02-09', certificado: '', url_certificado: '', instructor: 'Seaport Agencies S.A.', description: 'Seaport Agencies S.A. Chacao. Torre La Primera.', url_aux: '', calificacion: 'Bueno', actualizado: false, en_ruta: false, logo_platform: 'seaport', logo_technologies: [ 'generico' ], mostrar: false, repositorio: '', nota: '' },</v>
      </c>
    </row>
    <row r="202" spans="1:52">
      <c r="A202" s="6">
        <v>201</v>
      </c>
      <c r="B202" t="s">
        <v>1052</v>
      </c>
      <c r="C202" t="s">
        <v>2</v>
      </c>
      <c r="D202" s="22" t="s">
        <v>1053</v>
      </c>
      <c r="E202" s="7" t="s">
        <v>1054</v>
      </c>
      <c r="F202" t="s">
        <v>132</v>
      </c>
      <c r="G202" s="3">
        <v>0</v>
      </c>
      <c r="H202" t="s">
        <v>104</v>
      </c>
      <c r="I202" t="s">
        <v>55</v>
      </c>
      <c r="J202" s="4">
        <v>0</v>
      </c>
      <c r="K202">
        <f>15*47</f>
        <v>705</v>
      </c>
      <c r="O202" t="s">
        <v>242</v>
      </c>
      <c r="P202" t="s">
        <v>1055</v>
      </c>
      <c r="R202" t="s">
        <v>58</v>
      </c>
      <c r="S202" t="s">
        <v>55</v>
      </c>
      <c r="T202" t="s">
        <v>55</v>
      </c>
      <c r="U202" t="s">
        <v>135</v>
      </c>
      <c r="V202" s="22" t="s">
        <v>217</v>
      </c>
      <c r="W202" s="22" t="s">
        <v>61</v>
      </c>
      <c r="AA202" t="str">
        <f>AA$1&amp;": "&amp;Tabla5[[#This Row],[id]]&amp;", "</f>
        <v>id: 201, </v>
      </c>
      <c r="AB202" t="str">
        <f>AB$1&amp;": '"&amp;Tabla5[[#This Row],[name]]&amp;"', "</f>
        <v>name: 'Curso php 8 y mysql 8 desde cero', </v>
      </c>
      <c r="AC202" t="str">
        <f>AC$1&amp;": '"&amp;Tabla5[[#This Row],[category]]&amp;"', "</f>
        <v>category: 'Back-end', </v>
      </c>
      <c r="AD202" t="str">
        <f>AD$1&amp;": '"&amp;Tabla5[[#This Row],[technology]]&amp;"', "</f>
        <v>technology: 'php', </v>
      </c>
      <c r="AE202" t="str">
        <f>AE$1&amp;": '"&amp;Tabla5[[#This Row],[url]]&amp;"', "</f>
        <v>url: 'https://www.youtube.com/playlist?list=PLZ2ovOgdI-kUSqWuyoGJMZL6xldXw6hIg', </v>
      </c>
      <c r="AF202" t="str">
        <f>AF$1&amp;": '"&amp;Tabla5[[#This Row],[platform]]&amp;"', "</f>
        <v>platform: 'YouTube', </v>
      </c>
      <c r="AG202" t="str">
        <f>AG$1&amp;": "&amp;SUBSTITUTE(Tabla5[[#This Row],[costo]],",",".")&amp;", "</f>
        <v>costo: 0, </v>
      </c>
      <c r="AH202" t="str">
        <f>AH$1&amp;": '"&amp;Tabla5[[#This Row],[money]]&amp;"', "</f>
        <v>money: 'USD', </v>
      </c>
      <c r="AI202" t="str">
        <f>AI$1&amp;": "&amp;Tabla5[[#This Row],[comprado]]&amp;", "</f>
        <v>comprado: true, </v>
      </c>
      <c r="AJ202" t="str">
        <f>AJ$1&amp;": "&amp;Tabla5[[#This Row],[priority]]&amp;", "</f>
        <v>priority: 0, </v>
      </c>
      <c r="AK202" t="str">
        <f>AK$1&amp;": "&amp;Tabla5[[#This Row],[minutos]]&amp;", "</f>
        <v>minutos: 705, </v>
      </c>
      <c r="AL202" t="str">
        <f>AL$1&amp;": "&amp;IF(Tabla5[[#This Row],[culminado]]=0,"null","'"&amp;TEXT(Tabla5[[#This Row],[culminado]],"aaaa-mm-dd")&amp;"'")&amp;", "</f>
        <v>culminado: null, </v>
      </c>
      <c r="AM202" t="str">
        <f>AM$1&amp;": '"&amp;Tabla5[[#This Row],[certificado]]&amp;"', "</f>
        <v>certificado: '', </v>
      </c>
      <c r="AN202" t="str">
        <f>AN$1&amp;": '"&amp;Tabla5[[#This Row],[url_certificado]]&amp;"', "</f>
        <v>url_certificado: '', </v>
      </c>
      <c r="AO202" t="str">
        <f>AO$1&amp;": '"&amp;Tabla5[[#This Row],[instructor]]&amp;"', "</f>
        <v>instructor: 'Victor Arana Flores', </v>
      </c>
      <c r="AP202" t="str">
        <f>AP$1&amp;": '"&amp;Tabla5[[#This Row],[description]]&amp;"', "</f>
        <v>description: 'Curso completo sobre php 8 y mysql 8 desde cero.', </v>
      </c>
      <c r="AQ202" t="str">
        <f>AQ$1&amp;": '"&amp;Tabla5[[#This Row],[url_aux]]&amp;"', "</f>
        <v>url_aux: '', </v>
      </c>
      <c r="AR202" t="str">
        <f>AR$1&amp;": '"&amp;Tabla5[[#This Row],[calificacion]]&amp;"', "</f>
        <v>calificacion: '*En evaluación*', </v>
      </c>
      <c r="AS202" t="str">
        <f>AS$1&amp;": "&amp;Tabla5[[#This Row],[actualizado]]&amp;", "</f>
        <v>actualizado: true, </v>
      </c>
      <c r="AT202" t="str">
        <f>AT$1&amp;": "&amp;Tabla5[[#This Row],[en_ruta]]&amp;", "</f>
        <v>en_ruta: true, </v>
      </c>
      <c r="AU202" t="str">
        <f>AU$1&amp;": '"&amp;Tabla5[[#This Row],[logo_platform]]&amp;"', "</f>
        <v>logo_platform: 'youtube', </v>
      </c>
      <c r="AV202" t="str">
        <f>AV$1&amp;": [ "&amp;Tabla5[[#This Row],[logo_technologies]]&amp;" ], "</f>
        <v>logo_technologies: [ 'php','mysql' ], </v>
      </c>
      <c r="AW202" t="str">
        <f>AW$1&amp;": "&amp;Tabla5[[#This Row],[mostrar]]&amp;", "</f>
        <v>mostrar: false, </v>
      </c>
      <c r="AX202" t="str">
        <f>AX$1&amp;": '"&amp;Tabla5[[#This Row],[repositorio]]&amp;"', "</f>
        <v>repositorio: '', </v>
      </c>
      <c r="AY202" t="str">
        <f>AY$1&amp;": '"&amp;Tabla5[[#This Row],[nota]]&amp;"'"</f>
        <v>nota: ''</v>
      </c>
      <c r="AZ202" t="str">
        <f>"{ "&amp;AA202&amp;AB202&amp;AC202&amp;AD202&amp;AE202&amp;AF202&amp;AG202&amp;AH202&amp;AI202&amp;AJ202&amp;AK202&amp;AL202&amp;AM202&amp;AN202&amp;AO202&amp;AP202&amp;AQ202&amp;AR202&amp;AS202&amp;AT202&amp;AU202&amp;AV202&amp;AW202&amp;AX202&amp;AY202&amp;" },"</f>
        <v>{ id: 201, name: 'Curso php 8 y mysql 8 desde cero', category: 'Back-end', technology: 'php', url: 'https://www.youtube.com/playlist?list=PLZ2ovOgdI-kUSqWuyoGJMZL6xldXw6hIg', platform: 'YouTube', costo: 0, money: 'USD', comprado: true, priority: 0, minutos: 705, culminado: null, certificado: '', url_certificado: '', instructor: 'Victor Arana Flores', description: 'Curso completo sobre php 8 y mysql 8 desde cero.', url_aux: '', calificacion: '*En evaluación*', actualizado: true, en_ruta: true, logo_platform: 'youtube', logo_technologies: [ 'php','mysql' ], mostrar: false, repositorio: '', nota: '' },</v>
      </c>
    </row>
    <row r="203" spans="1:52">
      <c r="A203" s="6">
        <v>202</v>
      </c>
      <c r="B203" t="s">
        <v>1056</v>
      </c>
      <c r="C203" t="s">
        <v>8</v>
      </c>
      <c r="D203" t="s">
        <v>1057</v>
      </c>
      <c r="E203" s="7" t="s">
        <v>1058</v>
      </c>
      <c r="F203" t="s">
        <v>53</v>
      </c>
      <c r="G203" s="3">
        <v>0</v>
      </c>
      <c r="H203" t="s">
        <v>54</v>
      </c>
      <c r="I203" t="s">
        <v>55</v>
      </c>
      <c r="J203" s="4">
        <v>0</v>
      </c>
      <c r="K203">
        <f>28*60+53</f>
        <v>1733</v>
      </c>
      <c r="O203" t="s">
        <v>1059</v>
      </c>
      <c r="P203" t="s">
        <v>1060</v>
      </c>
      <c r="R203" t="s">
        <v>58</v>
      </c>
      <c r="S203" t="s">
        <v>55</v>
      </c>
      <c r="T203" t="s">
        <v>55</v>
      </c>
      <c r="U203" t="s">
        <v>59</v>
      </c>
      <c r="V203" s="22" t="s">
        <v>1061</v>
      </c>
      <c r="W203" s="22" t="s">
        <v>61</v>
      </c>
      <c r="AA203" t="str">
        <f>AA$1&amp;": "&amp;Tabla5[[#This Row],[id]]&amp;", "</f>
        <v>id: 202, </v>
      </c>
      <c r="AB203" t="str">
        <f>AB$1&amp;": '"&amp;Tabla5[[#This Row],[name]]&amp;"', "</f>
        <v>name: 'Universidad Visual Basic. net y sqlserver: De 0 a Experto', </v>
      </c>
      <c r="AC203" t="str">
        <f>AC$1&amp;": '"&amp;Tabla5[[#This Row],[category]]&amp;"', "</f>
        <v>category: 'Frameworks de back-end', </v>
      </c>
      <c r="AD203" t="str">
        <f>AD$1&amp;": '"&amp;Tabla5[[#This Row],[technology]]&amp;"', "</f>
        <v>technology: '.NET', </v>
      </c>
      <c r="AE203" t="str">
        <f>AE$1&amp;": '"&amp;Tabla5[[#This Row],[url]]&amp;"', "</f>
        <v>url: 'https://www.udemy.com/course/migrar-a-c-en-poco-tiempo', </v>
      </c>
      <c r="AF203" t="str">
        <f>AF$1&amp;": '"&amp;Tabla5[[#This Row],[platform]]&amp;"', "</f>
        <v>platform: 'Udemy', </v>
      </c>
      <c r="AG203" t="str">
        <f>AG$1&amp;": "&amp;SUBSTITUTE(Tabla5[[#This Row],[costo]],",",".")&amp;", "</f>
        <v>costo: 0, </v>
      </c>
      <c r="AH203" t="str">
        <f>AH$1&amp;": '"&amp;Tabla5[[#This Row],[money]]&amp;"', "</f>
        <v>money: 'EUR', </v>
      </c>
      <c r="AI203" t="str">
        <f>AI$1&amp;": "&amp;Tabla5[[#This Row],[comprado]]&amp;", "</f>
        <v>comprado: true, </v>
      </c>
      <c r="AJ203" t="str">
        <f>AJ$1&amp;": "&amp;Tabla5[[#This Row],[priority]]&amp;", "</f>
        <v>priority: 0, </v>
      </c>
      <c r="AK203" t="str">
        <f>AK$1&amp;": "&amp;Tabla5[[#This Row],[minutos]]&amp;", "</f>
        <v>minutos: 1733, </v>
      </c>
      <c r="AL203" t="str">
        <f>AL$1&amp;": "&amp;IF(Tabla5[[#This Row],[culminado]]=0,"null","'"&amp;TEXT(Tabla5[[#This Row],[culminado]],"aaaa-mm-dd")&amp;"'")&amp;", "</f>
        <v>culminado: null, </v>
      </c>
      <c r="AM203" t="str">
        <f>AM$1&amp;": '"&amp;Tabla5[[#This Row],[certificado]]&amp;"', "</f>
        <v>certificado: '', </v>
      </c>
      <c r="AN203" t="str">
        <f>AN$1&amp;": '"&amp;Tabla5[[#This Row],[url_certificado]]&amp;"', "</f>
        <v>url_certificado: '', </v>
      </c>
      <c r="AO203" t="str">
        <f>AO$1&amp;": '"&amp;Tabla5[[#This Row],[instructor]]&amp;"', "</f>
        <v>instructor: 'Academia Apps', </v>
      </c>
      <c r="AP203" t="str">
        <f>AP$1&amp;": '"&amp;Tabla5[[#This Row],[description]]&amp;"', "</f>
        <v>description: 'Curso Completo.', </v>
      </c>
      <c r="AQ203" t="str">
        <f>AQ$1&amp;": '"&amp;Tabla5[[#This Row],[url_aux]]&amp;"', "</f>
        <v>url_aux: '', </v>
      </c>
      <c r="AR203" t="str">
        <f>AR$1&amp;": '"&amp;Tabla5[[#This Row],[calificacion]]&amp;"', "</f>
        <v>calificacion: '*En evaluación*', </v>
      </c>
      <c r="AS203" t="str">
        <f>AS$1&amp;": "&amp;Tabla5[[#This Row],[actualizado]]&amp;", "</f>
        <v>actualizado: true, </v>
      </c>
      <c r="AT203" t="str">
        <f>AT$1&amp;": "&amp;Tabla5[[#This Row],[en_ruta]]&amp;", "</f>
        <v>en_ruta: true, </v>
      </c>
      <c r="AU203" t="str">
        <f>AU$1&amp;": '"&amp;Tabla5[[#This Row],[logo_platform]]&amp;"', "</f>
        <v>logo_platform: 'udemy', </v>
      </c>
      <c r="AV203" t="str">
        <f>AV$1&amp;": [ "&amp;Tabla5[[#This Row],[logo_technologies]]&amp;" ], "</f>
        <v>logo_technologies: [ 'vb','net','sqlserver' ], </v>
      </c>
      <c r="AW203" t="str">
        <f>AW$1&amp;": "&amp;Tabla5[[#This Row],[mostrar]]&amp;", "</f>
        <v>mostrar: false, </v>
      </c>
      <c r="AX203" t="str">
        <f>AX$1&amp;": '"&amp;Tabla5[[#This Row],[repositorio]]&amp;"', "</f>
        <v>repositorio: '', </v>
      </c>
      <c r="AY203" t="str">
        <f>AY$1&amp;": '"&amp;Tabla5[[#This Row],[nota]]&amp;"'"</f>
        <v>nota: ''</v>
      </c>
      <c r="AZ203" t="str">
        <f>"{ "&amp;AA203&amp;AB203&amp;AC203&amp;AD203&amp;AE203&amp;AF203&amp;AG203&amp;AH203&amp;AI203&amp;AJ203&amp;AK203&amp;AL203&amp;AM203&amp;AN203&amp;AO203&amp;AP203&amp;AQ203&amp;AR203&amp;AS203&amp;AT203&amp;AU203&amp;AV203&amp;AW203&amp;AX203&amp;AY203&amp;" },"</f>
        <v>{ id: 202, name: 'Universidad Visual Basic. net y sqlserver: De 0 a Experto', category: 'Frameworks de back-end', technology: '.NET', url: 'https://www.udemy.com/course/migrar-a-c-en-poco-tiempo', platform: 'Udemy', costo: 0, money: 'EUR', comprado: true, priority: 0, minutos: 1733, culminado: null, certificado: '', url_certificado: '', instructor: 'Academia Apps', description: 'Curso Completo.', url_aux: '', calificacion: '*En evaluación*', actualizado: true, en_ruta: true, logo_platform: 'udemy', logo_technologies: [ 'vb','net','sqlserver' ], mostrar: false, repositorio: '', nota: '' },</v>
      </c>
    </row>
    <row r="204" spans="1:52">
      <c r="A204" s="6">
        <v>203</v>
      </c>
      <c r="B204" t="s">
        <v>1062</v>
      </c>
      <c r="C204" t="s">
        <v>8</v>
      </c>
      <c r="D204" t="s">
        <v>1057</v>
      </c>
      <c r="E204" s="7" t="s">
        <v>1063</v>
      </c>
      <c r="F204" t="s">
        <v>53</v>
      </c>
      <c r="G204" s="3">
        <v>0</v>
      </c>
      <c r="H204" t="s">
        <v>54</v>
      </c>
      <c r="I204" t="s">
        <v>55</v>
      </c>
      <c r="J204" s="4">
        <v>0</v>
      </c>
      <c r="K204">
        <f>23*60+25</f>
        <v>1405</v>
      </c>
      <c r="O204" t="s">
        <v>1064</v>
      </c>
      <c r="P204" t="s">
        <v>1065</v>
      </c>
      <c r="R204" t="s">
        <v>58</v>
      </c>
      <c r="S204" t="s">
        <v>55</v>
      </c>
      <c r="T204" t="s">
        <v>55</v>
      </c>
      <c r="U204" t="s">
        <v>59</v>
      </c>
      <c r="V204" s="22" t="s">
        <v>1066</v>
      </c>
      <c r="W204" s="22" t="s">
        <v>61</v>
      </c>
      <c r="AA204" t="str">
        <f>AA$1&amp;": "&amp;Tabla5[[#This Row],[id]]&amp;", "</f>
        <v>id: 203, </v>
      </c>
      <c r="AB204" t="str">
        <f>AB$1&amp;": '"&amp;Tabla5[[#This Row],[name]]&amp;"', "</f>
        <v>name: 'Curso de C# .NET desde cero hasta lo mas avanzado full stack', </v>
      </c>
      <c r="AC204" t="str">
        <f>AC$1&amp;": '"&amp;Tabla5[[#This Row],[category]]&amp;"', "</f>
        <v>category: 'Frameworks de back-end', </v>
      </c>
      <c r="AD204" t="str">
        <f>AD$1&amp;": '"&amp;Tabla5[[#This Row],[technology]]&amp;"', "</f>
        <v>technology: '.NET', </v>
      </c>
      <c r="AE204" t="str">
        <f>AE$1&amp;": '"&amp;Tabla5[[#This Row],[url]]&amp;"', "</f>
        <v>url: 'https://www.udemy.com/course/curso-de-c-sharp-net-core-desde-cero', </v>
      </c>
      <c r="AF204" t="str">
        <f>AF$1&amp;": '"&amp;Tabla5[[#This Row],[platform]]&amp;"', "</f>
        <v>platform: 'Udemy', </v>
      </c>
      <c r="AG204" t="str">
        <f>AG$1&amp;": "&amp;SUBSTITUTE(Tabla5[[#This Row],[costo]],",",".")&amp;", "</f>
        <v>costo: 0, </v>
      </c>
      <c r="AH204" t="str">
        <f>AH$1&amp;": '"&amp;Tabla5[[#This Row],[money]]&amp;"', "</f>
        <v>money: 'EUR', </v>
      </c>
      <c r="AI204" t="str">
        <f>AI$1&amp;": "&amp;Tabla5[[#This Row],[comprado]]&amp;", "</f>
        <v>comprado: true, </v>
      </c>
      <c r="AJ204" t="str">
        <f>AJ$1&amp;": "&amp;Tabla5[[#This Row],[priority]]&amp;", "</f>
        <v>priority: 0, </v>
      </c>
      <c r="AK204" t="str">
        <f>AK$1&amp;": "&amp;Tabla5[[#This Row],[minutos]]&amp;", "</f>
        <v>minutos: 1405, </v>
      </c>
      <c r="AL204" t="str">
        <f>AL$1&amp;": "&amp;IF(Tabla5[[#This Row],[culminado]]=0,"null","'"&amp;TEXT(Tabla5[[#This Row],[culminado]],"aaaa-mm-dd")&amp;"'")&amp;", "</f>
        <v>culminado: null, </v>
      </c>
      <c r="AM204" t="str">
        <f>AM$1&amp;": '"&amp;Tabla5[[#This Row],[certificado]]&amp;"', "</f>
        <v>certificado: '', </v>
      </c>
      <c r="AN204" t="str">
        <f>AN$1&amp;": '"&amp;Tabla5[[#This Row],[url_certificado]]&amp;"', "</f>
        <v>url_certificado: '', </v>
      </c>
      <c r="AO204" t="str">
        <f>AO$1&amp;": '"&amp;Tabla5[[#This Row],[instructor]]&amp;"', "</f>
        <v>instructor: 'Alex Joel Pagoada Suazo', </v>
      </c>
      <c r="AP204" t="str">
        <f>AP$1&amp;": '"&amp;Tabla5[[#This Row],[description]]&amp;"', "</f>
        <v>description: 'Curso de C# .NET desde cero para el desarrollo de diversas aplicaciones multiplataforma.', </v>
      </c>
      <c r="AQ204" t="str">
        <f>AQ$1&amp;": '"&amp;Tabla5[[#This Row],[url_aux]]&amp;"', "</f>
        <v>url_aux: '', </v>
      </c>
      <c r="AR204" t="str">
        <f>AR$1&amp;": '"&amp;Tabla5[[#This Row],[calificacion]]&amp;"', "</f>
        <v>calificacion: '*En evaluación*', </v>
      </c>
      <c r="AS204" t="str">
        <f>AS$1&amp;": "&amp;Tabla5[[#This Row],[actualizado]]&amp;", "</f>
        <v>actualizado: true, </v>
      </c>
      <c r="AT204" t="str">
        <f>AT$1&amp;": "&amp;Tabla5[[#This Row],[en_ruta]]&amp;", "</f>
        <v>en_ruta: true, </v>
      </c>
      <c r="AU204" t="str">
        <f>AU$1&amp;": '"&amp;Tabla5[[#This Row],[logo_platform]]&amp;"', "</f>
        <v>logo_platform: 'udemy', </v>
      </c>
      <c r="AV204" t="str">
        <f>AV$1&amp;": [ "&amp;Tabla5[[#This Row],[logo_technologies]]&amp;" ], "</f>
        <v>logo_technologies: [ 'csharp','net' ], </v>
      </c>
      <c r="AW204" t="str">
        <f>AW$1&amp;": "&amp;Tabla5[[#This Row],[mostrar]]&amp;", "</f>
        <v>mostrar: false, </v>
      </c>
      <c r="AX204" t="str">
        <f>AX$1&amp;": '"&amp;Tabla5[[#This Row],[repositorio]]&amp;"', "</f>
        <v>repositorio: '', </v>
      </c>
      <c r="AY204" t="str">
        <f>AY$1&amp;": '"&amp;Tabla5[[#This Row],[nota]]&amp;"'"</f>
        <v>nota: ''</v>
      </c>
      <c r="AZ204" t="str">
        <f>"{ "&amp;AA204&amp;AB204&amp;AC204&amp;AD204&amp;AE204&amp;AF204&amp;AG204&amp;AH204&amp;AI204&amp;AJ204&amp;AK204&amp;AL204&amp;AM204&amp;AN204&amp;AO204&amp;AP204&amp;AQ204&amp;AR204&amp;AS204&amp;AT204&amp;AU204&amp;AV204&amp;AW204&amp;AX204&amp;AY204&amp;" },"</f>
        <v>{ id: 203, name: 'Curso de C# .NET desde cero hasta lo mas avanzado full stack', category: 'Frameworks de back-end', technology: '.NET', url: 'https://www.udemy.com/course/curso-de-c-sharp-net-core-desde-cero', platform: 'Udemy', costo: 0, money: 'EUR', comprado: true, priority: 0, minutos: 1405, culminado: null, certificado: '', url_certificado: '', instructor: 'Alex Joel Pagoada Suazo', description: 'Curso de C# .NET desde cero para el desarrollo de diversas aplicaciones multiplataforma.', url_aux: '', calificacion: '*En evaluación*', actualizado: true, en_ruta: true, logo_platform: 'udemy', logo_technologies: [ 'csharp','net' ], mostrar: false, repositorio: '', nota: '' },</v>
      </c>
    </row>
    <row r="205" spans="1:52">
      <c r="A205" s="6">
        <v>204</v>
      </c>
      <c r="B205" t="s">
        <v>1067</v>
      </c>
      <c r="C205" t="s">
        <v>8</v>
      </c>
      <c r="D205" t="s">
        <v>1057</v>
      </c>
      <c r="E205" s="7" t="s">
        <v>1068</v>
      </c>
      <c r="F205" t="s">
        <v>53</v>
      </c>
      <c r="G205" s="3">
        <v>0</v>
      </c>
      <c r="H205" t="s">
        <v>54</v>
      </c>
      <c r="I205" t="s">
        <v>55</v>
      </c>
      <c r="J205" s="4">
        <v>0</v>
      </c>
      <c r="K205">
        <f>9*60+11</f>
        <v>551</v>
      </c>
      <c r="O205" t="s">
        <v>939</v>
      </c>
      <c r="P205" t="s">
        <v>1069</v>
      </c>
      <c r="R205" t="s">
        <v>58</v>
      </c>
      <c r="S205" t="s">
        <v>55</v>
      </c>
      <c r="T205" t="s">
        <v>55</v>
      </c>
      <c r="U205" t="s">
        <v>59</v>
      </c>
      <c r="V205" s="22" t="s">
        <v>1066</v>
      </c>
      <c r="W205" s="22" t="s">
        <v>61</v>
      </c>
      <c r="AA205" t="str">
        <f>AA$1&amp;": "&amp;Tabla5[[#This Row],[id]]&amp;", "</f>
        <v>id: 204, </v>
      </c>
      <c r="AB205" t="str">
        <f>AB$1&amp;": '"&amp;Tabla5[[#This Row],[name]]&amp;"', "</f>
        <v>name: 'Curso de C# y Net Core desde cero a nivel avanzado', </v>
      </c>
      <c r="AC205" t="str">
        <f>AC$1&amp;": '"&amp;Tabla5[[#This Row],[category]]&amp;"', "</f>
        <v>category: 'Frameworks de back-end', </v>
      </c>
      <c r="AD205" t="str">
        <f>AD$1&amp;": '"&amp;Tabla5[[#This Row],[technology]]&amp;"', "</f>
        <v>technology: '.NET', </v>
      </c>
      <c r="AE205" t="str">
        <f>AE$1&amp;": '"&amp;Tabla5[[#This Row],[url]]&amp;"', "</f>
        <v>url: 'https://www.udemy.com/course/curso-net', </v>
      </c>
      <c r="AF205" t="str">
        <f>AF$1&amp;": '"&amp;Tabla5[[#This Row],[platform]]&amp;"', "</f>
        <v>platform: 'Udemy', </v>
      </c>
      <c r="AG205" t="str">
        <f>AG$1&amp;": "&amp;SUBSTITUTE(Tabla5[[#This Row],[costo]],",",".")&amp;", "</f>
        <v>costo: 0, </v>
      </c>
      <c r="AH205" t="str">
        <f>AH$1&amp;": '"&amp;Tabla5[[#This Row],[money]]&amp;"', "</f>
        <v>money: 'EUR', </v>
      </c>
      <c r="AI205" t="str">
        <f>AI$1&amp;": "&amp;Tabla5[[#This Row],[comprado]]&amp;", "</f>
        <v>comprado: true, </v>
      </c>
      <c r="AJ205" t="str">
        <f>AJ$1&amp;": "&amp;Tabla5[[#This Row],[priority]]&amp;", "</f>
        <v>priority: 0, </v>
      </c>
      <c r="AK205" t="str">
        <f>AK$1&amp;": "&amp;Tabla5[[#This Row],[minutos]]&amp;", "</f>
        <v>minutos: 551, </v>
      </c>
      <c r="AL205" t="str">
        <f>AL$1&amp;": "&amp;IF(Tabla5[[#This Row],[culminado]]=0,"null","'"&amp;TEXT(Tabla5[[#This Row],[culminado]],"aaaa-mm-dd")&amp;"'")&amp;", "</f>
        <v>culminado: null, </v>
      </c>
      <c r="AM205" t="str">
        <f>AM$1&amp;": '"&amp;Tabla5[[#This Row],[certificado]]&amp;"', "</f>
        <v>certificado: '', </v>
      </c>
      <c r="AN205" t="str">
        <f>AN$1&amp;": '"&amp;Tabla5[[#This Row],[url_certificado]]&amp;"', "</f>
        <v>url_certificado: '', </v>
      </c>
      <c r="AO205" t="str">
        <f>AO$1&amp;": '"&amp;Tabla5[[#This Row],[instructor]]&amp;"', "</f>
        <v>instructor: 'Vaxi Drez Arcila', </v>
      </c>
      <c r="AP205" t="str">
        <f>AP$1&amp;": '"&amp;Tabla5[[#This Row],[description]]&amp;"', "</f>
        <v>description: 'Aprende C# | Programacion Orientada a Objetos| Net Core con Visual Studio 2022.', </v>
      </c>
      <c r="AQ205" t="str">
        <f>AQ$1&amp;": '"&amp;Tabla5[[#This Row],[url_aux]]&amp;"', "</f>
        <v>url_aux: '', </v>
      </c>
      <c r="AR205" t="str">
        <f>AR$1&amp;": '"&amp;Tabla5[[#This Row],[calificacion]]&amp;"', "</f>
        <v>calificacion: '*En evaluación*', </v>
      </c>
      <c r="AS205" t="str">
        <f>AS$1&amp;": "&amp;Tabla5[[#This Row],[actualizado]]&amp;", "</f>
        <v>actualizado: true, </v>
      </c>
      <c r="AT205" t="str">
        <f>AT$1&amp;": "&amp;Tabla5[[#This Row],[en_ruta]]&amp;", "</f>
        <v>en_ruta: true, </v>
      </c>
      <c r="AU205" t="str">
        <f>AU$1&amp;": '"&amp;Tabla5[[#This Row],[logo_platform]]&amp;"', "</f>
        <v>logo_platform: 'udemy', </v>
      </c>
      <c r="AV205" t="str">
        <f>AV$1&amp;": [ "&amp;Tabla5[[#This Row],[logo_technologies]]&amp;" ], "</f>
        <v>logo_technologies: [ 'csharp','net' ], </v>
      </c>
      <c r="AW205" t="str">
        <f>AW$1&amp;": "&amp;Tabla5[[#This Row],[mostrar]]&amp;", "</f>
        <v>mostrar: false, </v>
      </c>
      <c r="AX205" t="str">
        <f>AX$1&amp;": '"&amp;Tabla5[[#This Row],[repositorio]]&amp;"', "</f>
        <v>repositorio: '', </v>
      </c>
      <c r="AY205" t="str">
        <f>AY$1&amp;": '"&amp;Tabla5[[#This Row],[nota]]&amp;"'"</f>
        <v>nota: ''</v>
      </c>
      <c r="AZ205" t="str">
        <f>"{ "&amp;AA205&amp;AB205&amp;AC205&amp;AD205&amp;AE205&amp;AF205&amp;AG205&amp;AH205&amp;AI205&amp;AJ205&amp;AK205&amp;AL205&amp;AM205&amp;AN205&amp;AO205&amp;AP205&amp;AQ205&amp;AR205&amp;AS205&amp;AT205&amp;AU205&amp;AV205&amp;AW205&amp;AX205&amp;AY205&amp;" },"</f>
        <v>{ id: 204, name: 'Curso de C# y Net Core desde cero a nivel avanzado', category: 'Frameworks de back-end', technology: '.NET', url: 'https://www.udemy.com/course/curso-net', platform: 'Udemy', costo: 0, money: 'EUR', comprado: true, priority: 0, minutos: 551, culminado: null, certificado: '', url_certificado: '', instructor: 'Vaxi Drez Arcila', description: 'Aprende C# | Programacion Orientada a Objetos| Net Core con Visual Studio 2022.', url_aux: '', calificacion: '*En evaluación*', actualizado: true, en_ruta: true, logo_platform: 'udemy', logo_technologies: [ 'csharp','net' ], mostrar: false, repositorio: '', nota: '' },</v>
      </c>
    </row>
    <row r="206" spans="1:52">
      <c r="A206" s="6">
        <v>205</v>
      </c>
      <c r="B206" t="s">
        <v>1070</v>
      </c>
      <c r="C206" t="s">
        <v>8</v>
      </c>
      <c r="D206" t="s">
        <v>1057</v>
      </c>
      <c r="E206" s="7" t="s">
        <v>1071</v>
      </c>
      <c r="F206" t="s">
        <v>53</v>
      </c>
      <c r="G206" s="3">
        <v>0</v>
      </c>
      <c r="H206" t="s">
        <v>54</v>
      </c>
      <c r="I206" t="s">
        <v>55</v>
      </c>
      <c r="J206" s="4">
        <v>0</v>
      </c>
      <c r="K206">
        <f>60+35</f>
        <v>95</v>
      </c>
      <c r="O206" t="s">
        <v>1072</v>
      </c>
      <c r="P206" t="s">
        <v>1073</v>
      </c>
      <c r="R206" t="s">
        <v>58</v>
      </c>
      <c r="S206" t="s">
        <v>55</v>
      </c>
      <c r="T206" t="s">
        <v>55</v>
      </c>
      <c r="U206" t="s">
        <v>59</v>
      </c>
      <c r="V206" s="22" t="s">
        <v>1074</v>
      </c>
      <c r="W206" s="22" t="s">
        <v>61</v>
      </c>
      <c r="AA206" t="str">
        <f>AA$1&amp;": "&amp;Tabla5[[#This Row],[id]]&amp;", "</f>
        <v>id: 205, </v>
      </c>
      <c r="AB206" t="str">
        <f>AB$1&amp;": '"&amp;Tabla5[[#This Row],[name]]&amp;"', "</f>
        <v>name: 'CRUD con C# .NET 2021, 4 Capas, mysql, Win Form', </v>
      </c>
      <c r="AC206" t="str">
        <f>AC$1&amp;": '"&amp;Tabla5[[#This Row],[category]]&amp;"', "</f>
        <v>category: 'Frameworks de back-end', </v>
      </c>
      <c r="AD206" t="str">
        <f>AD$1&amp;": '"&amp;Tabla5[[#This Row],[technology]]&amp;"', "</f>
        <v>technology: '.NET', </v>
      </c>
      <c r="AE206" t="str">
        <f>AE$1&amp;": '"&amp;Tabla5[[#This Row],[url]]&amp;"', "</f>
        <v>url: 'https://www.udemy.com/course/crud-con-c-net-2021-4-capas-mysql-win-form', </v>
      </c>
      <c r="AF206" t="str">
        <f>AF$1&amp;": '"&amp;Tabla5[[#This Row],[platform]]&amp;"', "</f>
        <v>platform: 'Udemy', </v>
      </c>
      <c r="AG206" t="str">
        <f>AG$1&amp;": "&amp;SUBSTITUTE(Tabla5[[#This Row],[costo]],",",".")&amp;", "</f>
        <v>costo: 0, </v>
      </c>
      <c r="AH206" t="str">
        <f>AH$1&amp;": '"&amp;Tabla5[[#This Row],[money]]&amp;"', "</f>
        <v>money: 'EUR', </v>
      </c>
      <c r="AI206" t="str">
        <f>AI$1&amp;": "&amp;Tabla5[[#This Row],[comprado]]&amp;", "</f>
        <v>comprado: true, </v>
      </c>
      <c r="AJ206" t="str">
        <f>AJ$1&amp;": "&amp;Tabla5[[#This Row],[priority]]&amp;", "</f>
        <v>priority: 0, </v>
      </c>
      <c r="AK206" t="str">
        <f>AK$1&amp;": "&amp;Tabla5[[#This Row],[minutos]]&amp;", "</f>
        <v>minutos: 95, </v>
      </c>
      <c r="AL206" t="str">
        <f>AL$1&amp;": "&amp;IF(Tabla5[[#This Row],[culminado]]=0,"null","'"&amp;TEXT(Tabla5[[#This Row],[culminado]],"aaaa-mm-dd")&amp;"'")&amp;", "</f>
        <v>culminado: null, </v>
      </c>
      <c r="AM206" t="str">
        <f>AM$1&amp;": '"&amp;Tabla5[[#This Row],[certificado]]&amp;"', "</f>
        <v>certificado: '', </v>
      </c>
      <c r="AN206" t="str">
        <f>AN$1&amp;": '"&amp;Tabla5[[#This Row],[url_certificado]]&amp;"', "</f>
        <v>url_certificado: '', </v>
      </c>
      <c r="AO206" t="str">
        <f>AO$1&amp;": '"&amp;Tabla5[[#This Row],[instructor]]&amp;"', "</f>
        <v>instructor: 'Joel Barrios (Bachi)', </v>
      </c>
      <c r="AP206" t="str">
        <f>AP$1&amp;": '"&amp;Tabla5[[#This Row],[description]]&amp;"', "</f>
        <v>description: 'Aprende todo lo necesario para crear tus propios CRUD con C# .NET Gratis.', </v>
      </c>
      <c r="AQ206" t="str">
        <f>AQ$1&amp;": '"&amp;Tabla5[[#This Row],[url_aux]]&amp;"', "</f>
        <v>url_aux: '', </v>
      </c>
      <c r="AR206" t="str">
        <f>AR$1&amp;": '"&amp;Tabla5[[#This Row],[calificacion]]&amp;"', "</f>
        <v>calificacion: '*En evaluación*', </v>
      </c>
      <c r="AS206" t="str">
        <f>AS$1&amp;": "&amp;Tabla5[[#This Row],[actualizado]]&amp;", "</f>
        <v>actualizado: true, </v>
      </c>
      <c r="AT206" t="str">
        <f>AT$1&amp;": "&amp;Tabla5[[#This Row],[en_ruta]]&amp;", "</f>
        <v>en_ruta: true, </v>
      </c>
      <c r="AU206" t="str">
        <f>AU$1&amp;": '"&amp;Tabla5[[#This Row],[logo_platform]]&amp;"', "</f>
        <v>logo_platform: 'udemy', </v>
      </c>
      <c r="AV206" t="str">
        <f>AV$1&amp;": [ "&amp;Tabla5[[#This Row],[logo_technologies]]&amp;" ], "</f>
        <v>logo_technologies: [ 'csharp','net','mysql' ], </v>
      </c>
      <c r="AW206" t="str">
        <f>AW$1&amp;": "&amp;Tabla5[[#This Row],[mostrar]]&amp;", "</f>
        <v>mostrar: false, </v>
      </c>
      <c r="AX206" t="str">
        <f>AX$1&amp;": '"&amp;Tabla5[[#This Row],[repositorio]]&amp;"', "</f>
        <v>repositorio: '', </v>
      </c>
      <c r="AY206" t="str">
        <f>AY$1&amp;": '"&amp;Tabla5[[#This Row],[nota]]&amp;"'"</f>
        <v>nota: ''</v>
      </c>
      <c r="AZ206" t="str">
        <f>"{ "&amp;AA206&amp;AB206&amp;AC206&amp;AD206&amp;AE206&amp;AF206&amp;AG206&amp;AH206&amp;AI206&amp;AJ206&amp;AK206&amp;AL206&amp;AM206&amp;AN206&amp;AO206&amp;AP206&amp;AQ206&amp;AR206&amp;AS206&amp;AT206&amp;AU206&amp;AV206&amp;AW206&amp;AX206&amp;AY206&amp;" },"</f>
        <v>{ id: 205, name: 'CRUD con C# .NET 2021, 4 Capas, mysql, Win Form', category: 'Frameworks de back-end', technology: '.NET', url: 'https://www.udemy.com/course/crud-con-c-net-2021-4-capas-mysql-win-form', platform: 'Udemy', costo: 0, money: 'EUR', comprado: true, priority: 0, minutos: 95, culminado: null, certificado: '', url_certificado: '', instructor: 'Joel Barrios (Bachi)', description: 'Aprende todo lo necesario para crear tus propios CRUD con C# .NET Gratis.', url_aux: '', calificacion: '*En evaluación*', actualizado: true, en_ruta: true, logo_platform: 'udemy', logo_technologies: [ 'csharp','net','mysql' ], mostrar: false, repositorio: '', nota: '' },</v>
      </c>
    </row>
    <row r="207" spans="1:52">
      <c r="A207" s="6">
        <v>206</v>
      </c>
      <c r="B207" t="s">
        <v>1075</v>
      </c>
      <c r="C207" t="s">
        <v>8</v>
      </c>
      <c r="D207" t="s">
        <v>1057</v>
      </c>
      <c r="E207" s="7" t="s">
        <v>1076</v>
      </c>
      <c r="F207" t="s">
        <v>53</v>
      </c>
      <c r="G207" s="3">
        <v>0</v>
      </c>
      <c r="H207" t="s">
        <v>54</v>
      </c>
      <c r="I207" t="s">
        <v>55</v>
      </c>
      <c r="J207" s="4">
        <v>0</v>
      </c>
      <c r="K207">
        <f>60+23</f>
        <v>83</v>
      </c>
      <c r="O207" t="s">
        <v>1072</v>
      </c>
      <c r="P207" t="s">
        <v>1077</v>
      </c>
      <c r="R207" t="s">
        <v>58</v>
      </c>
      <c r="S207" t="s">
        <v>55</v>
      </c>
      <c r="T207" t="s">
        <v>55</v>
      </c>
      <c r="U207" t="s">
        <v>59</v>
      </c>
      <c r="V207" s="22" t="s">
        <v>1078</v>
      </c>
      <c r="W207" s="22" t="s">
        <v>61</v>
      </c>
      <c r="AA207" t="str">
        <f>AA$1&amp;": "&amp;Tabla5[[#This Row],[id]]&amp;", "</f>
        <v>id: 206, </v>
      </c>
      <c r="AB207" t="str">
        <f>AB$1&amp;": '"&amp;Tabla5[[#This Row],[name]]&amp;"', "</f>
        <v>name: 'CRUD con Visual Basic .NET 2021, 4 Capas, mysql, Win Form', </v>
      </c>
      <c r="AC207" t="str">
        <f>AC$1&amp;": '"&amp;Tabla5[[#This Row],[category]]&amp;"', "</f>
        <v>category: 'Frameworks de back-end', </v>
      </c>
      <c r="AD207" t="str">
        <f>AD$1&amp;": '"&amp;Tabla5[[#This Row],[technology]]&amp;"', "</f>
        <v>technology: '.NET', </v>
      </c>
      <c r="AE207" t="str">
        <f>AE$1&amp;": '"&amp;Tabla5[[#This Row],[url]]&amp;"', "</f>
        <v>url: 'https://www.udemy.com/course/crud-con-visual-basic-net-2021-4-capas', </v>
      </c>
      <c r="AF207" t="str">
        <f>AF$1&amp;": '"&amp;Tabla5[[#This Row],[platform]]&amp;"', "</f>
        <v>platform: 'Udemy', </v>
      </c>
      <c r="AG207" t="str">
        <f>AG$1&amp;": "&amp;SUBSTITUTE(Tabla5[[#This Row],[costo]],",",".")&amp;", "</f>
        <v>costo: 0, </v>
      </c>
      <c r="AH207" t="str">
        <f>AH$1&amp;": '"&amp;Tabla5[[#This Row],[money]]&amp;"', "</f>
        <v>money: 'EUR', </v>
      </c>
      <c r="AI207" t="str">
        <f>AI$1&amp;": "&amp;Tabla5[[#This Row],[comprado]]&amp;", "</f>
        <v>comprado: true, </v>
      </c>
      <c r="AJ207" t="str">
        <f>AJ$1&amp;": "&amp;Tabla5[[#This Row],[priority]]&amp;", "</f>
        <v>priority: 0, </v>
      </c>
      <c r="AK207" t="str">
        <f>AK$1&amp;": "&amp;Tabla5[[#This Row],[minutos]]&amp;", "</f>
        <v>minutos: 83, </v>
      </c>
      <c r="AL207" t="str">
        <f>AL$1&amp;": "&amp;IF(Tabla5[[#This Row],[culminado]]=0,"null","'"&amp;TEXT(Tabla5[[#This Row],[culminado]],"aaaa-mm-dd")&amp;"'")&amp;", "</f>
        <v>culminado: null, </v>
      </c>
      <c r="AM207" t="str">
        <f>AM$1&amp;": '"&amp;Tabla5[[#This Row],[certificado]]&amp;"', "</f>
        <v>certificado: '', </v>
      </c>
      <c r="AN207" t="str">
        <f>AN$1&amp;": '"&amp;Tabla5[[#This Row],[url_certificado]]&amp;"', "</f>
        <v>url_certificado: '', </v>
      </c>
      <c r="AO207" t="str">
        <f>AO$1&amp;": '"&amp;Tabla5[[#This Row],[instructor]]&amp;"', "</f>
        <v>instructor: 'Joel Barrios (Bachi)', </v>
      </c>
      <c r="AP207" t="str">
        <f>AP$1&amp;": '"&amp;Tabla5[[#This Row],[description]]&amp;"', "</f>
        <v>description: 'Aprende todo lo necesario para crear tus propios CRUD con Visual Basic .NET Gratis.', </v>
      </c>
      <c r="AQ207" t="str">
        <f>AQ$1&amp;": '"&amp;Tabla5[[#This Row],[url_aux]]&amp;"', "</f>
        <v>url_aux: '', </v>
      </c>
      <c r="AR207" t="str">
        <f>AR$1&amp;": '"&amp;Tabla5[[#This Row],[calificacion]]&amp;"', "</f>
        <v>calificacion: '*En evaluación*', </v>
      </c>
      <c r="AS207" t="str">
        <f>AS$1&amp;": "&amp;Tabla5[[#This Row],[actualizado]]&amp;", "</f>
        <v>actualizado: true, </v>
      </c>
      <c r="AT207" t="str">
        <f>AT$1&amp;": "&amp;Tabla5[[#This Row],[en_ruta]]&amp;", "</f>
        <v>en_ruta: true, </v>
      </c>
      <c r="AU207" t="str">
        <f>AU$1&amp;": '"&amp;Tabla5[[#This Row],[logo_platform]]&amp;"', "</f>
        <v>logo_platform: 'udemy', </v>
      </c>
      <c r="AV207" t="str">
        <f>AV$1&amp;": [ "&amp;Tabla5[[#This Row],[logo_technologies]]&amp;" ], "</f>
        <v>logo_technologies: [ 'vb','net','mysql' ], </v>
      </c>
      <c r="AW207" t="str">
        <f>AW$1&amp;": "&amp;Tabla5[[#This Row],[mostrar]]&amp;", "</f>
        <v>mostrar: false, </v>
      </c>
      <c r="AX207" t="str">
        <f>AX$1&amp;": '"&amp;Tabla5[[#This Row],[repositorio]]&amp;"', "</f>
        <v>repositorio: '', </v>
      </c>
      <c r="AY207" t="str">
        <f>AY$1&amp;": '"&amp;Tabla5[[#This Row],[nota]]&amp;"'"</f>
        <v>nota: ''</v>
      </c>
      <c r="AZ207" t="str">
        <f>"{ "&amp;AA207&amp;AB207&amp;AC207&amp;AD207&amp;AE207&amp;AF207&amp;AG207&amp;AH207&amp;AI207&amp;AJ207&amp;AK207&amp;AL207&amp;AM207&amp;AN207&amp;AO207&amp;AP207&amp;AQ207&amp;AR207&amp;AS207&amp;AT207&amp;AU207&amp;AV207&amp;AW207&amp;AX207&amp;AY207&amp;" },"</f>
        <v>{ id: 206, name: 'CRUD con Visual Basic .NET 2021, 4 Capas, mysql, Win Form', category: 'Frameworks de back-end', technology: '.NET', url: 'https://www.udemy.com/course/crud-con-visual-basic-net-2021-4-capas', platform: 'Udemy', costo: 0, money: 'EUR', comprado: true, priority: 0, minutos: 83, culminado: null, certificado: '', url_certificado: '', instructor: 'Joel Barrios (Bachi)', description: 'Aprende todo lo necesario para crear tus propios CRUD con Visual Basic .NET Gratis.', url_aux: '', calificacion: '*En evaluación*', actualizado: true, en_ruta: true, logo_platform: 'udemy', logo_technologies: [ 'vb','net','mysql' ], mostrar: false, repositorio: '', nota: '' },</v>
      </c>
    </row>
    <row r="208" spans="1:52">
      <c r="A208" s="6">
        <v>207</v>
      </c>
      <c r="B208" t="s">
        <v>1079</v>
      </c>
      <c r="C208" t="s">
        <v>8</v>
      </c>
      <c r="D208" t="s">
        <v>1057</v>
      </c>
      <c r="E208" s="7" t="s">
        <v>1080</v>
      </c>
      <c r="F208" t="s">
        <v>53</v>
      </c>
      <c r="G208" s="3">
        <v>0</v>
      </c>
      <c r="H208" t="s">
        <v>54</v>
      </c>
      <c r="I208" t="s">
        <v>55</v>
      </c>
      <c r="J208" s="4">
        <v>0</v>
      </c>
      <c r="K208">
        <f>60+33</f>
        <v>93</v>
      </c>
      <c r="O208" t="s">
        <v>1081</v>
      </c>
      <c r="P208" t="s">
        <v>1082</v>
      </c>
      <c r="R208" t="s">
        <v>58</v>
      </c>
      <c r="S208" t="s">
        <v>55</v>
      </c>
      <c r="T208" t="s">
        <v>55</v>
      </c>
      <c r="U208" t="s">
        <v>59</v>
      </c>
      <c r="V208" s="22" t="s">
        <v>1083</v>
      </c>
      <c r="W208" s="22" t="s">
        <v>61</v>
      </c>
      <c r="AA208" t="str">
        <f>AA$1&amp;": "&amp;Tabla5[[#This Row],[id]]&amp;", "</f>
        <v>id: 207, </v>
      </c>
      <c r="AB208" t="str">
        <f>AB$1&amp;": '"&amp;Tabla5[[#This Row],[name]]&amp;"', "</f>
        <v>name: 'Desarrollo Web en ASP.NET CORE 5 (2021)', </v>
      </c>
      <c r="AC208" t="str">
        <f>AC$1&amp;": '"&amp;Tabla5[[#This Row],[category]]&amp;"', "</f>
        <v>category: 'Frameworks de back-end', </v>
      </c>
      <c r="AD208" t="str">
        <f>AD$1&amp;": '"&amp;Tabla5[[#This Row],[technology]]&amp;"', "</f>
        <v>technology: '.NET', </v>
      </c>
      <c r="AE208" t="str">
        <f>AE$1&amp;": '"&amp;Tabla5[[#This Row],[url]]&amp;"', "</f>
        <v>url: 'https://www.udemy.com/course/desarrollo-web-en-aspnet-core-5-2021', </v>
      </c>
      <c r="AF208" t="str">
        <f>AF$1&amp;": '"&amp;Tabla5[[#This Row],[platform]]&amp;"', "</f>
        <v>platform: 'Udemy', </v>
      </c>
      <c r="AG208" t="str">
        <f>AG$1&amp;": "&amp;SUBSTITUTE(Tabla5[[#This Row],[costo]],",",".")&amp;", "</f>
        <v>costo: 0, </v>
      </c>
      <c r="AH208" t="str">
        <f>AH$1&amp;": '"&amp;Tabla5[[#This Row],[money]]&amp;"', "</f>
        <v>money: 'EUR', </v>
      </c>
      <c r="AI208" t="str">
        <f>AI$1&amp;": "&amp;Tabla5[[#This Row],[comprado]]&amp;", "</f>
        <v>comprado: true, </v>
      </c>
      <c r="AJ208" t="str">
        <f>AJ$1&amp;": "&amp;Tabla5[[#This Row],[priority]]&amp;", "</f>
        <v>priority: 0, </v>
      </c>
      <c r="AK208" t="str">
        <f>AK$1&amp;": "&amp;Tabla5[[#This Row],[minutos]]&amp;", "</f>
        <v>minutos: 93, </v>
      </c>
      <c r="AL208" t="str">
        <f>AL$1&amp;": "&amp;IF(Tabla5[[#This Row],[culminado]]=0,"null","'"&amp;TEXT(Tabla5[[#This Row],[culminado]],"aaaa-mm-dd")&amp;"'")&amp;", "</f>
        <v>culminado: null, </v>
      </c>
      <c r="AM208" t="str">
        <f>AM$1&amp;": '"&amp;Tabla5[[#This Row],[certificado]]&amp;"', "</f>
        <v>certificado: '', </v>
      </c>
      <c r="AN208" t="str">
        <f>AN$1&amp;": '"&amp;Tabla5[[#This Row],[url_certificado]]&amp;"', "</f>
        <v>url_certificado: '', </v>
      </c>
      <c r="AO208" t="str">
        <f>AO$1&amp;": '"&amp;Tabla5[[#This Row],[instructor]]&amp;"', "</f>
        <v>instructor: 'Carlos Piedra', </v>
      </c>
      <c r="AP208" t="str">
        <f>AP$1&amp;": '"&amp;Tabla5[[#This Row],[description]]&amp;"', "</f>
        <v>description: 'Sistema de Control de Ingresos y Gastos - Full-Stack Web con .Net 5.', </v>
      </c>
      <c r="AQ208" t="str">
        <f>AQ$1&amp;": '"&amp;Tabla5[[#This Row],[url_aux]]&amp;"', "</f>
        <v>url_aux: '', </v>
      </c>
      <c r="AR208" t="str">
        <f>AR$1&amp;": '"&amp;Tabla5[[#This Row],[calificacion]]&amp;"', "</f>
        <v>calificacion: '*En evaluación*', </v>
      </c>
      <c r="AS208" t="str">
        <f>AS$1&amp;": "&amp;Tabla5[[#This Row],[actualizado]]&amp;", "</f>
        <v>actualizado: true, </v>
      </c>
      <c r="AT208" t="str">
        <f>AT$1&amp;": "&amp;Tabla5[[#This Row],[en_ruta]]&amp;", "</f>
        <v>en_ruta: true, </v>
      </c>
      <c r="AU208" t="str">
        <f>AU$1&amp;": '"&amp;Tabla5[[#This Row],[logo_platform]]&amp;"', "</f>
        <v>logo_platform: 'udemy', </v>
      </c>
      <c r="AV208" t="str">
        <f>AV$1&amp;": [ "&amp;Tabla5[[#This Row],[logo_technologies]]&amp;" ], "</f>
        <v>logo_technologies: [ 'net_core','sqlserver' ], </v>
      </c>
      <c r="AW208" t="str">
        <f>AW$1&amp;": "&amp;Tabla5[[#This Row],[mostrar]]&amp;", "</f>
        <v>mostrar: false, </v>
      </c>
      <c r="AX208" t="str">
        <f>AX$1&amp;": '"&amp;Tabla5[[#This Row],[repositorio]]&amp;"', "</f>
        <v>repositorio: '', </v>
      </c>
      <c r="AY208" t="str">
        <f>AY$1&amp;": '"&amp;Tabla5[[#This Row],[nota]]&amp;"'"</f>
        <v>nota: ''</v>
      </c>
      <c r="AZ208" t="str">
        <f>"{ "&amp;AA208&amp;AB208&amp;AC208&amp;AD208&amp;AE208&amp;AF208&amp;AG208&amp;AH208&amp;AI208&amp;AJ208&amp;AK208&amp;AL208&amp;AM208&amp;AN208&amp;AO208&amp;AP208&amp;AQ208&amp;AR208&amp;AS208&amp;AT208&amp;AU208&amp;AV208&amp;AW208&amp;AX208&amp;AY208&amp;" },"</f>
        <v>{ id: 207, name: 'Desarrollo Web en ASP.NET CORE 5 (2021)', category: 'Frameworks de back-end', technology: '.NET', url: 'https://www.udemy.com/course/desarrollo-web-en-aspnet-core-5-2021', platform: 'Udemy', costo: 0, money: 'EUR', comprado: true, priority: 0, minutos: 93, culminado: null, certificado: '', url_certificado: '', instructor: 'Carlos Piedra', description: 'Sistema de Control de Ingresos y Gastos - Full-Stack Web con .Net 5.', url_aux: '', calificacion: '*En evaluación*', actualizado: true, en_ruta: true, logo_platform: 'udemy', logo_technologies: [ 'net_core','sqlserver' ], mostrar: false, repositorio: '', nota: '' },</v>
      </c>
    </row>
    <row r="209" spans="1:52">
      <c r="A209" s="9">
        <v>208</v>
      </c>
      <c r="B209" t="s">
        <v>1084</v>
      </c>
      <c r="C209" t="s">
        <v>2</v>
      </c>
      <c r="D209" t="s">
        <v>1085</v>
      </c>
      <c r="E209" s="7" t="s">
        <v>1086</v>
      </c>
      <c r="F209" t="s">
        <v>53</v>
      </c>
      <c r="G209" s="3">
        <v>9.99</v>
      </c>
      <c r="H209" t="s">
        <v>54</v>
      </c>
      <c r="I209" t="s">
        <v>61</v>
      </c>
      <c r="J209" s="4">
        <v>0</v>
      </c>
      <c r="K209">
        <f>8*60+2</f>
        <v>482</v>
      </c>
      <c r="O209" t="s">
        <v>1087</v>
      </c>
      <c r="P209" t="s">
        <v>1088</v>
      </c>
      <c r="R209" t="s">
        <v>58</v>
      </c>
      <c r="S209" t="s">
        <v>55</v>
      </c>
      <c r="T209" t="s">
        <v>55</v>
      </c>
      <c r="U209" t="s">
        <v>59</v>
      </c>
      <c r="V209" s="22" t="s">
        <v>1089</v>
      </c>
      <c r="W209" s="22" t="s">
        <v>61</v>
      </c>
      <c r="AA209" t="str">
        <f>AA$1&amp;": "&amp;Tabla5[[#This Row],[id]]&amp;", "</f>
        <v>id: 208, </v>
      </c>
      <c r="AB209" t="str">
        <f>AB$1&amp;": '"&amp;Tabla5[[#This Row],[name]]&amp;"', "</f>
        <v>name: 'Curso de Programación Orientada a Objetos con Ruby desde 0', </v>
      </c>
      <c r="AC209" t="str">
        <f>AC$1&amp;": '"&amp;Tabla5[[#This Row],[category]]&amp;"', "</f>
        <v>category: 'Back-end', </v>
      </c>
      <c r="AD209" t="str">
        <f>AD$1&amp;": '"&amp;Tabla5[[#This Row],[technology]]&amp;"', "</f>
        <v>technology: 'Ruby', </v>
      </c>
      <c r="AE209" t="str">
        <f>AE$1&amp;": '"&amp;Tabla5[[#This Row],[url]]&amp;"', "</f>
        <v>url: 'https://www.udemy.com/course/ruby-poo', </v>
      </c>
      <c r="AF209" t="str">
        <f>AF$1&amp;": '"&amp;Tabla5[[#This Row],[platform]]&amp;"', "</f>
        <v>platform: 'Udemy', </v>
      </c>
      <c r="AG209" t="str">
        <f>AG$1&amp;": "&amp;SUBSTITUTE(Tabla5[[#This Row],[costo]],",",".")&amp;", "</f>
        <v>costo: 9.99, </v>
      </c>
      <c r="AH209" t="str">
        <f>AH$1&amp;": '"&amp;Tabla5[[#This Row],[money]]&amp;"', "</f>
        <v>money: 'EUR', </v>
      </c>
      <c r="AI209" t="str">
        <f>AI$1&amp;": "&amp;Tabla5[[#This Row],[comprado]]&amp;", "</f>
        <v>comprado: false, </v>
      </c>
      <c r="AJ209" t="str">
        <f>AJ$1&amp;": "&amp;Tabla5[[#This Row],[priority]]&amp;", "</f>
        <v>priority: 0, </v>
      </c>
      <c r="AK209" t="str">
        <f>AK$1&amp;": "&amp;Tabla5[[#This Row],[minutos]]&amp;", "</f>
        <v>minutos: 482, </v>
      </c>
      <c r="AL209" t="str">
        <f>AL$1&amp;": "&amp;IF(Tabla5[[#This Row],[culminado]]=0,"null","'"&amp;TEXT(Tabla5[[#This Row],[culminado]],"aaaa-mm-dd")&amp;"'")&amp;", "</f>
        <v>culminado: null, </v>
      </c>
      <c r="AM209" t="str">
        <f>AM$1&amp;": '"&amp;Tabla5[[#This Row],[certificado]]&amp;"', "</f>
        <v>certificado: '', </v>
      </c>
      <c r="AN209" t="str">
        <f>AN$1&amp;": '"&amp;Tabla5[[#This Row],[url_certificado]]&amp;"', "</f>
        <v>url_certificado: '', </v>
      </c>
      <c r="AO209" t="str">
        <f>AO$1&amp;": '"&amp;Tabla5[[#This Row],[instructor]]&amp;"', "</f>
        <v>instructor: 'Pedro Vargas', </v>
      </c>
      <c r="AP209" t="str">
        <f>AP$1&amp;": '"&amp;Tabla5[[#This Row],[description]]&amp;"', "</f>
        <v>description: 'Domina el Lenguaje de Programación Ruby! Curso Práctico de Ruby desde las bases de la programación hasta POO.', </v>
      </c>
      <c r="AQ209" t="str">
        <f>AQ$1&amp;": '"&amp;Tabla5[[#This Row],[url_aux]]&amp;"', "</f>
        <v>url_aux: '', </v>
      </c>
      <c r="AR209" t="str">
        <f>AR$1&amp;": '"&amp;Tabla5[[#This Row],[calificacion]]&amp;"', "</f>
        <v>calificacion: '*En evaluación*', </v>
      </c>
      <c r="AS209" t="str">
        <f>AS$1&amp;": "&amp;Tabla5[[#This Row],[actualizado]]&amp;", "</f>
        <v>actualizado: true, </v>
      </c>
      <c r="AT209" t="str">
        <f>AT$1&amp;": "&amp;Tabla5[[#This Row],[en_ruta]]&amp;", "</f>
        <v>en_ruta: true, </v>
      </c>
      <c r="AU209" t="str">
        <f>AU$1&amp;": '"&amp;Tabla5[[#This Row],[logo_platform]]&amp;"', "</f>
        <v>logo_platform: 'udemy', </v>
      </c>
      <c r="AV209" t="str">
        <f>AV$1&amp;": [ "&amp;Tabla5[[#This Row],[logo_technologies]]&amp;" ], "</f>
        <v>logo_technologies: [ 'ruby' ], </v>
      </c>
      <c r="AW209" t="str">
        <f>AW$1&amp;": "&amp;Tabla5[[#This Row],[mostrar]]&amp;", "</f>
        <v>mostrar: false, </v>
      </c>
      <c r="AX209" t="str">
        <f>AX$1&amp;": '"&amp;Tabla5[[#This Row],[repositorio]]&amp;"', "</f>
        <v>repositorio: '', </v>
      </c>
      <c r="AY209" t="str">
        <f>AY$1&amp;": '"&amp;Tabla5[[#This Row],[nota]]&amp;"'"</f>
        <v>nota: ''</v>
      </c>
      <c r="AZ209" t="str">
        <f>"{ "&amp;AA209&amp;AB209&amp;AC209&amp;AD209&amp;AE209&amp;AF209&amp;AG209&amp;AH209&amp;AI209&amp;AJ209&amp;AK209&amp;AL209&amp;AM209&amp;AN209&amp;AO209&amp;AP209&amp;AQ209&amp;AR209&amp;AS209&amp;AT209&amp;AU209&amp;AV209&amp;AW209&amp;AX209&amp;AY209&amp;" },"</f>
        <v>{ id: 208, name: 'Curso de Programación Orientada a Objetos con Ruby desde 0', category: 'Back-end', technology: 'Ruby', url: 'https://www.udemy.com/course/ruby-poo', platform: 'Udemy', costo: 9.99, money: 'EUR', comprado: false, priority: 0, minutos: 482, culminado: null, certificado: '', url_certificado: '', instructor: 'Pedro Vargas', description: 'Domina el Lenguaje de Programación Ruby! Curso Práctico de Ruby desde las bases de la programación hasta POO.', url_aux: '', calificacion: '*En evaluación*', actualizado: true, en_ruta: true, logo_platform: 'udemy', logo_technologies: [ 'ruby' ], mostrar: false, repositorio: '', nota: '' },</v>
      </c>
    </row>
    <row r="210" spans="1:52">
      <c r="A210" s="9">
        <v>209</v>
      </c>
      <c r="B210" t="s">
        <v>1090</v>
      </c>
      <c r="C210" t="s">
        <v>8</v>
      </c>
      <c r="D210" t="s">
        <v>1091</v>
      </c>
      <c r="E210" s="7" t="s">
        <v>1092</v>
      </c>
      <c r="F210" t="s">
        <v>623</v>
      </c>
      <c r="G210" s="3">
        <v>20</v>
      </c>
      <c r="H210" t="s">
        <v>54</v>
      </c>
      <c r="I210" t="s">
        <v>55</v>
      </c>
      <c r="J210" s="4">
        <v>0</v>
      </c>
      <c r="K210">
        <f>10*60+52</f>
        <v>652</v>
      </c>
      <c r="O210" t="s">
        <v>1093</v>
      </c>
      <c r="P210" t="s">
        <v>1094</v>
      </c>
      <c r="R210" t="s">
        <v>58</v>
      </c>
      <c r="S210" t="s">
        <v>55</v>
      </c>
      <c r="T210" t="s">
        <v>55</v>
      </c>
      <c r="U210" t="s">
        <v>627</v>
      </c>
      <c r="V210" s="22" t="s">
        <v>1095</v>
      </c>
      <c r="W210" s="22" t="s">
        <v>61</v>
      </c>
      <c r="AA210" t="str">
        <f>AA$1&amp;": "&amp;Tabla5[[#This Row],[id]]&amp;", "</f>
        <v>id: 209, </v>
      </c>
      <c r="AB210" t="str">
        <f>AB$1&amp;": '"&amp;Tabla5[[#This Row],[name]]&amp;"', "</f>
        <v>name: 'Curso profesional de Ruby on Rails', </v>
      </c>
      <c r="AC210" t="str">
        <f>AC$1&amp;": '"&amp;Tabla5[[#This Row],[category]]&amp;"', "</f>
        <v>category: 'Frameworks de back-end', </v>
      </c>
      <c r="AD210" t="str">
        <f>AD$1&amp;": '"&amp;Tabla5[[#This Row],[technology]]&amp;"', "</f>
        <v>technology: 'Rails', </v>
      </c>
      <c r="AE210" t="str">
        <f>AE$1&amp;": '"&amp;Tabla5[[#This Row],[url]]&amp;"', "</f>
        <v>url: 'https://codigofacilito.com/cursos/rails-profesional', </v>
      </c>
      <c r="AF210" t="str">
        <f>AF$1&amp;": '"&amp;Tabla5[[#This Row],[platform]]&amp;"', "</f>
        <v>platform: 'Códigofacilito', </v>
      </c>
      <c r="AG210" t="str">
        <f>AG$1&amp;": "&amp;SUBSTITUTE(Tabla5[[#This Row],[costo]],",",".")&amp;", "</f>
        <v>costo: 20, </v>
      </c>
      <c r="AH210" t="str">
        <f>AH$1&amp;": '"&amp;Tabla5[[#This Row],[money]]&amp;"', "</f>
        <v>money: 'EUR', </v>
      </c>
      <c r="AI210" t="str">
        <f>AI$1&amp;": "&amp;Tabla5[[#This Row],[comprado]]&amp;", "</f>
        <v>comprado: true, </v>
      </c>
      <c r="AJ210" t="str">
        <f>AJ$1&amp;": "&amp;Tabla5[[#This Row],[priority]]&amp;", "</f>
        <v>priority: 0, </v>
      </c>
      <c r="AK210" t="str">
        <f>AK$1&amp;": "&amp;Tabla5[[#This Row],[minutos]]&amp;", "</f>
        <v>minutos: 652, </v>
      </c>
      <c r="AL210" t="str">
        <f>AL$1&amp;": "&amp;IF(Tabla5[[#This Row],[culminado]]=0,"null","'"&amp;TEXT(Tabla5[[#This Row],[culminado]],"aaaa-mm-dd")&amp;"'")&amp;", "</f>
        <v>culminado: null, </v>
      </c>
      <c r="AM210" t="str">
        <f>AM$1&amp;": '"&amp;Tabla5[[#This Row],[certificado]]&amp;"', "</f>
        <v>certificado: '', </v>
      </c>
      <c r="AN210" t="str">
        <f>AN$1&amp;": '"&amp;Tabla5[[#This Row],[url_certificado]]&amp;"', "</f>
        <v>url_certificado: '', </v>
      </c>
      <c r="AO210" t="str">
        <f>AO$1&amp;": '"&amp;Tabla5[[#This Row],[instructor]]&amp;"', "</f>
        <v>instructor: 'Uriel Hernández', </v>
      </c>
      <c r="AP210" t="str">
        <f>AP$1&amp;": '"&amp;Tabla5[[#This Row],[description]]&amp;"', "</f>
        <v>description: 'Aprende a fondo y desde 0 Ruby on Rails. Es uno de los frameworks backend más importantes en la historia de la web, hoy Shopify, GitHub, Airbnb y otras empresas siguen usando Rails.', </v>
      </c>
      <c r="AQ210" t="str">
        <f>AQ$1&amp;": '"&amp;Tabla5[[#This Row],[url_aux]]&amp;"', "</f>
        <v>url_aux: '', </v>
      </c>
      <c r="AR210" t="str">
        <f>AR$1&amp;": '"&amp;Tabla5[[#This Row],[calificacion]]&amp;"', "</f>
        <v>calificacion: '*En evaluación*', </v>
      </c>
      <c r="AS210" t="str">
        <f>AS$1&amp;": "&amp;Tabla5[[#This Row],[actualizado]]&amp;", "</f>
        <v>actualizado: true, </v>
      </c>
      <c r="AT210" t="str">
        <f>AT$1&amp;": "&amp;Tabla5[[#This Row],[en_ruta]]&amp;", "</f>
        <v>en_ruta: true, </v>
      </c>
      <c r="AU210" t="str">
        <f>AU$1&amp;": '"&amp;Tabla5[[#This Row],[logo_platform]]&amp;"', "</f>
        <v>logo_platform: 'codigofacilito', </v>
      </c>
      <c r="AV210" t="str">
        <f>AV$1&amp;": [ "&amp;Tabla5[[#This Row],[logo_technologies]]&amp;" ], "</f>
        <v>logo_technologies: [ 'ruby','rails' ], </v>
      </c>
      <c r="AW210" t="str">
        <f>AW$1&amp;": "&amp;Tabla5[[#This Row],[mostrar]]&amp;", "</f>
        <v>mostrar: false, </v>
      </c>
      <c r="AX210" t="str">
        <f>AX$1&amp;": '"&amp;Tabla5[[#This Row],[repositorio]]&amp;"', "</f>
        <v>repositorio: '', </v>
      </c>
      <c r="AY210" t="str">
        <f>AY$1&amp;": '"&amp;Tabla5[[#This Row],[nota]]&amp;"'"</f>
        <v>nota: ''</v>
      </c>
      <c r="AZ210" t="str">
        <f>"{ "&amp;AA210&amp;AB210&amp;AC210&amp;AD210&amp;AE210&amp;AF210&amp;AG210&amp;AH210&amp;AI210&amp;AJ210&amp;AK210&amp;AL210&amp;AM210&amp;AN210&amp;AO210&amp;AP210&amp;AQ210&amp;AR210&amp;AS210&amp;AT210&amp;AU210&amp;AV210&amp;AW210&amp;AX210&amp;AY210&amp;" },"</f>
        <v>{ id: 209, name: 'Curso profesional de Ruby on Rails', category: 'Frameworks de back-end', technology: 'Rails', url: 'https://codigofacilito.com/cursos/rails-profesional', platform: 'Códigofacilito', costo: 20, money: 'EUR', comprado: true, priority: 0, minutos: 652, culminado: null, certificado: '', url_certificado: '', instructor: 'Uriel Hernández', description: 'Aprende a fondo y desde 0 Ruby on Rails. Es uno de los frameworks backend más importantes en la historia de la web, hoy Shopify, GitHub, Airbnb y otras empresas siguen usando Rails.', url_aux: '', calificacion: '*En evaluación*', actualizado: true, en_ruta: true, logo_platform: 'codigofacilito', logo_technologies: [ 'ruby','rails' ], mostrar: false, repositorio: '', nota: '' },</v>
      </c>
    </row>
    <row r="211" spans="1:52">
      <c r="A211" s="8">
        <v>210</v>
      </c>
      <c r="B211" t="s">
        <v>1096</v>
      </c>
      <c r="C211" t="s">
        <v>10</v>
      </c>
      <c r="D211" t="s">
        <v>1097</v>
      </c>
      <c r="E211" s="7" t="s">
        <v>1098</v>
      </c>
      <c r="F211" t="s">
        <v>53</v>
      </c>
      <c r="G211" s="3">
        <v>12.99</v>
      </c>
      <c r="H211" t="s">
        <v>54</v>
      </c>
      <c r="I211" t="s">
        <v>55</v>
      </c>
      <c r="J211" s="4">
        <v>0</v>
      </c>
      <c r="K211">
        <f>9*60+1</f>
        <v>541</v>
      </c>
      <c r="L211" s="5">
        <v>44660</v>
      </c>
      <c r="M211" t="s">
        <v>1099</v>
      </c>
      <c r="N211" s="7" t="s">
        <v>1100</v>
      </c>
      <c r="O211" t="s">
        <v>1101</v>
      </c>
      <c r="P211" t="s">
        <v>1102</v>
      </c>
      <c r="R211" t="s">
        <v>279</v>
      </c>
      <c r="S211" t="s">
        <v>55</v>
      </c>
      <c r="T211" t="s">
        <v>55</v>
      </c>
      <c r="U211" t="s">
        <v>59</v>
      </c>
      <c r="V211" s="22" t="s">
        <v>1103</v>
      </c>
      <c r="W211" t="s">
        <v>55</v>
      </c>
      <c r="X211" s="7" t="s">
        <v>1104</v>
      </c>
      <c r="AA211" t="str">
        <f>AA$1&amp;": "&amp;Tabla5[[#This Row],[id]]&amp;", "</f>
        <v>id: 210, </v>
      </c>
      <c r="AB211" t="str">
        <f>AB$1&amp;": '"&amp;Tabla5[[#This Row],[name]]&amp;"', "</f>
        <v>name: 'Nuxt.js - Framework de Vue.js con Strapi GraphQL', </v>
      </c>
      <c r="AC211" t="str">
        <f>AC$1&amp;": '"&amp;Tabla5[[#This Row],[category]]&amp;"', "</f>
        <v>category: 'Frameworks de JavaScript', </v>
      </c>
      <c r="AD211" t="str">
        <f>AD$1&amp;": '"&amp;Tabla5[[#This Row],[technology]]&amp;"', "</f>
        <v>technology: 'Nuxt', </v>
      </c>
      <c r="AE211" t="str">
        <f>AE$1&amp;": '"&amp;Tabla5[[#This Row],[url]]&amp;"', "</f>
        <v>url: 'https://www.udemy.com/course/nuxtjs-framework-de-vuejs-con-strapi-graphql/', </v>
      </c>
      <c r="AF211" t="str">
        <f>AF$1&amp;": '"&amp;Tabla5[[#This Row],[platform]]&amp;"', "</f>
        <v>platform: 'Udemy', </v>
      </c>
      <c r="AG211" t="str">
        <f>AG$1&amp;": "&amp;SUBSTITUTE(Tabla5[[#This Row],[costo]],",",".")&amp;", "</f>
        <v>costo: 12.99, </v>
      </c>
      <c r="AH211" t="str">
        <f>AH$1&amp;": '"&amp;Tabla5[[#This Row],[money]]&amp;"', "</f>
        <v>money: 'EUR', </v>
      </c>
      <c r="AI211" t="str">
        <f>AI$1&amp;": "&amp;Tabla5[[#This Row],[comprado]]&amp;", "</f>
        <v>comprado: true, </v>
      </c>
      <c r="AJ211" t="str">
        <f>AJ$1&amp;": "&amp;Tabla5[[#This Row],[priority]]&amp;", "</f>
        <v>priority: 0, </v>
      </c>
      <c r="AK211" t="str">
        <f>AK$1&amp;": "&amp;Tabla5[[#This Row],[minutos]]&amp;", "</f>
        <v>minutos: 541, </v>
      </c>
      <c r="AL211" t="str">
        <f>AL$1&amp;": "&amp;IF(Tabla5[[#This Row],[culminado]]=0,"null","'"&amp;TEXT(Tabla5[[#This Row],[culminado]],"aaaa-mm-dd")&amp;"'")&amp;", "</f>
        <v>culminado: '2022-04-09', </v>
      </c>
      <c r="AM211" t="str">
        <f>AM$1&amp;": '"&amp;Tabla5[[#This Row],[certificado]]&amp;"', "</f>
        <v>certificado: 'UC-b8541f71-23d7-4c12-9580-ff421f939bb7', </v>
      </c>
      <c r="AN211" t="str">
        <f>AN$1&amp;": '"&amp;Tabla5[[#This Row],[url_certificado]]&amp;"', "</f>
        <v>url_certificado: 'https://www.udemy.com/certificate/UC-b8541f71-23d7-4c12-9580-ff421f939bb7', </v>
      </c>
      <c r="AO211" t="str">
        <f>AO$1&amp;": '"&amp;Tabla5[[#This Row],[instructor]]&amp;"', "</f>
        <v>instructor: 'Santiago Catano Arango', </v>
      </c>
      <c r="AP211" t="str">
        <f>AP$1&amp;": '"&amp;Tabla5[[#This Row],[description]]&amp;"', "</f>
        <v>description: '¡Aprende a crear aplicaciones Vue.js con Nuxt.js utilizando como base de datos Strapi GraphQL!', </v>
      </c>
      <c r="AQ211" t="str">
        <f>AQ$1&amp;": '"&amp;Tabla5[[#This Row],[url_aux]]&amp;"', "</f>
        <v>url_aux: '', </v>
      </c>
      <c r="AR211" t="str">
        <f>AR$1&amp;": '"&amp;Tabla5[[#This Row],[calificacion]]&amp;"', "</f>
        <v>calificacion: 'Muy bueno', </v>
      </c>
      <c r="AS211" t="str">
        <f>AS$1&amp;": "&amp;Tabla5[[#This Row],[actualizado]]&amp;", "</f>
        <v>actualizado: true, </v>
      </c>
      <c r="AT211" t="str">
        <f>AT$1&amp;": "&amp;Tabla5[[#This Row],[en_ruta]]&amp;", "</f>
        <v>en_ruta: true, </v>
      </c>
      <c r="AU211" t="str">
        <f>AU$1&amp;": '"&amp;Tabla5[[#This Row],[logo_platform]]&amp;"', "</f>
        <v>logo_platform: 'udemy', </v>
      </c>
      <c r="AV211" t="str">
        <f>AV$1&amp;": [ "&amp;Tabla5[[#This Row],[logo_technologies]]&amp;" ], "</f>
        <v>logo_technologies: [ 'nuxt','vuejs','graphql','strapi' ], </v>
      </c>
      <c r="AW211" t="str">
        <f>AW$1&amp;": "&amp;Tabla5[[#This Row],[mostrar]]&amp;", "</f>
        <v>mostrar: true, </v>
      </c>
      <c r="AX211" t="str">
        <f>AX$1&amp;": '"&amp;Tabla5[[#This Row],[repositorio]]&amp;"', "</f>
        <v>repositorio: 'https://github.com/petrix12/nuxt2022', </v>
      </c>
      <c r="AY211" t="str">
        <f>AY$1&amp;": '"&amp;Tabla5[[#This Row],[nota]]&amp;"'"</f>
        <v>nota: ''</v>
      </c>
      <c r="AZ211" t="str">
        <f>"{ "&amp;AA211&amp;AB211&amp;AC211&amp;AD211&amp;AE211&amp;AF211&amp;AG211&amp;AH211&amp;AI211&amp;AJ211&amp;AK211&amp;AL211&amp;AM211&amp;AN211&amp;AO211&amp;AP211&amp;AQ211&amp;AR211&amp;AS211&amp;AT211&amp;AU211&amp;AV211&amp;AW211&amp;AX211&amp;AY211&amp;" },"</f>
        <v>{ id: 210, name: 'Nuxt.js - Framework de Vue.js con Strapi GraphQL', category: 'Frameworks de JavaScript', technology: 'Nuxt', url: 'https://www.udemy.com/course/nuxtjs-framework-de-vuejs-con-strapi-graphql/', platform: 'Udemy', costo: 12.99, money: 'EUR', comprado: true, priority: 0, minutos: 541, culminado: '2022-04-09', certificado: 'UC-b8541f71-23d7-4c12-9580-ff421f939bb7', url_certificado: 'https://www.udemy.com/certificate/UC-b8541f71-23d7-4c12-9580-ff421f939bb7', instructor: 'Santiago Catano Arango', description: '¡Aprende a crear aplicaciones Vue.js con Nuxt.js utilizando como base de datos Strapi GraphQL!', url_aux: '', calificacion: 'Muy bueno', actualizado: true, en_ruta: true, logo_platform: 'udemy', logo_technologies: [ 'nuxt','vuejs','graphql','strapi' ], mostrar: true, repositorio: 'https://github.com/petrix12/nuxt2022', nota: '' },</v>
      </c>
    </row>
    <row r="212" spans="1:52">
      <c r="A212" s="1">
        <v>211</v>
      </c>
      <c r="B212" t="s">
        <v>1105</v>
      </c>
      <c r="C212" t="s">
        <v>2</v>
      </c>
      <c r="D212" t="s">
        <v>1106</v>
      </c>
      <c r="E212" s="7" t="s">
        <v>1107</v>
      </c>
      <c r="F212" t="s">
        <v>53</v>
      </c>
      <c r="G212" s="3">
        <v>0</v>
      </c>
      <c r="H212" t="s">
        <v>54</v>
      </c>
      <c r="I212" t="s">
        <v>55</v>
      </c>
      <c r="J212" s="4">
        <v>1</v>
      </c>
      <c r="K212">
        <f>2*60+36</f>
        <v>156</v>
      </c>
      <c r="O212" t="s">
        <v>253</v>
      </c>
      <c r="P212" t="s">
        <v>1108</v>
      </c>
      <c r="R212" t="s">
        <v>58</v>
      </c>
      <c r="S212" t="s">
        <v>55</v>
      </c>
      <c r="T212" t="s">
        <v>55</v>
      </c>
      <c r="U212" t="s">
        <v>59</v>
      </c>
      <c r="V212" s="22" t="s">
        <v>1109</v>
      </c>
      <c r="W212" t="s">
        <v>61</v>
      </c>
      <c r="AA212" t="str">
        <f>AA$1&amp;": "&amp;Tabla5[[#This Row],[id]]&amp;", "</f>
        <v>id: 211, </v>
      </c>
      <c r="AB212" t="str">
        <f>AB$1&amp;": '"&amp;Tabla5[[#This Row],[name]]&amp;"', "</f>
        <v>name: 'Registro y Login con Redes Sociales PHP, MySQL y Firebase', </v>
      </c>
      <c r="AC212" t="str">
        <f>AC$1&amp;": '"&amp;Tabla5[[#This Row],[category]]&amp;"', "</f>
        <v>category: 'Back-end', </v>
      </c>
      <c r="AD212" t="str">
        <f>AD$1&amp;": '"&amp;Tabla5[[#This Row],[technology]]&amp;"', "</f>
        <v>technology: 'Login', </v>
      </c>
      <c r="AE212" t="str">
        <f>AE$1&amp;": '"&amp;Tabla5[[#This Row],[url]]&amp;"', "</f>
        <v>url: 'https://www.udemy.com/course/registro-y-login-con-redes-sociales-php-mysql-y-firebase', </v>
      </c>
      <c r="AF212" t="str">
        <f>AF$1&amp;": '"&amp;Tabla5[[#This Row],[platform]]&amp;"', "</f>
        <v>platform: 'Udemy', </v>
      </c>
      <c r="AG212" t="str">
        <f>AG$1&amp;": "&amp;SUBSTITUTE(Tabla5[[#This Row],[costo]],",",".")&amp;", "</f>
        <v>costo: 0, </v>
      </c>
      <c r="AH212" t="str">
        <f>AH$1&amp;": '"&amp;Tabla5[[#This Row],[money]]&amp;"', "</f>
        <v>money: 'EUR', </v>
      </c>
      <c r="AI212" t="str">
        <f>AI$1&amp;": "&amp;Tabla5[[#This Row],[comprado]]&amp;", "</f>
        <v>comprado: true, </v>
      </c>
      <c r="AJ212" t="str">
        <f>AJ$1&amp;": "&amp;Tabla5[[#This Row],[priority]]&amp;", "</f>
        <v>priority: 1, </v>
      </c>
      <c r="AK212" t="str">
        <f>AK$1&amp;": "&amp;Tabla5[[#This Row],[minutos]]&amp;", "</f>
        <v>minutos: 156, </v>
      </c>
      <c r="AL212" t="str">
        <f>AL$1&amp;": "&amp;IF(Tabla5[[#This Row],[culminado]]=0,"null","'"&amp;TEXT(Tabla5[[#This Row],[culminado]],"aaaa-mm-dd")&amp;"'")&amp;", "</f>
        <v>culminado: null, </v>
      </c>
      <c r="AM212" t="str">
        <f>AM$1&amp;": '"&amp;Tabla5[[#This Row],[certificado]]&amp;"', "</f>
        <v>certificado: '', </v>
      </c>
      <c r="AN212" t="str">
        <f>AN$1&amp;": '"&amp;Tabla5[[#This Row],[url_certificado]]&amp;"', "</f>
        <v>url_certificado: '', </v>
      </c>
      <c r="AO212" t="str">
        <f>AO$1&amp;": '"&amp;Tabla5[[#This Row],[instructor]]&amp;"', "</f>
        <v>instructor: 'Davis Anderson Bastidas Vicente', </v>
      </c>
      <c r="AP212" t="str">
        <f>AP$1&amp;": '"&amp;Tabla5[[#This Row],[description]]&amp;"', "</f>
        <v>description: 'Registro y Login con Google, Facebook y Github.', </v>
      </c>
      <c r="AQ212" t="str">
        <f>AQ$1&amp;": '"&amp;Tabla5[[#This Row],[url_aux]]&amp;"', "</f>
        <v>url_aux: '', </v>
      </c>
      <c r="AR212" t="str">
        <f>AR$1&amp;": '"&amp;Tabla5[[#This Row],[calificacion]]&amp;"', "</f>
        <v>calificacion: '*En evaluación*', </v>
      </c>
      <c r="AS212" t="str">
        <f>AS$1&amp;": "&amp;Tabla5[[#This Row],[actualizado]]&amp;", "</f>
        <v>actualizado: true, </v>
      </c>
      <c r="AT212" t="str">
        <f>AT$1&amp;": "&amp;Tabla5[[#This Row],[en_ruta]]&amp;", "</f>
        <v>en_ruta: true, </v>
      </c>
      <c r="AU212" t="str">
        <f>AU$1&amp;": '"&amp;Tabla5[[#This Row],[logo_platform]]&amp;"', "</f>
        <v>logo_platform: 'udemy', </v>
      </c>
      <c r="AV212" t="str">
        <f>AV$1&amp;": [ "&amp;Tabla5[[#This Row],[logo_technologies]]&amp;" ], "</f>
        <v>logo_technologies: [ 'php','mysql','javascript','facebook','google','fireabase' ], </v>
      </c>
      <c r="AW212" t="str">
        <f>AW$1&amp;": "&amp;Tabla5[[#This Row],[mostrar]]&amp;", "</f>
        <v>mostrar: false, </v>
      </c>
      <c r="AX212" t="str">
        <f>AX$1&amp;": '"&amp;Tabla5[[#This Row],[repositorio]]&amp;"', "</f>
        <v>repositorio: '', </v>
      </c>
      <c r="AY212" t="str">
        <f>AY$1&amp;": '"&amp;Tabla5[[#This Row],[nota]]&amp;"'"</f>
        <v>nota: ''</v>
      </c>
      <c r="AZ212" t="str">
        <f>"{ "&amp;AA212&amp;AB212&amp;AC212&amp;AD212&amp;AE212&amp;AF212&amp;AG212&amp;AH212&amp;AI212&amp;AJ212&amp;AK212&amp;AL212&amp;AM212&amp;AN212&amp;AO212&amp;AP212&amp;AQ212&amp;AR212&amp;AS212&amp;AT212&amp;AU212&amp;AV212&amp;AW212&amp;AX212&amp;AY212&amp;" },"</f>
        <v>{ id: 211, name: 'Registro y Login con Redes Sociales PHP, MySQL y Firebase', category: 'Back-end', technology: 'Login', url: 'https://www.udemy.com/course/registro-y-login-con-redes-sociales-php-mysql-y-firebase', platform: 'Udemy', costo: 0, money: 'EUR', comprado: true, priority: 1, minutos: 156, culminado: null, certificado: '', url_certificado: '', instructor: 'Davis Anderson Bastidas Vicente', description: 'Registro y Login con Google, Facebook y Github.', url_aux: '', calificacion: '*En evaluación*', actualizado: true, en_ruta: true, logo_platform: 'udemy', logo_technologies: [ 'php','mysql','javascript','facebook','google','fireabase' ], mostrar: false, repositorio: '', nota: '' },</v>
      </c>
    </row>
    <row r="213" spans="1:52">
      <c r="A213" s="8">
        <v>212</v>
      </c>
      <c r="B213" t="s">
        <v>1110</v>
      </c>
      <c r="C213" t="s">
        <v>2</v>
      </c>
      <c r="D213" t="s">
        <v>684</v>
      </c>
      <c r="E213" s="7" t="s">
        <v>1111</v>
      </c>
      <c r="F213" t="s">
        <v>53</v>
      </c>
      <c r="G213" s="3">
        <v>9.99</v>
      </c>
      <c r="H213" t="s">
        <v>54</v>
      </c>
      <c r="I213" t="s">
        <v>55</v>
      </c>
      <c r="J213" s="4">
        <v>0</v>
      </c>
      <c r="K213">
        <f>28*60+35</f>
        <v>1715</v>
      </c>
      <c r="L213" s="5">
        <v>44873</v>
      </c>
      <c r="M213" t="s">
        <v>1112</v>
      </c>
      <c r="N213" s="7" t="s">
        <v>1113</v>
      </c>
      <c r="O213" t="s">
        <v>56</v>
      </c>
      <c r="P213" t="s">
        <v>1114</v>
      </c>
      <c r="R213" t="s">
        <v>279</v>
      </c>
      <c r="S213" t="s">
        <v>55</v>
      </c>
      <c r="T213" t="s">
        <v>55</v>
      </c>
      <c r="U213" t="s">
        <v>59</v>
      </c>
      <c r="V213" s="22" t="s">
        <v>1115</v>
      </c>
      <c r="W213" t="s">
        <v>55</v>
      </c>
      <c r="X213" s="7" t="s">
        <v>1116</v>
      </c>
      <c r="AA213" t="str">
        <f>AA$1&amp;": "&amp;Tabla5[[#This Row],[id]]&amp;", "</f>
        <v>id: 212, </v>
      </c>
      <c r="AB213" t="str">
        <f>AB$1&amp;": '"&amp;Tabla5[[#This Row],[name]]&amp;"', "</f>
        <v>name: 'Node: De cero a experto', </v>
      </c>
      <c r="AC213" t="str">
        <f>AC$1&amp;": '"&amp;Tabla5[[#This Row],[category]]&amp;"', "</f>
        <v>category: 'Back-end', </v>
      </c>
      <c r="AD213" t="str">
        <f>AD$1&amp;": '"&amp;Tabla5[[#This Row],[technology]]&amp;"', "</f>
        <v>technology: 'Node.js', </v>
      </c>
      <c r="AE213" t="str">
        <f>AE$1&amp;": '"&amp;Tabla5[[#This Row],[url]]&amp;"', "</f>
        <v>url: 'https://www.udemy.com/course/node-de-cero-a-experto', </v>
      </c>
      <c r="AF213" t="str">
        <f>AF$1&amp;": '"&amp;Tabla5[[#This Row],[platform]]&amp;"', "</f>
        <v>platform: 'Udemy', </v>
      </c>
      <c r="AG213" t="str">
        <f>AG$1&amp;": "&amp;SUBSTITUTE(Tabla5[[#This Row],[costo]],",",".")&amp;", "</f>
        <v>costo: 9.99, </v>
      </c>
      <c r="AH213" t="str">
        <f>AH$1&amp;": '"&amp;Tabla5[[#This Row],[money]]&amp;"', "</f>
        <v>money: 'EUR', </v>
      </c>
      <c r="AI213" t="str">
        <f>AI$1&amp;": "&amp;Tabla5[[#This Row],[comprado]]&amp;", "</f>
        <v>comprado: true, </v>
      </c>
      <c r="AJ213" t="str">
        <f>AJ$1&amp;": "&amp;Tabla5[[#This Row],[priority]]&amp;", "</f>
        <v>priority: 0, </v>
      </c>
      <c r="AK213" t="str">
        <f>AK$1&amp;": "&amp;Tabla5[[#This Row],[minutos]]&amp;", "</f>
        <v>minutos: 1715, </v>
      </c>
      <c r="AL213" t="str">
        <f>AL$1&amp;": "&amp;IF(Tabla5[[#This Row],[culminado]]=0,"null","'"&amp;TEXT(Tabla5[[#This Row],[culminado]],"aaaa-mm-dd")&amp;"'")&amp;", "</f>
        <v>culminado: '2022-11-08', </v>
      </c>
      <c r="AM213" t="str">
        <f>AM$1&amp;": '"&amp;Tabla5[[#This Row],[certificado]]&amp;"', "</f>
        <v>certificado: 'UC-b3413c5e-32df-47cf-b0e8-1d2824ce817a', </v>
      </c>
      <c r="AN213" t="str">
        <f>AN$1&amp;": '"&amp;Tabla5[[#This Row],[url_certificado]]&amp;"', "</f>
        <v>url_certificado: 'https://udemy-certificate.s3.amazonaws.com/pdf/UC-b3413c5e-32df-47cf-b0e8-1d2824ce817a.pdf', </v>
      </c>
      <c r="AO213" t="str">
        <f>AO$1&amp;": '"&amp;Tabla5[[#This Row],[instructor]]&amp;"', "</f>
        <v>instructor: 'Fernando Herrera', </v>
      </c>
      <c r="AP213" t="str">
        <f>AP$1&amp;": '"&amp;Tabla5[[#This Row],[description]]&amp;"', "</f>
        <v>description: 'Rest, despliegues, Heroku, Mongo, Git, GitHub, Sockets, archivos, JWT y mucho más para ser un experto en Node.', </v>
      </c>
      <c r="AQ213" t="str">
        <f>AQ$1&amp;": '"&amp;Tabla5[[#This Row],[url_aux]]&amp;"', "</f>
        <v>url_aux: '', </v>
      </c>
      <c r="AR213" t="str">
        <f>AR$1&amp;": '"&amp;Tabla5[[#This Row],[calificacion]]&amp;"', "</f>
        <v>calificacion: 'Muy bueno', </v>
      </c>
      <c r="AS213" t="str">
        <f>AS$1&amp;": "&amp;Tabla5[[#This Row],[actualizado]]&amp;", "</f>
        <v>actualizado: true, </v>
      </c>
      <c r="AT213" t="str">
        <f>AT$1&amp;": "&amp;Tabla5[[#This Row],[en_ruta]]&amp;", "</f>
        <v>en_ruta: true, </v>
      </c>
      <c r="AU213" t="str">
        <f>AU$1&amp;": '"&amp;Tabla5[[#This Row],[logo_platform]]&amp;"', "</f>
        <v>logo_platform: 'udemy', </v>
      </c>
      <c r="AV213" t="str">
        <f>AV$1&amp;": [ "&amp;Tabla5[[#This Row],[logo_technologies]]&amp;" ], "</f>
        <v>logo_technologies: [ 'nodejs','mongo','javascript','git','github','heroku' ], </v>
      </c>
      <c r="AW213" t="str">
        <f>AW$1&amp;": "&amp;Tabla5[[#This Row],[mostrar]]&amp;", "</f>
        <v>mostrar: true, </v>
      </c>
      <c r="AX213" t="str">
        <f>AX$1&amp;": '"&amp;Tabla5[[#This Row],[repositorio]]&amp;"', "</f>
        <v>repositorio: 'https://github.com/petrix12/nodejs2022', </v>
      </c>
      <c r="AY213" t="str">
        <f>AY$1&amp;": '"&amp;Tabla5[[#This Row],[nota]]&amp;"'"</f>
        <v>nota: ''</v>
      </c>
      <c r="AZ213" t="str">
        <f>"{ "&amp;AA213&amp;AB213&amp;AC213&amp;AD213&amp;AE213&amp;AF213&amp;AG213&amp;AH213&amp;AI213&amp;AJ213&amp;AK213&amp;AL213&amp;AM213&amp;AN213&amp;AO213&amp;AP213&amp;AQ213&amp;AR213&amp;AS213&amp;AT213&amp;AU213&amp;AV213&amp;AW213&amp;AX213&amp;AY213&amp;" },"</f>
        <v>{ id: 212, name: 'Node: De cero a experto', category: 'Back-end', technology: 'Node.js', url: 'https://www.udemy.com/course/node-de-cero-a-experto', platform: 'Udemy', costo: 9.99, money: 'EUR', comprado: true, priority: 0, minutos: 1715, culminado: '2022-11-08', certificado: 'UC-b3413c5e-32df-47cf-b0e8-1d2824ce817a', url_certificado: 'https://udemy-certificate.s3.amazonaws.com/pdf/UC-b3413c5e-32df-47cf-b0e8-1d2824ce817a.pdf', instructor: 'Fernando Herrera', description: 'Rest, despliegues, Heroku, Mongo, Git, GitHub, Sockets, archivos, JWT y mucho más para ser un experto en Node.', url_aux: '', calificacion: 'Muy bueno', actualizado: true, en_ruta: true, logo_platform: 'udemy', logo_technologies: [ 'nodejs','mongo','javascript','git','github','heroku' ], mostrar: true, repositorio: 'https://github.com/petrix12/nodejs2022', nota: '' },</v>
      </c>
    </row>
    <row r="214" spans="1:52">
      <c r="A214" s="8">
        <v>213</v>
      </c>
      <c r="B214" t="s">
        <v>1117</v>
      </c>
      <c r="C214" t="s">
        <v>12</v>
      </c>
      <c r="D214" t="s">
        <v>87</v>
      </c>
      <c r="E214" s="7" t="s">
        <v>1118</v>
      </c>
      <c r="F214" t="s">
        <v>53</v>
      </c>
      <c r="G214" s="3">
        <v>9.99</v>
      </c>
      <c r="H214" t="s">
        <v>54</v>
      </c>
      <c r="I214" t="s">
        <v>55</v>
      </c>
      <c r="J214" s="4">
        <v>0</v>
      </c>
      <c r="K214">
        <f>8*60+55</f>
        <v>535</v>
      </c>
      <c r="L214" s="5">
        <v>44922</v>
      </c>
      <c r="M214" t="s">
        <v>1119</v>
      </c>
      <c r="N214" s="7" t="s">
        <v>1120</v>
      </c>
      <c r="O214" t="s">
        <v>610</v>
      </c>
      <c r="P214" t="s">
        <v>1121</v>
      </c>
      <c r="R214" t="s">
        <v>58</v>
      </c>
      <c r="S214" t="s">
        <v>55</v>
      </c>
      <c r="T214" t="s">
        <v>55</v>
      </c>
      <c r="U214" t="s">
        <v>59</v>
      </c>
      <c r="V214" s="22" t="s">
        <v>1122</v>
      </c>
      <c r="W214" t="s">
        <v>55</v>
      </c>
      <c r="X214" s="7" t="s">
        <v>1123</v>
      </c>
      <c r="AA214" t="str">
        <f>AA$1&amp;": "&amp;Tabla5[[#This Row],[id]]&amp;", "</f>
        <v>id: 213, </v>
      </c>
      <c r="AB214" t="str">
        <f>AB$1&amp;": '"&amp;Tabla5[[#This Row],[name]]&amp;"', "</f>
        <v>name: 'Curso práctico de Docker y Microservicios (apto para todos)', </v>
      </c>
      <c r="AC214" t="str">
        <f>AC$1&amp;": '"&amp;Tabla5[[#This Row],[category]]&amp;"', "</f>
        <v>category: 'Herramientas', </v>
      </c>
      <c r="AD214" t="str">
        <f>AD$1&amp;": '"&amp;Tabla5[[#This Row],[technology]]&amp;"', "</f>
        <v>technology: 'Docker', </v>
      </c>
      <c r="AE214" t="str">
        <f>AE$1&amp;": '"&amp;Tabla5[[#This Row],[url]]&amp;"', "</f>
        <v>url: 'https://www.udemy.com/course/curso-practico-de-docker-y-microservicios-desde-cero', </v>
      </c>
      <c r="AF214" t="str">
        <f>AF$1&amp;": '"&amp;Tabla5[[#This Row],[platform]]&amp;"', "</f>
        <v>platform: 'Udemy', </v>
      </c>
      <c r="AG214" t="str">
        <f>AG$1&amp;": "&amp;SUBSTITUTE(Tabla5[[#This Row],[costo]],",",".")&amp;", "</f>
        <v>costo: 9.99, </v>
      </c>
      <c r="AH214" t="str">
        <f>AH$1&amp;": '"&amp;Tabla5[[#This Row],[money]]&amp;"', "</f>
        <v>money: 'EUR', </v>
      </c>
      <c r="AI214" t="str">
        <f>AI$1&amp;": "&amp;Tabla5[[#This Row],[comprado]]&amp;", "</f>
        <v>comprado: true, </v>
      </c>
      <c r="AJ214" t="str">
        <f>AJ$1&amp;": "&amp;Tabla5[[#This Row],[priority]]&amp;", "</f>
        <v>priority: 0, </v>
      </c>
      <c r="AK214" t="str">
        <f>AK$1&amp;": "&amp;Tabla5[[#This Row],[minutos]]&amp;", "</f>
        <v>minutos: 535, </v>
      </c>
      <c r="AL214" t="str">
        <f>AL$1&amp;": "&amp;IF(Tabla5[[#This Row],[culminado]]=0,"null","'"&amp;TEXT(Tabla5[[#This Row],[culminado]],"aaaa-mm-dd")&amp;"'")&amp;", "</f>
        <v>culminado: '2022-12-27', </v>
      </c>
      <c r="AM214" t="str">
        <f>AM$1&amp;": '"&amp;Tabla5[[#This Row],[certificado]]&amp;"', "</f>
        <v>certificado: 'UC-d479ccde-befd-4a7d-9632-5b1debb609e0', </v>
      </c>
      <c r="AN214" t="str">
        <f>AN$1&amp;": '"&amp;Tabla5[[#This Row],[url_certificado]]&amp;"', "</f>
        <v>url_certificado: 'https://udemy-certificate.s3.amazonaws.com/pdf/UC-d479ccde-befd-4a7d-9632-5b1debb609e0.pdf', </v>
      </c>
      <c r="AO214" t="str">
        <f>AO$1&amp;": '"&amp;Tabla5[[#This Row],[instructor]]&amp;"', "</f>
        <v>instructor: 'Juan Ramos', </v>
      </c>
      <c r="AP214" t="str">
        <f>AP$1&amp;": '"&amp;Tabla5[[#This Row],[description]]&amp;"', "</f>
        <v>description: 'Aprende por qué es importante, cómo funciona, y cómo empezar usar Docker en tus proyectos!', </v>
      </c>
      <c r="AQ214" t="str">
        <f>AQ$1&amp;": '"&amp;Tabla5[[#This Row],[url_aux]]&amp;"', "</f>
        <v>url_aux: '', </v>
      </c>
      <c r="AR214" t="str">
        <f>AR$1&amp;": '"&amp;Tabla5[[#This Row],[calificacion]]&amp;"', "</f>
        <v>calificacion: '*En evaluación*', </v>
      </c>
      <c r="AS214" t="str">
        <f>AS$1&amp;": "&amp;Tabla5[[#This Row],[actualizado]]&amp;", "</f>
        <v>actualizado: true, </v>
      </c>
      <c r="AT214" t="str">
        <f>AT$1&amp;": "&amp;Tabla5[[#This Row],[en_ruta]]&amp;", "</f>
        <v>en_ruta: true, </v>
      </c>
      <c r="AU214" t="str">
        <f>AU$1&amp;": '"&amp;Tabla5[[#This Row],[logo_platform]]&amp;"', "</f>
        <v>logo_platform: 'udemy', </v>
      </c>
      <c r="AV214" t="str">
        <f>AV$1&amp;": [ "&amp;Tabla5[[#This Row],[logo_technologies]]&amp;" ], "</f>
        <v>logo_technologies: [ 'docker','laravel','mongo','python','mysql' ], </v>
      </c>
      <c r="AW214" t="str">
        <f>AW$1&amp;": "&amp;Tabla5[[#This Row],[mostrar]]&amp;", "</f>
        <v>mostrar: true, </v>
      </c>
      <c r="AX214" t="str">
        <f>AX$1&amp;": '"&amp;Tabla5[[#This Row],[repositorio]]&amp;"', "</f>
        <v>repositorio: 'https://github.com/petrix12/docker2022', </v>
      </c>
      <c r="AY214" t="str">
        <f>AY$1&amp;": '"&amp;Tabla5[[#This Row],[nota]]&amp;"'"</f>
        <v>nota: ''</v>
      </c>
      <c r="AZ214" t="str">
        <f>"{ "&amp;AA214&amp;AB214&amp;AC214&amp;AD214&amp;AE214&amp;AF214&amp;AG214&amp;AH214&amp;AI214&amp;AJ214&amp;AK214&amp;AL214&amp;AM214&amp;AN214&amp;AO214&amp;AP214&amp;AQ214&amp;AR214&amp;AS214&amp;AT214&amp;AU214&amp;AV214&amp;AW214&amp;AX214&amp;AY214&amp;" },"</f>
        <v>{ id: 213, name: 'Curso práctico de Docker y Microservicios (apto para todos)', category: 'Herramientas', technology: 'Docker', url: 'https://www.udemy.com/course/curso-practico-de-docker-y-microservicios-desde-cero', platform: 'Udemy', costo: 9.99, money: 'EUR', comprado: true, priority: 0, minutos: 535, culminado: '2022-12-27', certificado: 'UC-d479ccde-befd-4a7d-9632-5b1debb609e0', url_certificado: 'https://udemy-certificate.s3.amazonaws.com/pdf/UC-d479ccde-befd-4a7d-9632-5b1debb609e0.pdf', instructor: 'Juan Ramos', description: 'Aprende por qué es importante, cómo funciona, y cómo empezar usar Docker en tus proyectos!', url_aux: '', calificacion: '*En evaluación*', actualizado: true, en_ruta: true, logo_platform: 'udemy', logo_technologies: [ 'docker','laravel','mongo','python','mysql' ], mostrar: true, repositorio: 'https://github.com/petrix12/docker2022', nota: '' },</v>
      </c>
    </row>
    <row r="215" spans="1:52">
      <c r="A215" s="6">
        <v>214</v>
      </c>
      <c r="B215" t="s">
        <v>1124</v>
      </c>
      <c r="C215" t="s">
        <v>2</v>
      </c>
      <c r="D215" t="s">
        <v>1125</v>
      </c>
      <c r="E215" s="7" t="s">
        <v>1126</v>
      </c>
      <c r="F215" t="s">
        <v>53</v>
      </c>
      <c r="G215" s="3">
        <v>0</v>
      </c>
      <c r="H215" t="s">
        <v>54</v>
      </c>
      <c r="I215" t="s">
        <v>55</v>
      </c>
      <c r="J215" s="4">
        <v>0</v>
      </c>
      <c r="K215">
        <f>15*60+4</f>
        <v>904</v>
      </c>
      <c r="O215" t="s">
        <v>1127</v>
      </c>
      <c r="P215" t="s">
        <v>1128</v>
      </c>
      <c r="R215" t="s">
        <v>58</v>
      </c>
      <c r="S215" t="s">
        <v>55</v>
      </c>
      <c r="T215" t="s">
        <v>55</v>
      </c>
      <c r="U215" t="s">
        <v>59</v>
      </c>
      <c r="V215" s="22" t="s">
        <v>1129</v>
      </c>
      <c r="W215" t="s">
        <v>61</v>
      </c>
      <c r="AA215" t="str">
        <f>AA$1&amp;": "&amp;Tabla5[[#This Row],[id]]&amp;", "</f>
        <v>id: 214, </v>
      </c>
      <c r="AB215" t="str">
        <f>AB$1&amp;": '"&amp;Tabla5[[#This Row],[name]]&amp;"', "</f>
        <v>name: 'Aprende lenguaje GO (GOLANG) desde 0', </v>
      </c>
      <c r="AC215" t="str">
        <f>AC$1&amp;": '"&amp;Tabla5[[#This Row],[category]]&amp;"', "</f>
        <v>category: 'Back-end', </v>
      </c>
      <c r="AD215" t="str">
        <f>AD$1&amp;": '"&amp;Tabla5[[#This Row],[technology]]&amp;"', "</f>
        <v>technology: 'Golang', </v>
      </c>
      <c r="AE215" t="str">
        <f>AE$1&amp;": '"&amp;Tabla5[[#This Row],[url]]&amp;"', "</f>
        <v>url: 'https://www.udemy.com/course/lenguaje-go', </v>
      </c>
      <c r="AF215" t="str">
        <f>AF$1&amp;": '"&amp;Tabla5[[#This Row],[platform]]&amp;"', "</f>
        <v>platform: 'Udemy', </v>
      </c>
      <c r="AG215" t="str">
        <f>AG$1&amp;": "&amp;SUBSTITUTE(Tabla5[[#This Row],[costo]],",",".")&amp;", "</f>
        <v>costo: 0, </v>
      </c>
      <c r="AH215" t="str">
        <f>AH$1&amp;": '"&amp;Tabla5[[#This Row],[money]]&amp;"', "</f>
        <v>money: 'EUR', </v>
      </c>
      <c r="AI215" t="str">
        <f>AI$1&amp;": "&amp;Tabla5[[#This Row],[comprado]]&amp;", "</f>
        <v>comprado: true, </v>
      </c>
      <c r="AJ215" t="str">
        <f>AJ$1&amp;": "&amp;Tabla5[[#This Row],[priority]]&amp;", "</f>
        <v>priority: 0, </v>
      </c>
      <c r="AK215" t="str">
        <f>AK$1&amp;": "&amp;Tabla5[[#This Row],[minutos]]&amp;", "</f>
        <v>minutos: 904, </v>
      </c>
      <c r="AL215" t="str">
        <f>AL$1&amp;": "&amp;IF(Tabla5[[#This Row],[culminado]]=0,"null","'"&amp;TEXT(Tabla5[[#This Row],[culminado]],"aaaa-mm-dd")&amp;"'")&amp;", "</f>
        <v>culminado: null, </v>
      </c>
      <c r="AM215" t="str">
        <f>AM$1&amp;": '"&amp;Tabla5[[#This Row],[certificado]]&amp;"', "</f>
        <v>certificado: '', </v>
      </c>
      <c r="AN215" t="str">
        <f>AN$1&amp;": '"&amp;Tabla5[[#This Row],[url_certificado]]&amp;"', "</f>
        <v>url_certificado: '', </v>
      </c>
      <c r="AO215" t="str">
        <f>AO$1&amp;": '"&amp;Tabla5[[#This Row],[instructor]]&amp;"', "</f>
        <v>instructor: 'Pablo Tilotta', </v>
      </c>
      <c r="AP215" t="str">
        <f>AP$1&amp;": '"&amp;Tabla5[[#This Row],[description]]&amp;"', "</f>
        <v>description: 'Toda la Sintaxis, estructuras y secretos del lenguaje GOLANG.', </v>
      </c>
      <c r="AQ215" t="str">
        <f>AQ$1&amp;": '"&amp;Tabla5[[#This Row],[url_aux]]&amp;"', "</f>
        <v>url_aux: '', </v>
      </c>
      <c r="AR215" t="str">
        <f>AR$1&amp;": '"&amp;Tabla5[[#This Row],[calificacion]]&amp;"', "</f>
        <v>calificacion: '*En evaluación*', </v>
      </c>
      <c r="AS215" t="str">
        <f>AS$1&amp;": "&amp;Tabla5[[#This Row],[actualizado]]&amp;", "</f>
        <v>actualizado: true, </v>
      </c>
      <c r="AT215" t="str">
        <f>AT$1&amp;": "&amp;Tabla5[[#This Row],[en_ruta]]&amp;", "</f>
        <v>en_ruta: true, </v>
      </c>
      <c r="AU215" t="str">
        <f>AU$1&amp;": '"&amp;Tabla5[[#This Row],[logo_platform]]&amp;"', "</f>
        <v>logo_platform: 'udemy', </v>
      </c>
      <c r="AV215" t="str">
        <f>AV$1&amp;": [ "&amp;Tabla5[[#This Row],[logo_technologies]]&amp;" ], "</f>
        <v>logo_technologies: [ 'golang' ], </v>
      </c>
      <c r="AW215" t="str">
        <f>AW$1&amp;": "&amp;Tabla5[[#This Row],[mostrar]]&amp;", "</f>
        <v>mostrar: false, </v>
      </c>
      <c r="AX215" t="str">
        <f>AX$1&amp;": '"&amp;Tabla5[[#This Row],[repositorio]]&amp;"', "</f>
        <v>repositorio: '', </v>
      </c>
      <c r="AY215" t="str">
        <f>AY$1&amp;": '"&amp;Tabla5[[#This Row],[nota]]&amp;"'"</f>
        <v>nota: ''</v>
      </c>
      <c r="AZ215" t="str">
        <f>"{ "&amp;AA215&amp;AB215&amp;AC215&amp;AD215&amp;AE215&amp;AF215&amp;AG215&amp;AH215&amp;AI215&amp;AJ215&amp;AK215&amp;AL215&amp;AM215&amp;AN215&amp;AO215&amp;AP215&amp;AQ215&amp;AR215&amp;AS215&amp;AT215&amp;AU215&amp;AV215&amp;AW215&amp;AX215&amp;AY215&amp;" },"</f>
        <v>{ id: 214, name: 'Aprende lenguaje GO (GOLANG) desde 0', category: 'Back-end', technology: 'Golang', url: 'https://www.udemy.com/course/lenguaje-go', platform: 'Udemy', costo: 0, money: 'EUR', comprado: true, priority: 0, minutos: 904, culminado: null, certificado: '', url_certificado: '', instructor: 'Pablo Tilotta', description: 'Toda la Sintaxis, estructuras y secretos del lenguaje GOLANG.', url_aux: '', calificacion: '*En evaluación*', actualizado: true, en_ruta: true, logo_platform: 'udemy', logo_technologies: [ 'golang' ], mostrar: false, repositorio: '', nota: '' },</v>
      </c>
    </row>
    <row r="216" spans="1:52">
      <c r="A216" s="6">
        <v>215</v>
      </c>
      <c r="B216" t="s">
        <v>1130</v>
      </c>
      <c r="C216" t="s">
        <v>2</v>
      </c>
      <c r="D216" t="s">
        <v>1125</v>
      </c>
      <c r="E216" s="7" t="s">
        <v>1131</v>
      </c>
      <c r="F216" t="s">
        <v>53</v>
      </c>
      <c r="G216" s="3">
        <v>0</v>
      </c>
      <c r="H216" t="s">
        <v>54</v>
      </c>
      <c r="I216" t="s">
        <v>55</v>
      </c>
      <c r="J216" s="4">
        <v>0</v>
      </c>
      <c r="K216">
        <f>60+52</f>
        <v>112</v>
      </c>
      <c r="O216" t="s">
        <v>1132</v>
      </c>
      <c r="P216" t="s">
        <v>1133</v>
      </c>
      <c r="R216" t="s">
        <v>58</v>
      </c>
      <c r="S216" t="s">
        <v>55</v>
      </c>
      <c r="T216" t="s">
        <v>61</v>
      </c>
      <c r="U216" t="s">
        <v>59</v>
      </c>
      <c r="V216" s="22" t="s">
        <v>1129</v>
      </c>
      <c r="W216" t="s">
        <v>61</v>
      </c>
      <c r="AA216" t="str">
        <f>AA$1&amp;": "&amp;Tabla5[[#This Row],[id]]&amp;", "</f>
        <v>id: 215, </v>
      </c>
      <c r="AB216" t="str">
        <f>AB$1&amp;": '"&amp;Tabla5[[#This Row],[name]]&amp;"', "</f>
        <v>name: 'Aprende a programar con Go Golang', </v>
      </c>
      <c r="AC216" t="str">
        <f>AC$1&amp;": '"&amp;Tabla5[[#This Row],[category]]&amp;"', "</f>
        <v>category: 'Back-end', </v>
      </c>
      <c r="AD216" t="str">
        <f>AD$1&amp;": '"&amp;Tabla5[[#This Row],[technology]]&amp;"', "</f>
        <v>technology: 'Golang', </v>
      </c>
      <c r="AE216" t="str">
        <f>AE$1&amp;": '"&amp;Tabla5[[#This Row],[url]]&amp;"', "</f>
        <v>url: 'https://www.udemy.com/course/aprende-a-programar-con-go-golang', </v>
      </c>
      <c r="AF216" t="str">
        <f>AF$1&amp;": '"&amp;Tabla5[[#This Row],[platform]]&amp;"', "</f>
        <v>platform: 'Udemy', </v>
      </c>
      <c r="AG216" t="str">
        <f>AG$1&amp;": "&amp;SUBSTITUTE(Tabla5[[#This Row],[costo]],",",".")&amp;", "</f>
        <v>costo: 0, </v>
      </c>
      <c r="AH216" t="str">
        <f>AH$1&amp;": '"&amp;Tabla5[[#This Row],[money]]&amp;"', "</f>
        <v>money: 'EUR', </v>
      </c>
      <c r="AI216" t="str">
        <f>AI$1&amp;": "&amp;Tabla5[[#This Row],[comprado]]&amp;", "</f>
        <v>comprado: true, </v>
      </c>
      <c r="AJ216" t="str">
        <f>AJ$1&amp;": "&amp;Tabla5[[#This Row],[priority]]&amp;", "</f>
        <v>priority: 0, </v>
      </c>
      <c r="AK216" t="str">
        <f>AK$1&amp;": "&amp;Tabla5[[#This Row],[minutos]]&amp;", "</f>
        <v>minutos: 112, </v>
      </c>
      <c r="AL216" t="str">
        <f>AL$1&amp;": "&amp;IF(Tabla5[[#This Row],[culminado]]=0,"null","'"&amp;TEXT(Tabla5[[#This Row],[culminado]],"aaaa-mm-dd")&amp;"'")&amp;", "</f>
        <v>culminado: null, </v>
      </c>
      <c r="AM216" t="str">
        <f>AM$1&amp;": '"&amp;Tabla5[[#This Row],[certificado]]&amp;"', "</f>
        <v>certificado: '', </v>
      </c>
      <c r="AN216" t="str">
        <f>AN$1&amp;": '"&amp;Tabla5[[#This Row],[url_certificado]]&amp;"', "</f>
        <v>url_certificado: '', </v>
      </c>
      <c r="AO216" t="str">
        <f>AO$1&amp;": '"&amp;Tabla5[[#This Row],[instructor]]&amp;"', "</f>
        <v>instructor: 'Proyecto Java', </v>
      </c>
      <c r="AP216" t="str">
        <f>AP$1&amp;": '"&amp;Tabla5[[#This Row],[description]]&amp;"', "</f>
        <v>description: 'Aprende en 2 horas las bases de la programación informática y de la Programación Orientada a Objetos y la sintaxis de Go.', </v>
      </c>
      <c r="AQ216" t="str">
        <f>AQ$1&amp;": '"&amp;Tabla5[[#This Row],[url_aux]]&amp;"', "</f>
        <v>url_aux: '', </v>
      </c>
      <c r="AR216" t="str">
        <f>AR$1&amp;": '"&amp;Tabla5[[#This Row],[calificacion]]&amp;"', "</f>
        <v>calificacion: '*En evaluación*', </v>
      </c>
      <c r="AS216" t="str">
        <f>AS$1&amp;": "&amp;Tabla5[[#This Row],[actualizado]]&amp;", "</f>
        <v>actualizado: true, </v>
      </c>
      <c r="AT216" t="str">
        <f>AT$1&amp;": "&amp;Tabla5[[#This Row],[en_ruta]]&amp;", "</f>
        <v>en_ruta: false, </v>
      </c>
      <c r="AU216" t="str">
        <f>AU$1&amp;": '"&amp;Tabla5[[#This Row],[logo_platform]]&amp;"', "</f>
        <v>logo_platform: 'udemy', </v>
      </c>
      <c r="AV216" t="str">
        <f>AV$1&amp;": [ "&amp;Tabla5[[#This Row],[logo_technologies]]&amp;" ], "</f>
        <v>logo_technologies: [ 'golang' ], </v>
      </c>
      <c r="AW216" t="str">
        <f>AW$1&amp;": "&amp;Tabla5[[#This Row],[mostrar]]&amp;", "</f>
        <v>mostrar: false, </v>
      </c>
      <c r="AX216" t="str">
        <f>AX$1&amp;": '"&amp;Tabla5[[#This Row],[repositorio]]&amp;"', "</f>
        <v>repositorio: '', </v>
      </c>
      <c r="AY216" t="str">
        <f>AY$1&amp;": '"&amp;Tabla5[[#This Row],[nota]]&amp;"'"</f>
        <v>nota: ''</v>
      </c>
      <c r="AZ216" t="str">
        <f>"{ "&amp;AA216&amp;AB216&amp;AC216&amp;AD216&amp;AE216&amp;AF216&amp;AG216&amp;AH216&amp;AI216&amp;AJ216&amp;AK216&amp;AL216&amp;AM216&amp;AN216&amp;AO216&amp;AP216&amp;AQ216&amp;AR216&amp;AS216&amp;AT216&amp;AU216&amp;AV216&amp;AW216&amp;AX216&amp;AY216&amp;" },"</f>
        <v>{ id: 215, name: 'Aprende a programar con Go Golang', category: 'Back-end', technology: 'Golang', url: 'https://www.udemy.com/course/aprende-a-programar-con-go-golang', platform: 'Udemy', costo: 0, money: 'EUR', comprado: true, priority: 0, minutos: 112, culminado: null, certificado: '', url_certificado: '', instructor: 'Proyecto Java', description: 'Aprende en 2 horas las bases de la programación informática y de la Programación Orientada a Objetos y la sintaxis de Go.', url_aux: '', calificacion: '*En evaluación*', actualizado: true, en_ruta: false, logo_platform: 'udemy', logo_technologies: [ 'golang' ], mostrar: false, repositorio: '', nota: '' },</v>
      </c>
    </row>
    <row r="217" spans="1:52">
      <c r="A217" s="6">
        <v>216</v>
      </c>
      <c r="B217" t="s">
        <v>1134</v>
      </c>
      <c r="C217" t="s">
        <v>2</v>
      </c>
      <c r="D217" t="s">
        <v>621</v>
      </c>
      <c r="E217" s="7" t="s">
        <v>1135</v>
      </c>
      <c r="F217" t="s">
        <v>53</v>
      </c>
      <c r="G217" s="3">
        <v>0</v>
      </c>
      <c r="H217" t="s">
        <v>54</v>
      </c>
      <c r="I217" t="s">
        <v>55</v>
      </c>
      <c r="J217" s="4">
        <v>0</v>
      </c>
      <c r="K217">
        <f>105*60+53</f>
        <v>6353</v>
      </c>
      <c r="O217" t="s">
        <v>307</v>
      </c>
      <c r="P217" t="s">
        <v>1136</v>
      </c>
      <c r="R217" t="s">
        <v>58</v>
      </c>
      <c r="S217" t="s">
        <v>55</v>
      </c>
      <c r="T217" t="s">
        <v>61</v>
      </c>
      <c r="U217" t="s">
        <v>59</v>
      </c>
      <c r="V217" s="22" t="s">
        <v>212</v>
      </c>
      <c r="W217" t="s">
        <v>61</v>
      </c>
      <c r="AA217" t="str">
        <f>AA$1&amp;": "&amp;Tabla5[[#This Row],[id]]&amp;", "</f>
        <v>id: 216, </v>
      </c>
      <c r="AB217" t="str">
        <f>AB$1&amp;": '"&amp;Tabla5[[#This Row],[name]]&amp;"', "</f>
        <v>name: 'Universidad Java - De Cero a Experto - Más Completo +106 hrs', </v>
      </c>
      <c r="AC217" t="str">
        <f>AC$1&amp;": '"&amp;Tabla5[[#This Row],[category]]&amp;"', "</f>
        <v>category: 'Back-end', </v>
      </c>
      <c r="AD217" t="str">
        <f>AD$1&amp;": '"&amp;Tabla5[[#This Row],[technology]]&amp;"', "</f>
        <v>technology: 'Java', </v>
      </c>
      <c r="AE217" t="str">
        <f>AE$1&amp;": '"&amp;Tabla5[[#This Row],[url]]&amp;"', "</f>
        <v>url: 'https://www.udemy.com/course/universidad-java-especialista-en-java-desde-cero-a-master/learn/lecture/12885952?start=0#overview', </v>
      </c>
      <c r="AF217" t="str">
        <f>AF$1&amp;": '"&amp;Tabla5[[#This Row],[platform]]&amp;"', "</f>
        <v>platform: 'Udemy', </v>
      </c>
      <c r="AG217" t="str">
        <f>AG$1&amp;": "&amp;SUBSTITUTE(Tabla5[[#This Row],[costo]],",",".")&amp;", "</f>
        <v>costo: 0, </v>
      </c>
      <c r="AH217" t="str">
        <f>AH$1&amp;": '"&amp;Tabla5[[#This Row],[money]]&amp;"', "</f>
        <v>money: 'EUR', </v>
      </c>
      <c r="AI217" t="str">
        <f>AI$1&amp;": "&amp;Tabla5[[#This Row],[comprado]]&amp;", "</f>
        <v>comprado: true, </v>
      </c>
      <c r="AJ217" t="str">
        <f>AJ$1&amp;": "&amp;Tabla5[[#This Row],[priority]]&amp;", "</f>
        <v>priority: 0, </v>
      </c>
      <c r="AK217" t="str">
        <f>AK$1&amp;": "&amp;Tabla5[[#This Row],[minutos]]&amp;", "</f>
        <v>minutos: 6353, </v>
      </c>
      <c r="AL217" t="str">
        <f>AL$1&amp;": "&amp;IF(Tabla5[[#This Row],[culminado]]=0,"null","'"&amp;TEXT(Tabla5[[#This Row],[culminado]],"aaaa-mm-dd")&amp;"'")&amp;", "</f>
        <v>culminado: null, </v>
      </c>
      <c r="AM217" t="str">
        <f>AM$1&amp;": '"&amp;Tabla5[[#This Row],[certificado]]&amp;"', "</f>
        <v>certificado: '', </v>
      </c>
      <c r="AN217" t="str">
        <f>AN$1&amp;": '"&amp;Tabla5[[#This Row],[url_certificado]]&amp;"', "</f>
        <v>url_certificado: '', </v>
      </c>
      <c r="AO217" t="str">
        <f>AO$1&amp;": '"&amp;Tabla5[[#This Row],[instructor]]&amp;"', "</f>
        <v>instructor: 'Ubaldo Acosta', </v>
      </c>
      <c r="AP217" t="str">
        <f>AP$1&amp;": '"&amp;Tabla5[[#This Row],[description]]&amp;"', "</f>
        <v>description: 'El mejor curso de Java, POO, JDBC, Servlets, JavaEE, Web Services, JSF, EJB, JPA, PrimeFaces, Hibernate, Spring, Struts!', </v>
      </c>
      <c r="AQ217" t="str">
        <f>AQ$1&amp;": '"&amp;Tabla5[[#This Row],[url_aux]]&amp;"', "</f>
        <v>url_aux: '', </v>
      </c>
      <c r="AR217" t="str">
        <f>AR$1&amp;": '"&amp;Tabla5[[#This Row],[calificacion]]&amp;"', "</f>
        <v>calificacion: '*En evaluación*', </v>
      </c>
      <c r="AS217" t="str">
        <f>AS$1&amp;": "&amp;Tabla5[[#This Row],[actualizado]]&amp;", "</f>
        <v>actualizado: true, </v>
      </c>
      <c r="AT217" t="str">
        <f>AT$1&amp;": "&amp;Tabla5[[#This Row],[en_ruta]]&amp;", "</f>
        <v>en_ruta: false, </v>
      </c>
      <c r="AU217" t="str">
        <f>AU$1&amp;": '"&amp;Tabla5[[#This Row],[logo_platform]]&amp;"', "</f>
        <v>logo_platform: 'udemy', </v>
      </c>
      <c r="AV217" t="str">
        <f>AV$1&amp;": [ "&amp;Tabla5[[#This Row],[logo_technologies]]&amp;" ], "</f>
        <v>logo_technologies: [ 'java' ], </v>
      </c>
      <c r="AW217" t="str">
        <f>AW$1&amp;": "&amp;Tabla5[[#This Row],[mostrar]]&amp;", "</f>
        <v>mostrar: false, </v>
      </c>
      <c r="AX217" t="str">
        <f>AX$1&amp;": '"&amp;Tabla5[[#This Row],[repositorio]]&amp;"', "</f>
        <v>repositorio: '', </v>
      </c>
      <c r="AY217" t="str">
        <f>AY$1&amp;": '"&amp;Tabla5[[#This Row],[nota]]&amp;"'"</f>
        <v>nota: ''</v>
      </c>
      <c r="AZ217" t="str">
        <f>"{ "&amp;AA217&amp;AB217&amp;AC217&amp;AD217&amp;AE217&amp;AF217&amp;AG217&amp;AH217&amp;AI217&amp;AJ217&amp;AK217&amp;AL217&amp;AM217&amp;AN217&amp;AO217&amp;AP217&amp;AQ217&amp;AR217&amp;AS217&amp;AT217&amp;AU217&amp;AV217&amp;AW217&amp;AX217&amp;AY217&amp;" },"</f>
        <v>{ id: 216, name: 'Universidad Java - De Cero a Experto - Más Completo +106 hrs', category: 'Back-end', technology: 'Java', url: 'https://www.udemy.com/course/universidad-java-especialista-en-java-desde-cero-a-master/learn/lecture/12885952?start=0#overview', platform: 'Udemy', costo: 0, money: 'EUR', comprado: true, priority: 0, minutos: 6353, culminado: null, certificado: '', url_certificado: '', instructor: 'Ubaldo Acosta', description: 'El mejor curso de Java, POO, JDBC, Servlets, JavaEE, Web Services, JSF, EJB, JPA, PrimeFaces, Hibernate, Spring, Struts!', url_aux: '', calificacion: '*En evaluación*', actualizado: true, en_ruta: false, logo_platform: 'udemy', logo_technologies: [ 'java' ], mostrar: false, repositorio: '', nota: '' },</v>
      </c>
    </row>
    <row r="218" spans="1:52">
      <c r="A218" s="6">
        <v>217</v>
      </c>
      <c r="B218" t="s">
        <v>1137</v>
      </c>
      <c r="C218" t="s">
        <v>2</v>
      </c>
      <c r="D218" t="s">
        <v>1138</v>
      </c>
      <c r="E218" s="7" t="s">
        <v>1139</v>
      </c>
      <c r="F218" t="s">
        <v>53</v>
      </c>
      <c r="G218" s="3">
        <v>0</v>
      </c>
      <c r="H218" t="s">
        <v>54</v>
      </c>
      <c r="I218" t="s">
        <v>55</v>
      </c>
      <c r="J218" s="4">
        <v>0</v>
      </c>
      <c r="K218">
        <f>4*60+26</f>
        <v>266</v>
      </c>
      <c r="O218" t="s">
        <v>1140</v>
      </c>
      <c r="P218" t="s">
        <v>1141</v>
      </c>
      <c r="R218" t="s">
        <v>58</v>
      </c>
      <c r="S218" t="s">
        <v>55</v>
      </c>
      <c r="T218" t="s">
        <v>61</v>
      </c>
      <c r="U218" t="s">
        <v>59</v>
      </c>
      <c r="V218" s="22" t="s">
        <v>1142</v>
      </c>
      <c r="W218" t="s">
        <v>61</v>
      </c>
      <c r="AA218" t="str">
        <f>AA$1&amp;": "&amp;Tabla5[[#This Row],[id]]&amp;", "</f>
        <v>id: 217, </v>
      </c>
      <c r="AB218" t="str">
        <f>AB$1&amp;": '"&amp;Tabla5[[#This Row],[name]]&amp;"', "</f>
        <v>name: 'PROBAR DJANGO | Crear una Aplicación Web', </v>
      </c>
      <c r="AC218" t="str">
        <f>AC$1&amp;": '"&amp;Tabla5[[#This Row],[category]]&amp;"', "</f>
        <v>category: 'Back-end', </v>
      </c>
      <c r="AD218" t="str">
        <f>AD$1&amp;": '"&amp;Tabla5[[#This Row],[technology]]&amp;"', "</f>
        <v>technology: 'Django', </v>
      </c>
      <c r="AE218" t="str">
        <f>AE$1&amp;": '"&amp;Tabla5[[#This Row],[url]]&amp;"', "</f>
        <v>url: 'https://www.udemy.com/course/probar-django-construir-una-aplicacion-web-en-python', </v>
      </c>
      <c r="AF218" t="str">
        <f>AF$1&amp;": '"&amp;Tabla5[[#This Row],[platform]]&amp;"', "</f>
        <v>platform: 'Udemy', </v>
      </c>
      <c r="AG218" t="str">
        <f>AG$1&amp;": "&amp;SUBSTITUTE(Tabla5[[#This Row],[costo]],",",".")&amp;", "</f>
        <v>costo: 0, </v>
      </c>
      <c r="AH218" t="str">
        <f>AH$1&amp;": '"&amp;Tabla5[[#This Row],[money]]&amp;"', "</f>
        <v>money: 'EUR', </v>
      </c>
      <c r="AI218" t="str">
        <f>AI$1&amp;": "&amp;Tabla5[[#This Row],[comprado]]&amp;", "</f>
        <v>comprado: true, </v>
      </c>
      <c r="AJ218" t="str">
        <f>AJ$1&amp;": "&amp;Tabla5[[#This Row],[priority]]&amp;", "</f>
        <v>priority: 0, </v>
      </c>
      <c r="AK218" t="str">
        <f>AK$1&amp;": "&amp;Tabla5[[#This Row],[minutos]]&amp;", "</f>
        <v>minutos: 266, </v>
      </c>
      <c r="AL218" t="str">
        <f>AL$1&amp;": "&amp;IF(Tabla5[[#This Row],[culminado]]=0,"null","'"&amp;TEXT(Tabla5[[#This Row],[culminado]],"aaaa-mm-dd")&amp;"'")&amp;", "</f>
        <v>culminado: null, </v>
      </c>
      <c r="AM218" t="str">
        <f>AM$1&amp;": '"&amp;Tabla5[[#This Row],[certificado]]&amp;"', "</f>
        <v>certificado: '', </v>
      </c>
      <c r="AN218" t="str">
        <f>AN$1&amp;": '"&amp;Tabla5[[#This Row],[url_certificado]]&amp;"', "</f>
        <v>url_certificado: '', </v>
      </c>
      <c r="AO218" t="str">
        <f>AO$1&amp;": '"&amp;Tabla5[[#This Row],[instructor]]&amp;"', "</f>
        <v>instructor: 'Justin Mitchel', </v>
      </c>
      <c r="AP218" t="str">
        <f>AP$1&amp;": '"&amp;Tabla5[[#This Row],[description]]&amp;"', "</f>
        <v>description: 'Curso de Django para principiantes: aprender lo básico para crear una página de aterrizaje dinámica en muy poco tiempo.', </v>
      </c>
      <c r="AQ218" t="str">
        <f>AQ$1&amp;": '"&amp;Tabla5[[#This Row],[url_aux]]&amp;"', "</f>
        <v>url_aux: '', </v>
      </c>
      <c r="AR218" t="str">
        <f>AR$1&amp;": '"&amp;Tabla5[[#This Row],[calificacion]]&amp;"', "</f>
        <v>calificacion: '*En evaluación*', </v>
      </c>
      <c r="AS218" t="str">
        <f>AS$1&amp;": "&amp;Tabla5[[#This Row],[actualizado]]&amp;", "</f>
        <v>actualizado: true, </v>
      </c>
      <c r="AT218" t="str">
        <f>AT$1&amp;": "&amp;Tabla5[[#This Row],[en_ruta]]&amp;", "</f>
        <v>en_ruta: false, </v>
      </c>
      <c r="AU218" t="str">
        <f>AU$1&amp;": '"&amp;Tabla5[[#This Row],[logo_platform]]&amp;"', "</f>
        <v>logo_platform: 'udemy', </v>
      </c>
      <c r="AV218" t="str">
        <f>AV$1&amp;": [ "&amp;Tabla5[[#This Row],[logo_technologies]]&amp;" ], "</f>
        <v>logo_technologies: [ 'django','phyton' ], </v>
      </c>
      <c r="AW218" t="str">
        <f>AW$1&amp;": "&amp;Tabla5[[#This Row],[mostrar]]&amp;", "</f>
        <v>mostrar: false, </v>
      </c>
      <c r="AX218" t="str">
        <f>AX$1&amp;": '"&amp;Tabla5[[#This Row],[repositorio]]&amp;"', "</f>
        <v>repositorio: '', </v>
      </c>
      <c r="AY218" t="str">
        <f>AY$1&amp;": '"&amp;Tabla5[[#This Row],[nota]]&amp;"'"</f>
        <v>nota: ''</v>
      </c>
      <c r="AZ218" t="str">
        <f>"{ "&amp;AA218&amp;AB218&amp;AC218&amp;AD218&amp;AE218&amp;AF218&amp;AG218&amp;AH218&amp;AI218&amp;AJ218&amp;AK218&amp;AL218&amp;AM218&amp;AN218&amp;AO218&amp;AP218&amp;AQ218&amp;AR218&amp;AS218&amp;AT218&amp;AU218&amp;AV218&amp;AW218&amp;AX218&amp;AY218&amp;" },"</f>
        <v>{ id: 217, name: 'PROBAR DJANGO | Crear una Aplicación Web', category: 'Back-end', technology: 'Django', url: 'https://www.udemy.com/course/probar-django-construir-una-aplicacion-web-en-python', platform: 'Udemy', costo: 0, money: 'EUR', comprado: true, priority: 0, minutos: 266, culminado: null, certificado: '', url_certificado: '', instructor: 'Justin Mitchel', description: 'Curso de Django para principiantes: aprender lo básico para crear una página de aterrizaje dinámica en muy poco tiempo.', url_aux: '', calificacion: '*En evaluación*', actualizado: true, en_ruta: false, logo_platform: 'udemy', logo_technologies: [ 'django','phyton' ], mostrar: false, repositorio: '', nota: '' },</v>
      </c>
    </row>
    <row r="219" spans="1:52">
      <c r="A219" s="6">
        <v>218</v>
      </c>
      <c r="B219" t="s">
        <v>1143</v>
      </c>
      <c r="C219" t="s">
        <v>2</v>
      </c>
      <c r="D219" t="s">
        <v>1138</v>
      </c>
      <c r="E219" s="7" t="s">
        <v>1144</v>
      </c>
      <c r="F219" t="s">
        <v>53</v>
      </c>
      <c r="G219" s="3">
        <v>0</v>
      </c>
      <c r="H219" t="s">
        <v>54</v>
      </c>
      <c r="I219" t="s">
        <v>55</v>
      </c>
      <c r="J219" s="4">
        <v>0</v>
      </c>
      <c r="K219">
        <f>25*60+19</f>
        <v>1519</v>
      </c>
      <c r="O219" t="s">
        <v>263</v>
      </c>
      <c r="P219" t="s">
        <v>1145</v>
      </c>
      <c r="R219" t="s">
        <v>58</v>
      </c>
      <c r="S219" t="s">
        <v>55</v>
      </c>
      <c r="T219" t="s">
        <v>61</v>
      </c>
      <c r="U219" t="s">
        <v>59</v>
      </c>
      <c r="V219" s="22" t="s">
        <v>1146</v>
      </c>
      <c r="W219" t="s">
        <v>61</v>
      </c>
      <c r="AA219" t="str">
        <f>AA$1&amp;": "&amp;Tabla5[[#This Row],[id]]&amp;", "</f>
        <v>id: 218, </v>
      </c>
      <c r="AB219" t="str">
        <f>AB$1&amp;": '"&amp;Tabla5[[#This Row],[name]]&amp;"', "</f>
        <v>name: 'Django 3- Python de cero (Ajax+Json+SQL Server+Bootstrap 5)', </v>
      </c>
      <c r="AC219" t="str">
        <f>AC$1&amp;": '"&amp;Tabla5[[#This Row],[category]]&amp;"', "</f>
        <v>category: 'Back-end', </v>
      </c>
      <c r="AD219" t="str">
        <f>AD$1&amp;": '"&amp;Tabla5[[#This Row],[technology]]&amp;"', "</f>
        <v>technology: 'Django', </v>
      </c>
      <c r="AE219" t="str">
        <f>AE$1&amp;": '"&amp;Tabla5[[#This Row],[url]]&amp;"', "</f>
        <v>url: 'https://www.udemy.com/course/django-3-python-de-cero-ajaxjsonsql-serverbootstrap-5', </v>
      </c>
      <c r="AF219" t="str">
        <f>AF$1&amp;": '"&amp;Tabla5[[#This Row],[platform]]&amp;"', "</f>
        <v>platform: 'Udemy', </v>
      </c>
      <c r="AG219" t="str">
        <f>AG$1&amp;": "&amp;SUBSTITUTE(Tabla5[[#This Row],[costo]],",",".")&amp;", "</f>
        <v>costo: 0, </v>
      </c>
      <c r="AH219" t="str">
        <f>AH$1&amp;": '"&amp;Tabla5[[#This Row],[money]]&amp;"', "</f>
        <v>money: 'EUR', </v>
      </c>
      <c r="AI219" t="str">
        <f>AI$1&amp;": "&amp;Tabla5[[#This Row],[comprado]]&amp;", "</f>
        <v>comprado: true, </v>
      </c>
      <c r="AJ219" t="str">
        <f>AJ$1&amp;": "&amp;Tabla5[[#This Row],[priority]]&amp;", "</f>
        <v>priority: 0, </v>
      </c>
      <c r="AK219" t="str">
        <f>AK$1&amp;": "&amp;Tabla5[[#This Row],[minutos]]&amp;", "</f>
        <v>minutos: 1519, </v>
      </c>
      <c r="AL219" t="str">
        <f>AL$1&amp;": "&amp;IF(Tabla5[[#This Row],[culminado]]=0,"null","'"&amp;TEXT(Tabla5[[#This Row],[culminado]],"aaaa-mm-dd")&amp;"'")&amp;", "</f>
        <v>culminado: null, </v>
      </c>
      <c r="AM219" t="str">
        <f>AM$1&amp;": '"&amp;Tabla5[[#This Row],[certificado]]&amp;"', "</f>
        <v>certificado: '', </v>
      </c>
      <c r="AN219" t="str">
        <f>AN$1&amp;": '"&amp;Tabla5[[#This Row],[url_certificado]]&amp;"', "</f>
        <v>url_certificado: '', </v>
      </c>
      <c r="AO219" t="str">
        <f>AO$1&amp;": '"&amp;Tabla5[[#This Row],[instructor]]&amp;"', "</f>
        <v>instructor: 'Licito Hurol', </v>
      </c>
      <c r="AP219" t="str">
        <f>AP$1&amp;": '"&amp;Tabla5[[#This Row],[description]]&amp;"', "</f>
        <v>description: 'Aprende a crear aplicaciones con Django y Sql Server usando Procedures , sin necesidad de tener conocimientos previos.', </v>
      </c>
      <c r="AQ219" t="str">
        <f>AQ$1&amp;": '"&amp;Tabla5[[#This Row],[url_aux]]&amp;"', "</f>
        <v>url_aux: '', </v>
      </c>
      <c r="AR219" t="str">
        <f>AR$1&amp;": '"&amp;Tabla5[[#This Row],[calificacion]]&amp;"', "</f>
        <v>calificacion: '*En evaluación*', </v>
      </c>
      <c r="AS219" t="str">
        <f>AS$1&amp;": "&amp;Tabla5[[#This Row],[actualizado]]&amp;", "</f>
        <v>actualizado: true, </v>
      </c>
      <c r="AT219" t="str">
        <f>AT$1&amp;": "&amp;Tabla5[[#This Row],[en_ruta]]&amp;", "</f>
        <v>en_ruta: false, </v>
      </c>
      <c r="AU219" t="str">
        <f>AU$1&amp;": '"&amp;Tabla5[[#This Row],[logo_platform]]&amp;"', "</f>
        <v>logo_platform: 'udemy', </v>
      </c>
      <c r="AV219" t="str">
        <f>AV$1&amp;": [ "&amp;Tabla5[[#This Row],[logo_technologies]]&amp;" ], "</f>
        <v>logo_technologies: [ 'django','phyton', 'sqlserver', 'bootstrap' ], </v>
      </c>
      <c r="AW219" t="str">
        <f>AW$1&amp;": "&amp;Tabla5[[#This Row],[mostrar]]&amp;", "</f>
        <v>mostrar: false, </v>
      </c>
      <c r="AX219" t="str">
        <f>AX$1&amp;": '"&amp;Tabla5[[#This Row],[repositorio]]&amp;"', "</f>
        <v>repositorio: '', </v>
      </c>
      <c r="AY219" t="str">
        <f>AY$1&amp;": '"&amp;Tabla5[[#This Row],[nota]]&amp;"'"</f>
        <v>nota: ''</v>
      </c>
      <c r="AZ219" t="str">
        <f>"{ "&amp;AA219&amp;AB219&amp;AC219&amp;AD219&amp;AE219&amp;AF219&amp;AG219&amp;AH219&amp;AI219&amp;AJ219&amp;AK219&amp;AL219&amp;AM219&amp;AN219&amp;AO219&amp;AP219&amp;AQ219&amp;AR219&amp;AS219&amp;AT219&amp;AU219&amp;AV219&amp;AW219&amp;AX219&amp;AY219&amp;" },"</f>
        <v>{ id: 218, name: 'Django 3- Python de cero (Ajax+Json+SQL Server+Bootstrap 5)', category: 'Back-end', technology: 'Django', url: 'https://www.udemy.com/course/django-3-python-de-cero-ajaxjsonsql-serverbootstrap-5', platform: 'Udemy', costo: 0, money: 'EUR', comprado: true, priority: 0, minutos: 1519, culminado: null, certificado: '', url_certificado: '', instructor: 'Licito Hurol', description: 'Aprende a crear aplicaciones con Django y Sql Server usando Procedures , sin necesidad de tener conocimientos previos.', url_aux: '', calificacion: '*En evaluación*', actualizado: true, en_ruta: false, logo_platform: 'udemy', logo_technologies: [ 'django','phyton', 'sqlserver', 'bootstrap' ], mostrar: false, repositorio: '', nota: '' },</v>
      </c>
    </row>
    <row r="220" spans="1:52">
      <c r="A220" s="6">
        <v>219</v>
      </c>
      <c r="B220" t="s">
        <v>1147</v>
      </c>
      <c r="C220" t="s">
        <v>8</v>
      </c>
      <c r="D220" t="s">
        <v>1148</v>
      </c>
      <c r="E220" s="7" t="s">
        <v>1149</v>
      </c>
      <c r="F220" t="s">
        <v>53</v>
      </c>
      <c r="G220" s="3">
        <v>0</v>
      </c>
      <c r="H220" t="s">
        <v>54</v>
      </c>
      <c r="I220" t="s">
        <v>55</v>
      </c>
      <c r="J220" s="4">
        <v>0</v>
      </c>
      <c r="K220">
        <f>74*60+15</f>
        <v>4455</v>
      </c>
      <c r="O220" t="s">
        <v>307</v>
      </c>
      <c r="P220" t="s">
        <v>1150</v>
      </c>
      <c r="R220" t="s">
        <v>58</v>
      </c>
      <c r="S220" t="s">
        <v>55</v>
      </c>
      <c r="T220" t="s">
        <v>61</v>
      </c>
      <c r="U220" t="s">
        <v>59</v>
      </c>
      <c r="V220" s="22" t="s">
        <v>1151</v>
      </c>
      <c r="W220" t="s">
        <v>61</v>
      </c>
      <c r="AA220" t="str">
        <f>AA$1&amp;": "&amp;Tabla5[[#This Row],[id]]&amp;", "</f>
        <v>id: 219, </v>
      </c>
      <c r="AB220" t="str">
        <f>AB$1&amp;": '"&amp;Tabla5[[#This Row],[name]]&amp;"', "</f>
        <v>name: 'Universidad Spring - Spring Framework y Spring Boot!', </v>
      </c>
      <c r="AC220" t="str">
        <f>AC$1&amp;": '"&amp;Tabla5[[#This Row],[category]]&amp;"', "</f>
        <v>category: 'Frameworks de back-end', </v>
      </c>
      <c r="AD220" t="str">
        <f>AD$1&amp;": '"&amp;Tabla5[[#This Row],[technology]]&amp;"', "</f>
        <v>technology: 'Spring', </v>
      </c>
      <c r="AE220" t="str">
        <f>AE$1&amp;": '"&amp;Tabla5[[#This Row],[url]]&amp;"', "</f>
        <v>url: 'https://www.udemy.com/course/universidad-spring-framework-springboot-java-security-rest-webservices', </v>
      </c>
      <c r="AF220" t="str">
        <f>AF$1&amp;": '"&amp;Tabla5[[#This Row],[platform]]&amp;"', "</f>
        <v>platform: 'Udemy', </v>
      </c>
      <c r="AG220" t="str">
        <f>AG$1&amp;": "&amp;SUBSTITUTE(Tabla5[[#This Row],[costo]],",",".")&amp;", "</f>
        <v>costo: 0, </v>
      </c>
      <c r="AH220" t="str">
        <f>AH$1&amp;": '"&amp;Tabla5[[#This Row],[money]]&amp;"', "</f>
        <v>money: 'EUR', </v>
      </c>
      <c r="AI220" t="str">
        <f>AI$1&amp;": "&amp;Tabla5[[#This Row],[comprado]]&amp;", "</f>
        <v>comprado: true, </v>
      </c>
      <c r="AJ220" t="str">
        <f>AJ$1&amp;": "&amp;Tabla5[[#This Row],[priority]]&amp;", "</f>
        <v>priority: 0, </v>
      </c>
      <c r="AK220" t="str">
        <f>AK$1&amp;": "&amp;Tabla5[[#This Row],[minutos]]&amp;", "</f>
        <v>minutos: 4455, </v>
      </c>
      <c r="AL220" t="str">
        <f>AL$1&amp;": "&amp;IF(Tabla5[[#This Row],[culminado]]=0,"null","'"&amp;TEXT(Tabla5[[#This Row],[culminado]],"aaaa-mm-dd")&amp;"'")&amp;", "</f>
        <v>culminado: null, </v>
      </c>
      <c r="AM220" t="str">
        <f>AM$1&amp;": '"&amp;Tabla5[[#This Row],[certificado]]&amp;"', "</f>
        <v>certificado: '', </v>
      </c>
      <c r="AN220" t="str">
        <f>AN$1&amp;": '"&amp;Tabla5[[#This Row],[url_certificado]]&amp;"', "</f>
        <v>url_certificado: '', </v>
      </c>
      <c r="AO220" t="str">
        <f>AO$1&amp;": '"&amp;Tabla5[[#This Row],[instructor]]&amp;"', "</f>
        <v>instructor: 'Ubaldo Acosta', </v>
      </c>
      <c r="AP220" t="str">
        <f>AP$1&amp;": '"&amp;Tabla5[[#This Row],[description]]&amp;"', "</f>
        <v>description: 'Aprende desde Cero hasta Experto el framework más popular de Java, Spring Framework con Spring Boot.', </v>
      </c>
      <c r="AQ220" t="str">
        <f>AQ$1&amp;": '"&amp;Tabla5[[#This Row],[url_aux]]&amp;"', "</f>
        <v>url_aux: '', </v>
      </c>
      <c r="AR220" t="str">
        <f>AR$1&amp;": '"&amp;Tabla5[[#This Row],[calificacion]]&amp;"', "</f>
        <v>calificacion: '*En evaluación*', </v>
      </c>
      <c r="AS220" t="str">
        <f>AS$1&amp;": "&amp;Tabla5[[#This Row],[actualizado]]&amp;", "</f>
        <v>actualizado: true, </v>
      </c>
      <c r="AT220" t="str">
        <f>AT$1&amp;": "&amp;Tabla5[[#This Row],[en_ruta]]&amp;", "</f>
        <v>en_ruta: false, </v>
      </c>
      <c r="AU220" t="str">
        <f>AU$1&amp;": '"&amp;Tabla5[[#This Row],[logo_platform]]&amp;"', "</f>
        <v>logo_platform: 'udemy', </v>
      </c>
      <c r="AV220" t="str">
        <f>AV$1&amp;": [ "&amp;Tabla5[[#This Row],[logo_technologies]]&amp;" ], "</f>
        <v>logo_technologies: [ 'spring' ], </v>
      </c>
      <c r="AW220" t="str">
        <f>AW$1&amp;": "&amp;Tabla5[[#This Row],[mostrar]]&amp;", "</f>
        <v>mostrar: false, </v>
      </c>
      <c r="AX220" t="str">
        <f>AX$1&amp;": '"&amp;Tabla5[[#This Row],[repositorio]]&amp;"', "</f>
        <v>repositorio: '', </v>
      </c>
      <c r="AY220" t="str">
        <f>AY$1&amp;": '"&amp;Tabla5[[#This Row],[nota]]&amp;"'"</f>
        <v>nota: ''</v>
      </c>
      <c r="AZ220" t="str">
        <f>"{ "&amp;AA220&amp;AB220&amp;AC220&amp;AD220&amp;AE220&amp;AF220&amp;AG220&amp;AH220&amp;AI220&amp;AJ220&amp;AK220&amp;AL220&amp;AM220&amp;AN220&amp;AO220&amp;AP220&amp;AQ220&amp;AR220&amp;AS220&amp;AT220&amp;AU220&amp;AV220&amp;AW220&amp;AX220&amp;AY220&amp;" },"</f>
        <v>{ id: 219, name: 'Universidad Spring - Spring Framework y Spring Boot!', category: 'Frameworks de back-end', technology: 'Spring', url: 'https://www.udemy.com/course/universidad-spring-framework-springboot-java-security-rest-webservices', platform: 'Udemy', costo: 0, money: 'EUR', comprado: true, priority: 0, minutos: 4455, culminado: null, certificado: '', url_certificado: '', instructor: 'Ubaldo Acosta', description: 'Aprende desde Cero hasta Experto el framework más popular de Java, Spring Framework con Spring Boot.', url_aux: '', calificacion: '*En evaluación*', actualizado: true, en_ruta: false, logo_platform: 'udemy', logo_technologies: [ 'spring' ], mostrar: false, repositorio: '', nota: '' },</v>
      </c>
    </row>
    <row r="221" spans="1:52">
      <c r="A221" s="6">
        <v>220</v>
      </c>
      <c r="B221" t="s">
        <v>1152</v>
      </c>
      <c r="C221" t="s">
        <v>3</v>
      </c>
      <c r="D221" t="s">
        <v>1153</v>
      </c>
      <c r="E221" s="7" t="s">
        <v>1154</v>
      </c>
      <c r="F221" t="s">
        <v>53</v>
      </c>
      <c r="G221" s="3">
        <v>0</v>
      </c>
      <c r="H221" t="s">
        <v>54</v>
      </c>
      <c r="I221" t="s">
        <v>55</v>
      </c>
      <c r="J221" s="4">
        <v>0</v>
      </c>
      <c r="K221">
        <f>15*60+50</f>
        <v>950</v>
      </c>
      <c r="O221" t="s">
        <v>1155</v>
      </c>
      <c r="P221" t="s">
        <v>1156</v>
      </c>
      <c r="R221" t="s">
        <v>58</v>
      </c>
      <c r="S221" t="s">
        <v>55</v>
      </c>
      <c r="T221" t="s">
        <v>61</v>
      </c>
      <c r="U221" t="s">
        <v>59</v>
      </c>
      <c r="V221" s="22" t="s">
        <v>1157</v>
      </c>
      <c r="W221" t="s">
        <v>61</v>
      </c>
      <c r="AA221" t="str">
        <f>AA$1&amp;": "&amp;Tabla5[[#This Row],[id]]&amp;", "</f>
        <v>id: 220, </v>
      </c>
      <c r="AB221" t="str">
        <f>AB$1&amp;": '"&amp;Tabla5[[#This Row],[name]]&amp;"', "</f>
        <v>name: 'Bases de datos con MySQL y SQLite', </v>
      </c>
      <c r="AC221" t="str">
        <f>AC$1&amp;": '"&amp;Tabla5[[#This Row],[category]]&amp;"', "</f>
        <v>category: 'Bases de datos', </v>
      </c>
      <c r="AD221" t="str">
        <f>AD$1&amp;": '"&amp;Tabla5[[#This Row],[technology]]&amp;"', "</f>
        <v>technology: 'MySQL', </v>
      </c>
      <c r="AE221" t="str">
        <f>AE$1&amp;": '"&amp;Tabla5[[#This Row],[url]]&amp;"', "</f>
        <v>url: 'https://www.udemy.com/course/bases-de-datos-con-mysql-y-sqlite', </v>
      </c>
      <c r="AF221" t="str">
        <f>AF$1&amp;": '"&amp;Tabla5[[#This Row],[platform]]&amp;"', "</f>
        <v>platform: 'Udemy', </v>
      </c>
      <c r="AG221" t="str">
        <f>AG$1&amp;": "&amp;SUBSTITUTE(Tabla5[[#This Row],[costo]],",",".")&amp;", "</f>
        <v>costo: 0, </v>
      </c>
      <c r="AH221" t="str">
        <f>AH$1&amp;": '"&amp;Tabla5[[#This Row],[money]]&amp;"', "</f>
        <v>money: 'EUR', </v>
      </c>
      <c r="AI221" t="str">
        <f>AI$1&amp;": "&amp;Tabla5[[#This Row],[comprado]]&amp;", "</f>
        <v>comprado: true, </v>
      </c>
      <c r="AJ221" t="str">
        <f>AJ$1&amp;": "&amp;Tabla5[[#This Row],[priority]]&amp;", "</f>
        <v>priority: 0, </v>
      </c>
      <c r="AK221" t="str">
        <f>AK$1&amp;": "&amp;Tabla5[[#This Row],[minutos]]&amp;", "</f>
        <v>minutos: 950, </v>
      </c>
      <c r="AL221" t="str">
        <f>AL$1&amp;": "&amp;IF(Tabla5[[#This Row],[culminado]]=0,"null","'"&amp;TEXT(Tabla5[[#This Row],[culminado]],"aaaa-mm-dd")&amp;"'")&amp;", "</f>
        <v>culminado: null, </v>
      </c>
      <c r="AM221" t="str">
        <f>AM$1&amp;": '"&amp;Tabla5[[#This Row],[certificado]]&amp;"', "</f>
        <v>certificado: '', </v>
      </c>
      <c r="AN221" t="str">
        <f>AN$1&amp;": '"&amp;Tabla5[[#This Row],[url_certificado]]&amp;"', "</f>
        <v>url_certificado: '', </v>
      </c>
      <c r="AO221" t="str">
        <f>AO$1&amp;": '"&amp;Tabla5[[#This Row],[instructor]]&amp;"', "</f>
        <v>instructor: 'Vladimir Rodríguez', </v>
      </c>
      <c r="AP221" t="str">
        <f>AP$1&amp;": '"&amp;Tabla5[[#This Row],[description]]&amp;"', "</f>
        <v>description: 'Diseño y desarrollo de bases de datos relacionales en SQL de cero a PROFESIONAL.', </v>
      </c>
      <c r="AQ221" t="str">
        <f>AQ$1&amp;": '"&amp;Tabla5[[#This Row],[url_aux]]&amp;"', "</f>
        <v>url_aux: '', </v>
      </c>
      <c r="AR221" t="str">
        <f>AR$1&amp;": '"&amp;Tabla5[[#This Row],[calificacion]]&amp;"', "</f>
        <v>calificacion: '*En evaluación*', </v>
      </c>
      <c r="AS221" t="str">
        <f>AS$1&amp;": "&amp;Tabla5[[#This Row],[actualizado]]&amp;", "</f>
        <v>actualizado: true, </v>
      </c>
      <c r="AT221" t="str">
        <f>AT$1&amp;": "&amp;Tabla5[[#This Row],[en_ruta]]&amp;", "</f>
        <v>en_ruta: false, </v>
      </c>
      <c r="AU221" t="str">
        <f>AU$1&amp;": '"&amp;Tabla5[[#This Row],[logo_platform]]&amp;"', "</f>
        <v>logo_platform: 'udemy', </v>
      </c>
      <c r="AV221" t="str">
        <f>AV$1&amp;": [ "&amp;Tabla5[[#This Row],[logo_technologies]]&amp;" ], "</f>
        <v>logo_technologies: [ 'sql','mysql','sqlite' ], </v>
      </c>
      <c r="AW221" t="str">
        <f>AW$1&amp;": "&amp;Tabla5[[#This Row],[mostrar]]&amp;", "</f>
        <v>mostrar: false, </v>
      </c>
      <c r="AX221" t="str">
        <f>AX$1&amp;": '"&amp;Tabla5[[#This Row],[repositorio]]&amp;"', "</f>
        <v>repositorio: '', </v>
      </c>
      <c r="AY221" t="str">
        <f>AY$1&amp;": '"&amp;Tabla5[[#This Row],[nota]]&amp;"'"</f>
        <v>nota: ''</v>
      </c>
      <c r="AZ221" t="str">
        <f>"{ "&amp;AA221&amp;AB221&amp;AC221&amp;AD221&amp;AE221&amp;AF221&amp;AG221&amp;AH221&amp;AI221&amp;AJ221&amp;AK221&amp;AL221&amp;AM221&amp;AN221&amp;AO221&amp;AP221&amp;AQ221&amp;AR221&amp;AS221&amp;AT221&amp;AU221&amp;AV221&amp;AW221&amp;AX221&amp;AY221&amp;" },"</f>
        <v>{ id: 220, name: 'Bases de datos con MySQL y SQLite', category: 'Bases de datos', technology: 'MySQL', url: 'https://www.udemy.com/course/bases-de-datos-con-mysql-y-sqlite', platform: 'Udemy', costo: 0, money: 'EUR', comprado: true, priority: 0, minutos: 950, culminado: null, certificado: '', url_certificado: '', instructor: 'Vladimir Rodríguez', description: 'Diseño y desarrollo de bases de datos relacionales en SQL de cero a PROFESIONAL.', url_aux: '', calificacion: '*En evaluación*', actualizado: true, en_ruta: false, logo_platform: 'udemy', logo_technologies: [ 'sql','mysql','sqlite' ], mostrar: false, repositorio: '', nota: '' },</v>
      </c>
    </row>
    <row r="222" spans="1:52">
      <c r="A222" s="9">
        <v>221</v>
      </c>
      <c r="B222" t="s">
        <v>1158</v>
      </c>
      <c r="C222" t="s">
        <v>3</v>
      </c>
      <c r="D222" t="s">
        <v>1159</v>
      </c>
      <c r="E222" s="7" t="s">
        <v>1160</v>
      </c>
      <c r="F222" t="s">
        <v>53</v>
      </c>
      <c r="G222" s="3">
        <v>9.99</v>
      </c>
      <c r="H222" t="s">
        <v>54</v>
      </c>
      <c r="I222" t="s">
        <v>61</v>
      </c>
      <c r="J222" s="4">
        <v>0</v>
      </c>
      <c r="K222">
        <f>5*60+27</f>
        <v>327</v>
      </c>
      <c r="O222" t="s">
        <v>1161</v>
      </c>
      <c r="P222" t="s">
        <v>1162</v>
      </c>
      <c r="R222" t="s">
        <v>58</v>
      </c>
      <c r="S222" t="s">
        <v>55</v>
      </c>
      <c r="T222" t="s">
        <v>61</v>
      </c>
      <c r="U222" t="s">
        <v>59</v>
      </c>
      <c r="V222" s="22" t="s">
        <v>1163</v>
      </c>
      <c r="W222" t="s">
        <v>61</v>
      </c>
      <c r="AA222" t="str">
        <f>AA$1&amp;": "&amp;Tabla5[[#This Row],[id]]&amp;", "</f>
        <v>id: 221, </v>
      </c>
      <c r="AB222" t="str">
        <f>AB$1&amp;": '"&amp;Tabla5[[#This Row],[name]]&amp;"', "</f>
        <v>name: 'Aprende SQL usando PostgreSQL de cero', </v>
      </c>
      <c r="AC222" t="str">
        <f>AC$1&amp;": '"&amp;Tabla5[[#This Row],[category]]&amp;"', "</f>
        <v>category: 'Bases de datos', </v>
      </c>
      <c r="AD222" t="str">
        <f>AD$1&amp;": '"&amp;Tabla5[[#This Row],[technology]]&amp;"', "</f>
        <v>technology: 'PostgreSQL', </v>
      </c>
      <c r="AE222" t="str">
        <f>AE$1&amp;": '"&amp;Tabla5[[#This Row],[url]]&amp;"', "</f>
        <v>url: 'https://www.udemy.com/course/aprende-sql-usando-postgresql-de-cero-a-experto', </v>
      </c>
      <c r="AF222" t="str">
        <f>AF$1&amp;": '"&amp;Tabla5[[#This Row],[platform]]&amp;"', "</f>
        <v>platform: 'Udemy', </v>
      </c>
      <c r="AG222" t="str">
        <f>AG$1&amp;": "&amp;SUBSTITUTE(Tabla5[[#This Row],[costo]],",",".")&amp;", "</f>
        <v>costo: 9.99, </v>
      </c>
      <c r="AH222" t="str">
        <f>AH$1&amp;": '"&amp;Tabla5[[#This Row],[money]]&amp;"', "</f>
        <v>money: 'EUR', </v>
      </c>
      <c r="AI222" t="str">
        <f>AI$1&amp;": "&amp;Tabla5[[#This Row],[comprado]]&amp;", "</f>
        <v>comprado: false, </v>
      </c>
      <c r="AJ222" t="str">
        <f>AJ$1&amp;": "&amp;Tabla5[[#This Row],[priority]]&amp;", "</f>
        <v>priority: 0, </v>
      </c>
      <c r="AK222" t="str">
        <f>AK$1&amp;": "&amp;Tabla5[[#This Row],[minutos]]&amp;", "</f>
        <v>minutos: 327, </v>
      </c>
      <c r="AL222" t="str">
        <f>AL$1&amp;": "&amp;IF(Tabla5[[#This Row],[culminado]]=0,"null","'"&amp;TEXT(Tabla5[[#This Row],[culminado]],"aaaa-mm-dd")&amp;"'")&amp;", "</f>
        <v>culminado: null, </v>
      </c>
      <c r="AM222" t="str">
        <f>AM$1&amp;": '"&amp;Tabla5[[#This Row],[certificado]]&amp;"', "</f>
        <v>certificado: '', </v>
      </c>
      <c r="AN222" t="str">
        <f>AN$1&amp;": '"&amp;Tabla5[[#This Row],[url_certificado]]&amp;"', "</f>
        <v>url_certificado: '', </v>
      </c>
      <c r="AO222" t="str">
        <f>AO$1&amp;": '"&amp;Tabla5[[#This Row],[instructor]]&amp;"', "</f>
        <v>instructor: 'Andres Rojas', </v>
      </c>
      <c r="AP222" t="str">
        <f>AP$1&amp;": '"&amp;Tabla5[[#This Row],[description]]&amp;"', "</f>
        <v>description: 'Aprende SQL desde cero para saber manejar cualquier base de datos usando PostgreSQL.', </v>
      </c>
      <c r="AQ222" t="str">
        <f>AQ$1&amp;": '"&amp;Tabla5[[#This Row],[url_aux]]&amp;"', "</f>
        <v>url_aux: '', </v>
      </c>
      <c r="AR222" t="str">
        <f>AR$1&amp;": '"&amp;Tabla5[[#This Row],[calificacion]]&amp;"', "</f>
        <v>calificacion: '*En evaluación*', </v>
      </c>
      <c r="AS222" t="str">
        <f>AS$1&amp;": "&amp;Tabla5[[#This Row],[actualizado]]&amp;", "</f>
        <v>actualizado: true, </v>
      </c>
      <c r="AT222" t="str">
        <f>AT$1&amp;": "&amp;Tabla5[[#This Row],[en_ruta]]&amp;", "</f>
        <v>en_ruta: false, </v>
      </c>
      <c r="AU222" t="str">
        <f>AU$1&amp;": '"&amp;Tabla5[[#This Row],[logo_platform]]&amp;"', "</f>
        <v>logo_platform: 'udemy', </v>
      </c>
      <c r="AV222" t="str">
        <f>AV$1&amp;": [ "&amp;Tabla5[[#This Row],[logo_technologies]]&amp;" ], "</f>
        <v>logo_technologies: [ 'postgresql' ], </v>
      </c>
      <c r="AW222" t="str">
        <f>AW$1&amp;": "&amp;Tabla5[[#This Row],[mostrar]]&amp;", "</f>
        <v>mostrar: false, </v>
      </c>
      <c r="AX222" t="str">
        <f>AX$1&amp;": '"&amp;Tabla5[[#This Row],[repositorio]]&amp;"', "</f>
        <v>repositorio: '', </v>
      </c>
      <c r="AY222" t="str">
        <f>AY$1&amp;": '"&amp;Tabla5[[#This Row],[nota]]&amp;"'"</f>
        <v>nota: ''</v>
      </c>
      <c r="AZ222" t="str">
        <f>"{ "&amp;AA222&amp;AB222&amp;AC222&amp;AD222&amp;AE222&amp;AF222&amp;AG222&amp;AH222&amp;AI222&amp;AJ222&amp;AK222&amp;AL222&amp;AM222&amp;AN222&amp;AO222&amp;AP222&amp;AQ222&amp;AR222&amp;AS222&amp;AT222&amp;AU222&amp;AV222&amp;AW222&amp;AX222&amp;AY222&amp;" },"</f>
        <v>{ id: 221, name: 'Aprende SQL usando PostgreSQL de cero', category: 'Bases de datos', technology: 'PostgreSQL', url: 'https://www.udemy.com/course/aprende-sql-usando-postgresql-de-cero-a-experto', platform: 'Udemy', costo: 9.99, money: 'EUR', comprado: false, priority: 0, minutos: 327, culminado: null, certificado: '', url_certificado: '', instructor: 'Andres Rojas', description: 'Aprende SQL desde cero para saber manejar cualquier base de datos usando PostgreSQL.', url_aux: '', calificacion: '*En evaluación*', actualizado: true, en_ruta: false, logo_platform: 'udemy', logo_technologies: [ 'postgresql' ], mostrar: false, repositorio: '', nota: '' },</v>
      </c>
    </row>
    <row r="223" spans="1:52">
      <c r="A223" s="9">
        <v>222</v>
      </c>
      <c r="B223" t="s">
        <v>1164</v>
      </c>
      <c r="C223" t="s">
        <v>3</v>
      </c>
      <c r="D223" t="s">
        <v>1165</v>
      </c>
      <c r="E223" s="7" t="s">
        <v>1166</v>
      </c>
      <c r="F223" t="s">
        <v>53</v>
      </c>
      <c r="G223" s="3">
        <v>9.99</v>
      </c>
      <c r="H223" t="s">
        <v>54</v>
      </c>
      <c r="I223" t="s">
        <v>61</v>
      </c>
      <c r="J223" s="4">
        <v>0</v>
      </c>
      <c r="K223">
        <f>6*60+52</f>
        <v>412</v>
      </c>
      <c r="O223" t="s">
        <v>1167</v>
      </c>
      <c r="P223" t="s">
        <v>1168</v>
      </c>
      <c r="R223" t="s">
        <v>58</v>
      </c>
      <c r="S223" t="s">
        <v>55</v>
      </c>
      <c r="T223" t="s">
        <v>61</v>
      </c>
      <c r="U223" t="s">
        <v>59</v>
      </c>
      <c r="V223" s="22" t="s">
        <v>1169</v>
      </c>
      <c r="W223" t="s">
        <v>61</v>
      </c>
      <c r="AA223" t="str">
        <f>AA$1&amp;": "&amp;Tabla5[[#This Row],[id]]&amp;", "</f>
        <v>id: 222, </v>
      </c>
      <c r="AB223" t="str">
        <f>AB$1&amp;": '"&amp;Tabla5[[#This Row],[name]]&amp;"', "</f>
        <v>name: 'Base de datos con SQL Server administra y crea desde cero', </v>
      </c>
      <c r="AC223" t="str">
        <f>AC$1&amp;": '"&amp;Tabla5[[#This Row],[category]]&amp;"', "</f>
        <v>category: 'Bases de datos', </v>
      </c>
      <c r="AD223" t="str">
        <f>AD$1&amp;": '"&amp;Tabla5[[#This Row],[technology]]&amp;"', "</f>
        <v>technology: 'SQL Server', </v>
      </c>
      <c r="AE223" t="str">
        <f>AE$1&amp;": '"&amp;Tabla5[[#This Row],[url]]&amp;"', "</f>
        <v>url: 'https://www.udemy.com/course/database-sql-yoselerendon', </v>
      </c>
      <c r="AF223" t="str">
        <f>AF$1&amp;": '"&amp;Tabla5[[#This Row],[platform]]&amp;"', "</f>
        <v>platform: 'Udemy', </v>
      </c>
      <c r="AG223" t="str">
        <f>AG$1&amp;": "&amp;SUBSTITUTE(Tabla5[[#This Row],[costo]],",",".")&amp;", "</f>
        <v>costo: 9.99, </v>
      </c>
      <c r="AH223" t="str">
        <f>AH$1&amp;": '"&amp;Tabla5[[#This Row],[money]]&amp;"', "</f>
        <v>money: 'EUR', </v>
      </c>
      <c r="AI223" t="str">
        <f>AI$1&amp;": "&amp;Tabla5[[#This Row],[comprado]]&amp;", "</f>
        <v>comprado: false, </v>
      </c>
      <c r="AJ223" t="str">
        <f>AJ$1&amp;": "&amp;Tabla5[[#This Row],[priority]]&amp;", "</f>
        <v>priority: 0, </v>
      </c>
      <c r="AK223" t="str">
        <f>AK$1&amp;": "&amp;Tabla5[[#This Row],[minutos]]&amp;", "</f>
        <v>minutos: 412, </v>
      </c>
      <c r="AL223" t="str">
        <f>AL$1&amp;": "&amp;IF(Tabla5[[#This Row],[culminado]]=0,"null","'"&amp;TEXT(Tabla5[[#This Row],[culminado]],"aaaa-mm-dd")&amp;"'")&amp;", "</f>
        <v>culminado: null, </v>
      </c>
      <c r="AM223" t="str">
        <f>AM$1&amp;": '"&amp;Tabla5[[#This Row],[certificado]]&amp;"', "</f>
        <v>certificado: '', </v>
      </c>
      <c r="AN223" t="str">
        <f>AN$1&amp;": '"&amp;Tabla5[[#This Row],[url_certificado]]&amp;"', "</f>
        <v>url_certificado: '', </v>
      </c>
      <c r="AO223" t="str">
        <f>AO$1&amp;": '"&amp;Tabla5[[#This Row],[instructor]]&amp;"', "</f>
        <v>instructor: 'Yosele Rendon', </v>
      </c>
      <c r="AP223" t="str">
        <f>AP$1&amp;": '"&amp;Tabla5[[#This Row],[description]]&amp;"', "</f>
        <v>description: 'Desarrolla, administra bases de datos, crea tablas, estructura tus columnas, programa con buenas practicas en campo real.', </v>
      </c>
      <c r="AQ223" t="str">
        <f>AQ$1&amp;": '"&amp;Tabla5[[#This Row],[url_aux]]&amp;"', "</f>
        <v>url_aux: '', </v>
      </c>
      <c r="AR223" t="str">
        <f>AR$1&amp;": '"&amp;Tabla5[[#This Row],[calificacion]]&amp;"', "</f>
        <v>calificacion: '*En evaluación*', </v>
      </c>
      <c r="AS223" t="str">
        <f>AS$1&amp;": "&amp;Tabla5[[#This Row],[actualizado]]&amp;", "</f>
        <v>actualizado: true, </v>
      </c>
      <c r="AT223" t="str">
        <f>AT$1&amp;": "&amp;Tabla5[[#This Row],[en_ruta]]&amp;", "</f>
        <v>en_ruta: false, </v>
      </c>
      <c r="AU223" t="str">
        <f>AU$1&amp;": '"&amp;Tabla5[[#This Row],[logo_platform]]&amp;"', "</f>
        <v>logo_platform: 'udemy', </v>
      </c>
      <c r="AV223" t="str">
        <f>AV$1&amp;": [ "&amp;Tabla5[[#This Row],[logo_technologies]]&amp;" ], "</f>
        <v>logo_technologies: [ 'sqlserver' ], </v>
      </c>
      <c r="AW223" t="str">
        <f>AW$1&amp;": "&amp;Tabla5[[#This Row],[mostrar]]&amp;", "</f>
        <v>mostrar: false, </v>
      </c>
      <c r="AX223" t="str">
        <f>AX$1&amp;": '"&amp;Tabla5[[#This Row],[repositorio]]&amp;"', "</f>
        <v>repositorio: '', </v>
      </c>
      <c r="AY223" t="str">
        <f>AY$1&amp;": '"&amp;Tabla5[[#This Row],[nota]]&amp;"'"</f>
        <v>nota: ''</v>
      </c>
      <c r="AZ223" t="str">
        <f>"{ "&amp;AA223&amp;AB223&amp;AC223&amp;AD223&amp;AE223&amp;AF223&amp;AG223&amp;AH223&amp;AI223&amp;AJ223&amp;AK223&amp;AL223&amp;AM223&amp;AN223&amp;AO223&amp;AP223&amp;AQ223&amp;AR223&amp;AS223&amp;AT223&amp;AU223&amp;AV223&amp;AW223&amp;AX223&amp;AY223&amp;" },"</f>
        <v>{ id: 222, name: 'Base de datos con SQL Server administra y crea desde cero', category: 'Bases de datos', technology: 'SQL Server', url: 'https://www.udemy.com/course/database-sql-yoselerendon', platform: 'Udemy', costo: 9.99, money: 'EUR', comprado: false, priority: 0, minutos: 412, culminado: null, certificado: '', url_certificado: '', instructor: 'Yosele Rendon', description: 'Desarrolla, administra bases de datos, crea tablas, estructura tus columnas, programa con buenas practicas en campo real.', url_aux: '', calificacion: '*En evaluación*', actualizado: true, en_ruta: false, logo_platform: 'udemy', logo_technologies: [ 'sqlserver' ], mostrar: false, repositorio: '', nota: '' },</v>
      </c>
    </row>
    <row r="224" spans="1:52">
      <c r="A224" s="6">
        <v>223</v>
      </c>
      <c r="B224" t="s">
        <v>1170</v>
      </c>
      <c r="C224" t="s">
        <v>3</v>
      </c>
      <c r="D224" t="s">
        <v>1171</v>
      </c>
      <c r="E224" s="7" t="s">
        <v>1172</v>
      </c>
      <c r="F224" t="s">
        <v>53</v>
      </c>
      <c r="G224" s="3">
        <v>0</v>
      </c>
      <c r="H224" t="s">
        <v>54</v>
      </c>
      <c r="I224" t="s">
        <v>55</v>
      </c>
      <c r="J224" s="4">
        <v>0</v>
      </c>
      <c r="K224">
        <f>60+54</f>
        <v>114</v>
      </c>
      <c r="O224" t="s">
        <v>1173</v>
      </c>
      <c r="P224" t="s">
        <v>1174</v>
      </c>
      <c r="R224" t="s">
        <v>58</v>
      </c>
      <c r="S224" t="s">
        <v>55</v>
      </c>
      <c r="T224" t="s">
        <v>61</v>
      </c>
      <c r="U224" t="s">
        <v>59</v>
      </c>
      <c r="V224" s="22" t="s">
        <v>1175</v>
      </c>
      <c r="W224" t="s">
        <v>61</v>
      </c>
      <c r="AA224" t="str">
        <f>AA$1&amp;": "&amp;Tabla5[[#This Row],[id]]&amp;", "</f>
        <v>id: 223, </v>
      </c>
      <c r="AB224" t="str">
        <f>AB$1&amp;": '"&amp;Tabla5[[#This Row],[name]]&amp;"', "</f>
        <v>name: 'MySQL para Principiantes , Introducción a las Bases de Datos', </v>
      </c>
      <c r="AC224" t="str">
        <f>AC$1&amp;": '"&amp;Tabla5[[#This Row],[category]]&amp;"', "</f>
        <v>category: 'Bases de datos', </v>
      </c>
      <c r="AD224" t="str">
        <f>AD$1&amp;": '"&amp;Tabla5[[#This Row],[technology]]&amp;"', "</f>
        <v>technology: 'Maria DB', </v>
      </c>
      <c r="AE224" t="str">
        <f>AE$1&amp;": '"&amp;Tabla5[[#This Row],[url]]&amp;"', "</f>
        <v>url: 'https://www.udemy.com/course/mysql-para-principiantes', </v>
      </c>
      <c r="AF224" t="str">
        <f>AF$1&amp;": '"&amp;Tabla5[[#This Row],[platform]]&amp;"', "</f>
        <v>platform: 'Udemy', </v>
      </c>
      <c r="AG224" t="str">
        <f>AG$1&amp;": "&amp;SUBSTITUTE(Tabla5[[#This Row],[costo]],",",".")&amp;", "</f>
        <v>costo: 0, </v>
      </c>
      <c r="AH224" t="str">
        <f>AH$1&amp;": '"&amp;Tabla5[[#This Row],[money]]&amp;"', "</f>
        <v>money: 'EUR', </v>
      </c>
      <c r="AI224" t="str">
        <f>AI$1&amp;": "&amp;Tabla5[[#This Row],[comprado]]&amp;", "</f>
        <v>comprado: true, </v>
      </c>
      <c r="AJ224" t="str">
        <f>AJ$1&amp;": "&amp;Tabla5[[#This Row],[priority]]&amp;", "</f>
        <v>priority: 0, </v>
      </c>
      <c r="AK224" t="str">
        <f>AK$1&amp;": "&amp;Tabla5[[#This Row],[minutos]]&amp;", "</f>
        <v>minutos: 114, </v>
      </c>
      <c r="AL224" t="str">
        <f>AL$1&amp;": "&amp;IF(Tabla5[[#This Row],[culminado]]=0,"null","'"&amp;TEXT(Tabla5[[#This Row],[culminado]],"aaaa-mm-dd")&amp;"'")&amp;", "</f>
        <v>culminado: null, </v>
      </c>
      <c r="AM224" t="str">
        <f>AM$1&amp;": '"&amp;Tabla5[[#This Row],[certificado]]&amp;"', "</f>
        <v>certificado: '', </v>
      </c>
      <c r="AN224" t="str">
        <f>AN$1&amp;": '"&amp;Tabla5[[#This Row],[url_certificado]]&amp;"', "</f>
        <v>url_certificado: '', </v>
      </c>
      <c r="AO224" t="str">
        <f>AO$1&amp;": '"&amp;Tabla5[[#This Row],[instructor]]&amp;"', "</f>
        <v>instructor: 'Yury Zavaleta', </v>
      </c>
      <c r="AP224" t="str">
        <f>AP$1&amp;": '"&amp;Tabla5[[#This Row],[description]]&amp;"', "</f>
        <v>description: 'MySQL desde cero , aprende los fundamentos de SQL y maneja de forma eficiente tu base de datos MySQL o Maria DB.', </v>
      </c>
      <c r="AQ224" t="str">
        <f>AQ$1&amp;": '"&amp;Tabla5[[#This Row],[url_aux]]&amp;"', "</f>
        <v>url_aux: '', </v>
      </c>
      <c r="AR224" t="str">
        <f>AR$1&amp;": '"&amp;Tabla5[[#This Row],[calificacion]]&amp;"', "</f>
        <v>calificacion: '*En evaluación*', </v>
      </c>
      <c r="AS224" t="str">
        <f>AS$1&amp;": "&amp;Tabla5[[#This Row],[actualizado]]&amp;", "</f>
        <v>actualizado: true, </v>
      </c>
      <c r="AT224" t="str">
        <f>AT$1&amp;": "&amp;Tabla5[[#This Row],[en_ruta]]&amp;", "</f>
        <v>en_ruta: false, </v>
      </c>
      <c r="AU224" t="str">
        <f>AU$1&amp;": '"&amp;Tabla5[[#This Row],[logo_platform]]&amp;"', "</f>
        <v>logo_platform: 'udemy', </v>
      </c>
      <c r="AV224" t="str">
        <f>AV$1&amp;": [ "&amp;Tabla5[[#This Row],[logo_technologies]]&amp;" ], "</f>
        <v>logo_technologies: [ 'mariadb','mysql' ], </v>
      </c>
      <c r="AW224" t="str">
        <f>AW$1&amp;": "&amp;Tabla5[[#This Row],[mostrar]]&amp;", "</f>
        <v>mostrar: false, </v>
      </c>
      <c r="AX224" t="str">
        <f>AX$1&amp;": '"&amp;Tabla5[[#This Row],[repositorio]]&amp;"', "</f>
        <v>repositorio: '', </v>
      </c>
      <c r="AY224" t="str">
        <f>AY$1&amp;": '"&amp;Tabla5[[#This Row],[nota]]&amp;"'"</f>
        <v>nota: ''</v>
      </c>
      <c r="AZ224" t="str">
        <f>"{ "&amp;AA224&amp;AB224&amp;AC224&amp;AD224&amp;AE224&amp;AF224&amp;AG224&amp;AH224&amp;AI224&amp;AJ224&amp;AK224&amp;AL224&amp;AM224&amp;AN224&amp;AO224&amp;AP224&amp;AQ224&amp;AR224&amp;AS224&amp;AT224&amp;AU224&amp;AV224&amp;AW224&amp;AX224&amp;AY224&amp;" },"</f>
        <v>{ id: 223, name: 'MySQL para Principiantes , Introducción a las Bases de Datos', category: 'Bases de datos', technology: 'Maria DB', url: 'https://www.udemy.com/course/mysql-para-principiantes', platform: 'Udemy', costo: 0, money: 'EUR', comprado: true, priority: 0, minutos: 114, culminado: null, certificado: '', url_certificado: '', instructor: 'Yury Zavaleta', description: 'MySQL desde cero , aprende los fundamentos de SQL y maneja de forma eficiente tu base de datos MySQL o Maria DB.', url_aux: '', calificacion: '*En evaluación*', actualizado: true, en_ruta: false, logo_platform: 'udemy', logo_technologies: [ 'mariadb','mysql' ], mostrar: false, repositorio: '', nota: '' },</v>
      </c>
    </row>
    <row r="225" spans="1:52">
      <c r="A225" s="6">
        <v>224</v>
      </c>
      <c r="B225" t="s">
        <v>1176</v>
      </c>
      <c r="C225" t="s">
        <v>3</v>
      </c>
      <c r="D225" t="s">
        <v>1177</v>
      </c>
      <c r="E225" s="7" t="s">
        <v>1178</v>
      </c>
      <c r="F225" t="s">
        <v>53</v>
      </c>
      <c r="G225" s="3">
        <v>0</v>
      </c>
      <c r="H225" t="s">
        <v>54</v>
      </c>
      <c r="I225" t="s">
        <v>55</v>
      </c>
      <c r="J225" s="4">
        <v>0</v>
      </c>
      <c r="K225">
        <f>7*60+23</f>
        <v>443</v>
      </c>
      <c r="O225" t="s">
        <v>1179</v>
      </c>
      <c r="P225" t="s">
        <v>1180</v>
      </c>
      <c r="R225" t="s">
        <v>58</v>
      </c>
      <c r="S225" t="s">
        <v>55</v>
      </c>
      <c r="T225" t="s">
        <v>61</v>
      </c>
      <c r="U225" t="s">
        <v>59</v>
      </c>
      <c r="V225" s="22" t="s">
        <v>1181</v>
      </c>
      <c r="W225" t="s">
        <v>61</v>
      </c>
      <c r="AA225" t="str">
        <f>AA$1&amp;": "&amp;Tabla5[[#This Row],[id]]&amp;", "</f>
        <v>id: 224, </v>
      </c>
      <c r="AB225" t="str">
        <f>AB$1&amp;": '"&amp;Tabla5[[#This Row],[name]]&amp;"', "</f>
        <v>name: 'MongoDB: Aprende desde cero a experto', </v>
      </c>
      <c r="AC225" t="str">
        <f>AC$1&amp;": '"&amp;Tabla5[[#This Row],[category]]&amp;"', "</f>
        <v>category: 'Bases de datos', </v>
      </c>
      <c r="AD225" t="str">
        <f>AD$1&amp;": '"&amp;Tabla5[[#This Row],[technology]]&amp;"', "</f>
        <v>technology: 'MongoDB', </v>
      </c>
      <c r="AE225" t="str">
        <f>AE$1&amp;": '"&amp;Tabla5[[#This Row],[url]]&amp;"', "</f>
        <v>url: 'https://www.udemy.com/course/mongodb-aprende-desde-cero', </v>
      </c>
      <c r="AF225" t="str">
        <f>AF$1&amp;": '"&amp;Tabla5[[#This Row],[platform]]&amp;"', "</f>
        <v>platform: 'Udemy', </v>
      </c>
      <c r="AG225" t="str">
        <f>AG$1&amp;": "&amp;SUBSTITUTE(Tabla5[[#This Row],[costo]],",",".")&amp;", "</f>
        <v>costo: 0, </v>
      </c>
      <c r="AH225" t="str">
        <f>AH$1&amp;": '"&amp;Tabla5[[#This Row],[money]]&amp;"', "</f>
        <v>money: 'EUR', </v>
      </c>
      <c r="AI225" t="str">
        <f>AI$1&amp;": "&amp;Tabla5[[#This Row],[comprado]]&amp;", "</f>
        <v>comprado: true, </v>
      </c>
      <c r="AJ225" t="str">
        <f>AJ$1&amp;": "&amp;Tabla5[[#This Row],[priority]]&amp;", "</f>
        <v>priority: 0, </v>
      </c>
      <c r="AK225" t="str">
        <f>AK$1&amp;": "&amp;Tabla5[[#This Row],[minutos]]&amp;", "</f>
        <v>minutos: 443, </v>
      </c>
      <c r="AL225" t="str">
        <f>AL$1&amp;": "&amp;IF(Tabla5[[#This Row],[culminado]]=0,"null","'"&amp;TEXT(Tabla5[[#This Row],[culminado]],"aaaa-mm-dd")&amp;"'")&amp;", "</f>
        <v>culminado: null, </v>
      </c>
      <c r="AM225" t="str">
        <f>AM$1&amp;": '"&amp;Tabla5[[#This Row],[certificado]]&amp;"', "</f>
        <v>certificado: '', </v>
      </c>
      <c r="AN225" t="str">
        <f>AN$1&amp;": '"&amp;Tabla5[[#This Row],[url_certificado]]&amp;"', "</f>
        <v>url_certificado: '', </v>
      </c>
      <c r="AO225" t="str">
        <f>AO$1&amp;": '"&amp;Tabla5[[#This Row],[instructor]]&amp;"', "</f>
        <v>instructor: 'Numpi Cursos', </v>
      </c>
      <c r="AP225" t="str">
        <f>AP$1&amp;": '"&amp;Tabla5[[#This Row],[description]]&amp;"', "</f>
        <v>description: 'Vuelvete un experto en Bases de Datos no relacionales aprendiendo de una manera fácil y sencilla.', </v>
      </c>
      <c r="AQ225" t="str">
        <f>AQ$1&amp;": '"&amp;Tabla5[[#This Row],[url_aux]]&amp;"', "</f>
        <v>url_aux: '', </v>
      </c>
      <c r="AR225" t="str">
        <f>AR$1&amp;": '"&amp;Tabla5[[#This Row],[calificacion]]&amp;"', "</f>
        <v>calificacion: '*En evaluación*', </v>
      </c>
      <c r="AS225" t="str">
        <f>AS$1&amp;": "&amp;Tabla5[[#This Row],[actualizado]]&amp;", "</f>
        <v>actualizado: true, </v>
      </c>
      <c r="AT225" t="str">
        <f>AT$1&amp;": "&amp;Tabla5[[#This Row],[en_ruta]]&amp;", "</f>
        <v>en_ruta: false, </v>
      </c>
      <c r="AU225" t="str">
        <f>AU$1&amp;": '"&amp;Tabla5[[#This Row],[logo_platform]]&amp;"', "</f>
        <v>logo_platform: 'udemy', </v>
      </c>
      <c r="AV225" t="str">
        <f>AV$1&amp;": [ "&amp;Tabla5[[#This Row],[logo_technologies]]&amp;" ], "</f>
        <v>logo_technologies: [ 'mongodb' ], </v>
      </c>
      <c r="AW225" t="str">
        <f>AW$1&amp;": "&amp;Tabla5[[#This Row],[mostrar]]&amp;", "</f>
        <v>mostrar: false, </v>
      </c>
      <c r="AX225" t="str">
        <f>AX$1&amp;": '"&amp;Tabla5[[#This Row],[repositorio]]&amp;"', "</f>
        <v>repositorio: '', </v>
      </c>
      <c r="AY225" t="str">
        <f>AY$1&amp;": '"&amp;Tabla5[[#This Row],[nota]]&amp;"'"</f>
        <v>nota: ''</v>
      </c>
      <c r="AZ225" t="str">
        <f>"{ "&amp;AA225&amp;AB225&amp;AC225&amp;AD225&amp;AE225&amp;AF225&amp;AG225&amp;AH225&amp;AI225&amp;AJ225&amp;AK225&amp;AL225&amp;AM225&amp;AN225&amp;AO225&amp;AP225&amp;AQ225&amp;AR225&amp;AS225&amp;AT225&amp;AU225&amp;AV225&amp;AW225&amp;AX225&amp;AY225&amp;" },"</f>
        <v>{ id: 224, name: 'MongoDB: Aprende desde cero a experto', category: 'Bases de datos', technology: 'MongoDB', url: 'https://www.udemy.com/course/mongodb-aprende-desde-cero', platform: 'Udemy', costo: 0, money: 'EUR', comprado: true, priority: 0, minutos: 443, culminado: null, certificado: '', url_certificado: '', instructor: 'Numpi Cursos', description: 'Vuelvete un experto en Bases de Datos no relacionales aprendiendo de una manera fácil y sencilla.', url_aux: '', calificacion: '*En evaluación*', actualizado: true, en_ruta: false, logo_platform: 'udemy', logo_technologies: [ 'mongodb' ], mostrar: false, repositorio: '', nota: '' },</v>
      </c>
    </row>
    <row r="226" spans="1:52">
      <c r="A226" s="6">
        <v>225</v>
      </c>
      <c r="B226" t="s">
        <v>1182</v>
      </c>
      <c r="C226" t="s">
        <v>3</v>
      </c>
      <c r="D226" t="s">
        <v>1159</v>
      </c>
      <c r="E226" s="7" t="s">
        <v>1183</v>
      </c>
      <c r="F226" t="s">
        <v>53</v>
      </c>
      <c r="G226" s="3">
        <v>0</v>
      </c>
      <c r="H226" t="s">
        <v>54</v>
      </c>
      <c r="I226" t="s">
        <v>55</v>
      </c>
      <c r="J226" s="4">
        <v>0</v>
      </c>
      <c r="K226">
        <f>2*60+43</f>
        <v>163</v>
      </c>
      <c r="O226" t="s">
        <v>1161</v>
      </c>
      <c r="P226" t="s">
        <v>1184</v>
      </c>
      <c r="R226" t="s">
        <v>58</v>
      </c>
      <c r="S226" t="s">
        <v>55</v>
      </c>
      <c r="T226" t="s">
        <v>61</v>
      </c>
      <c r="U226" t="s">
        <v>59</v>
      </c>
      <c r="V226" s="22" t="s">
        <v>1163</v>
      </c>
      <c r="W226" t="s">
        <v>61</v>
      </c>
      <c r="AA226" t="str">
        <f>AA$1&amp;": "&amp;Tabla5[[#This Row],[id]]&amp;", "</f>
        <v>id: 225, </v>
      </c>
      <c r="AB226" t="str">
        <f>AB$1&amp;": '"&amp;Tabla5[[#This Row],[name]]&amp;"', "</f>
        <v>name: 'Procedimientos almacenados en PostgreSQL (PL/PgSQL)', </v>
      </c>
      <c r="AC226" t="str">
        <f>AC$1&amp;": '"&amp;Tabla5[[#This Row],[category]]&amp;"', "</f>
        <v>category: 'Bases de datos', </v>
      </c>
      <c r="AD226" t="str">
        <f>AD$1&amp;": '"&amp;Tabla5[[#This Row],[technology]]&amp;"', "</f>
        <v>technology: 'PostgreSQL', </v>
      </c>
      <c r="AE226" t="str">
        <f>AE$1&amp;": '"&amp;Tabla5[[#This Row],[url]]&amp;"', "</f>
        <v>url: 'https://www.udemy.com/course/procedimientos-almacenados-en-postgresql-plpgsql', </v>
      </c>
      <c r="AF226" t="str">
        <f>AF$1&amp;": '"&amp;Tabla5[[#This Row],[platform]]&amp;"', "</f>
        <v>platform: 'Udemy', </v>
      </c>
      <c r="AG226" t="str">
        <f>AG$1&amp;": "&amp;SUBSTITUTE(Tabla5[[#This Row],[costo]],",",".")&amp;", "</f>
        <v>costo: 0, </v>
      </c>
      <c r="AH226" t="str">
        <f>AH$1&amp;": '"&amp;Tabla5[[#This Row],[money]]&amp;"', "</f>
        <v>money: 'EUR', </v>
      </c>
      <c r="AI226" t="str">
        <f>AI$1&amp;": "&amp;Tabla5[[#This Row],[comprado]]&amp;", "</f>
        <v>comprado: true, </v>
      </c>
      <c r="AJ226" t="str">
        <f>AJ$1&amp;": "&amp;Tabla5[[#This Row],[priority]]&amp;", "</f>
        <v>priority: 0, </v>
      </c>
      <c r="AK226" t="str">
        <f>AK$1&amp;": "&amp;Tabla5[[#This Row],[minutos]]&amp;", "</f>
        <v>minutos: 163, </v>
      </c>
      <c r="AL226" t="str">
        <f>AL$1&amp;": "&amp;IF(Tabla5[[#This Row],[culminado]]=0,"null","'"&amp;TEXT(Tabla5[[#This Row],[culminado]],"aaaa-mm-dd")&amp;"'")&amp;", "</f>
        <v>culminado: null, </v>
      </c>
      <c r="AM226" t="str">
        <f>AM$1&amp;": '"&amp;Tabla5[[#This Row],[certificado]]&amp;"', "</f>
        <v>certificado: '', </v>
      </c>
      <c r="AN226" t="str">
        <f>AN$1&amp;": '"&amp;Tabla5[[#This Row],[url_certificado]]&amp;"', "</f>
        <v>url_certificado: '', </v>
      </c>
      <c r="AO226" t="str">
        <f>AO$1&amp;": '"&amp;Tabla5[[#This Row],[instructor]]&amp;"', "</f>
        <v>instructor: 'Andres Rojas', </v>
      </c>
      <c r="AP226" t="str">
        <f>AP$1&amp;": '"&amp;Tabla5[[#This Row],[description]]&amp;"', "</f>
        <v>description: 'Procedimientos almacenados.', </v>
      </c>
      <c r="AQ226" t="str">
        <f>AQ$1&amp;": '"&amp;Tabla5[[#This Row],[url_aux]]&amp;"', "</f>
        <v>url_aux: '', </v>
      </c>
      <c r="AR226" t="str">
        <f>AR$1&amp;": '"&amp;Tabla5[[#This Row],[calificacion]]&amp;"', "</f>
        <v>calificacion: '*En evaluación*', </v>
      </c>
      <c r="AS226" t="str">
        <f>AS$1&amp;": "&amp;Tabla5[[#This Row],[actualizado]]&amp;", "</f>
        <v>actualizado: true, </v>
      </c>
      <c r="AT226" t="str">
        <f>AT$1&amp;": "&amp;Tabla5[[#This Row],[en_ruta]]&amp;", "</f>
        <v>en_ruta: false, </v>
      </c>
      <c r="AU226" t="str">
        <f>AU$1&amp;": '"&amp;Tabla5[[#This Row],[logo_platform]]&amp;"', "</f>
        <v>logo_platform: 'udemy', </v>
      </c>
      <c r="AV226" t="str">
        <f>AV$1&amp;": [ "&amp;Tabla5[[#This Row],[logo_technologies]]&amp;" ], "</f>
        <v>logo_technologies: [ 'postgresql' ], </v>
      </c>
      <c r="AW226" t="str">
        <f>AW$1&amp;": "&amp;Tabla5[[#This Row],[mostrar]]&amp;", "</f>
        <v>mostrar: false, </v>
      </c>
      <c r="AX226" t="str">
        <f>AX$1&amp;": '"&amp;Tabla5[[#This Row],[repositorio]]&amp;"', "</f>
        <v>repositorio: '', </v>
      </c>
      <c r="AY226" t="str">
        <f>AY$1&amp;": '"&amp;Tabla5[[#This Row],[nota]]&amp;"'"</f>
        <v>nota: ''</v>
      </c>
      <c r="AZ226" t="str">
        <f>"{ "&amp;AA226&amp;AB226&amp;AC226&amp;AD226&amp;AE226&amp;AF226&amp;AG226&amp;AH226&amp;AI226&amp;AJ226&amp;AK226&amp;AL226&amp;AM226&amp;AN226&amp;AO226&amp;AP226&amp;AQ226&amp;AR226&amp;AS226&amp;AT226&amp;AU226&amp;AV226&amp;AW226&amp;AX226&amp;AY226&amp;" },"</f>
        <v>{ id: 225, name: 'Procedimientos almacenados en PostgreSQL (PL/PgSQL)', category: 'Bases de datos', technology: 'PostgreSQL', url: 'https://www.udemy.com/course/procedimientos-almacenados-en-postgresql-plpgsql', platform: 'Udemy', costo: 0, money: 'EUR', comprado: true, priority: 0, minutos: 163, culminado: null, certificado: '', url_certificado: '', instructor: 'Andres Rojas', description: 'Procedimientos almacenados.', url_aux: '', calificacion: '*En evaluación*', actualizado: true, en_ruta: false, logo_platform: 'udemy', logo_technologies: [ 'postgresql' ], mostrar: false, repositorio: '', nota: '' },</v>
      </c>
    </row>
    <row r="227" spans="1:52">
      <c r="A227" s="6">
        <v>226</v>
      </c>
      <c r="B227" t="s">
        <v>1185</v>
      </c>
      <c r="C227" t="s">
        <v>2</v>
      </c>
      <c r="D227" t="s">
        <v>1125</v>
      </c>
      <c r="E227" s="7" t="s">
        <v>1186</v>
      </c>
      <c r="F227" t="s">
        <v>53</v>
      </c>
      <c r="G227" s="3">
        <v>0</v>
      </c>
      <c r="H227" t="s">
        <v>54</v>
      </c>
      <c r="I227" t="s">
        <v>55</v>
      </c>
      <c r="J227" s="4">
        <v>0</v>
      </c>
      <c r="K227">
        <f>14*60+37</f>
        <v>877</v>
      </c>
      <c r="O227" t="s">
        <v>984</v>
      </c>
      <c r="P227" t="s">
        <v>1187</v>
      </c>
      <c r="R227" t="s">
        <v>58</v>
      </c>
      <c r="S227" t="s">
        <v>55</v>
      </c>
      <c r="T227" t="s">
        <v>61</v>
      </c>
      <c r="U227" t="s">
        <v>59</v>
      </c>
      <c r="V227" s="22" t="s">
        <v>1188</v>
      </c>
      <c r="W227" t="s">
        <v>61</v>
      </c>
      <c r="AA227" t="str">
        <f>AA$1&amp;": "&amp;Tabla5[[#This Row],[id]]&amp;", "</f>
        <v>id: 226, </v>
      </c>
      <c r="AB227" t="str">
        <f>AB$1&amp;": '"&amp;Tabla5[[#This Row],[name]]&amp;"', "</f>
        <v>name: 'GOLANG: Curso profesional de Go - De cero a Master 2022', </v>
      </c>
      <c r="AC227" t="str">
        <f>AC$1&amp;": '"&amp;Tabla5[[#This Row],[category]]&amp;"', "</f>
        <v>category: 'Back-end', </v>
      </c>
      <c r="AD227" t="str">
        <f>AD$1&amp;": '"&amp;Tabla5[[#This Row],[technology]]&amp;"', "</f>
        <v>technology: 'Golang', </v>
      </c>
      <c r="AE227" t="str">
        <f>AE$1&amp;": '"&amp;Tabla5[[#This Row],[url]]&amp;"', "</f>
        <v>url: 'https://www.udemy.com/course/curso-golang', </v>
      </c>
      <c r="AF227" t="str">
        <f>AF$1&amp;": '"&amp;Tabla5[[#This Row],[platform]]&amp;"', "</f>
        <v>platform: 'Udemy', </v>
      </c>
      <c r="AG227" t="str">
        <f>AG$1&amp;": "&amp;SUBSTITUTE(Tabla5[[#This Row],[costo]],",",".")&amp;", "</f>
        <v>costo: 0, </v>
      </c>
      <c r="AH227" t="str">
        <f>AH$1&amp;": '"&amp;Tabla5[[#This Row],[money]]&amp;"', "</f>
        <v>money: 'EUR', </v>
      </c>
      <c r="AI227" t="str">
        <f>AI$1&amp;": "&amp;Tabla5[[#This Row],[comprado]]&amp;", "</f>
        <v>comprado: true, </v>
      </c>
      <c r="AJ227" t="str">
        <f>AJ$1&amp;": "&amp;Tabla5[[#This Row],[priority]]&amp;", "</f>
        <v>priority: 0, </v>
      </c>
      <c r="AK227" t="str">
        <f>AK$1&amp;": "&amp;Tabla5[[#This Row],[minutos]]&amp;", "</f>
        <v>minutos: 877, </v>
      </c>
      <c r="AL227" t="str">
        <f>AL$1&amp;": "&amp;IF(Tabla5[[#This Row],[culminado]]=0,"null","'"&amp;TEXT(Tabla5[[#This Row],[culminado]],"aaaa-mm-dd")&amp;"'")&amp;", "</f>
        <v>culminado: null, </v>
      </c>
      <c r="AM227" t="str">
        <f>AM$1&amp;": '"&amp;Tabla5[[#This Row],[certificado]]&amp;"', "</f>
        <v>certificado: '', </v>
      </c>
      <c r="AN227" t="str">
        <f>AN$1&amp;": '"&amp;Tabla5[[#This Row],[url_certificado]]&amp;"', "</f>
        <v>url_certificado: '', </v>
      </c>
      <c r="AO227" t="str">
        <f>AO$1&amp;": '"&amp;Tabla5[[#This Row],[instructor]]&amp;"', "</f>
        <v>instructor: 'Alex Roel Code', </v>
      </c>
      <c r="AP227" t="str">
        <f>AP$1&amp;": '"&amp;Tabla5[[#This Row],[description]]&amp;"', "</f>
        <v>description: 'Aprende lenguaje de Go, Desarrollo Web con Go, Manejo de HTML, CSS, API RESTful com MySQL y ORM con Go', </v>
      </c>
      <c r="AQ227" t="str">
        <f>AQ$1&amp;": '"&amp;Tabla5[[#This Row],[url_aux]]&amp;"', "</f>
        <v>url_aux: '', </v>
      </c>
      <c r="AR227" t="str">
        <f>AR$1&amp;": '"&amp;Tabla5[[#This Row],[calificacion]]&amp;"', "</f>
        <v>calificacion: '*En evaluación*', </v>
      </c>
      <c r="AS227" t="str">
        <f>AS$1&amp;": "&amp;Tabla5[[#This Row],[actualizado]]&amp;", "</f>
        <v>actualizado: true, </v>
      </c>
      <c r="AT227" t="str">
        <f>AT$1&amp;": "&amp;Tabla5[[#This Row],[en_ruta]]&amp;", "</f>
        <v>en_ruta: false, </v>
      </c>
      <c r="AU227" t="str">
        <f>AU$1&amp;": '"&amp;Tabla5[[#This Row],[logo_platform]]&amp;"', "</f>
        <v>logo_platform: 'udemy', </v>
      </c>
      <c r="AV227" t="str">
        <f>AV$1&amp;": [ "&amp;Tabla5[[#This Row],[logo_technologies]]&amp;" ], "</f>
        <v>logo_technologies: [ 'lgolang', 'mysql', 'html5', 'css' ], </v>
      </c>
      <c r="AW227" t="str">
        <f>AW$1&amp;": "&amp;Tabla5[[#This Row],[mostrar]]&amp;", "</f>
        <v>mostrar: false, </v>
      </c>
      <c r="AX227" t="str">
        <f>AX$1&amp;": '"&amp;Tabla5[[#This Row],[repositorio]]&amp;"', "</f>
        <v>repositorio: '', </v>
      </c>
      <c r="AY227" t="str">
        <f>AY$1&amp;": '"&amp;Tabla5[[#This Row],[nota]]&amp;"'"</f>
        <v>nota: ''</v>
      </c>
      <c r="AZ227" t="str">
        <f>"{ "&amp;AA227&amp;AB227&amp;AC227&amp;AD227&amp;AE227&amp;AF227&amp;AG227&amp;AH227&amp;AI227&amp;AJ227&amp;AK227&amp;AL227&amp;AM227&amp;AN227&amp;AO227&amp;AP227&amp;AQ227&amp;AR227&amp;AS227&amp;AT227&amp;AU227&amp;AV227&amp;AW227&amp;AX227&amp;AY227&amp;" },"</f>
        <v>{ id: 226, name: 'GOLANG: Curso profesional de Go - De cero a Master 2022', category: 'Back-end', technology: 'Golang', url: 'https://www.udemy.com/course/curso-golang', platform: 'Udemy', costo: 0, money: 'EUR', comprado: true, priority: 0, minutos: 877, culminado: null, certificado: '', url_certificado: '', instructor: 'Alex Roel Code', description: 'Aprende lenguaje de Go, Desarrollo Web con Go, Manejo de HTML, CSS, API RESTful com MySQL y ORM con Go', url_aux: '', calificacion: '*En evaluación*', actualizado: true, en_ruta: false, logo_platform: 'udemy', logo_technologies: [ 'lgolang', 'mysql', 'html5', 'css' ], mostrar: false, repositorio: '', nota: '' },</v>
      </c>
    </row>
    <row r="228" spans="1:52">
      <c r="A228" s="6">
        <v>227</v>
      </c>
      <c r="B228" t="s">
        <v>1189</v>
      </c>
      <c r="C228" t="s">
        <v>8</v>
      </c>
      <c r="D228" t="s">
        <v>1190</v>
      </c>
      <c r="E228" s="7" t="s">
        <v>1191</v>
      </c>
      <c r="F228" t="s">
        <v>53</v>
      </c>
      <c r="G228" s="3">
        <v>0</v>
      </c>
      <c r="H228" t="s">
        <v>54</v>
      </c>
      <c r="I228" t="s">
        <v>55</v>
      </c>
      <c r="J228" s="4">
        <v>0</v>
      </c>
      <c r="K228">
        <f>4*60+24</f>
        <v>264</v>
      </c>
      <c r="O228" t="s">
        <v>1192</v>
      </c>
      <c r="P228" t="s">
        <v>1193</v>
      </c>
      <c r="R228" t="s">
        <v>58</v>
      </c>
      <c r="S228" t="s">
        <v>55</v>
      </c>
      <c r="T228" t="s">
        <v>61</v>
      </c>
      <c r="U228" t="s">
        <v>59</v>
      </c>
      <c r="V228" s="22" t="s">
        <v>1194</v>
      </c>
      <c r="W228" t="s">
        <v>61</v>
      </c>
      <c r="AA228" t="str">
        <f>AA$1&amp;": "&amp;Tabla5[[#This Row],[id]]&amp;", "</f>
        <v>id: 227, </v>
      </c>
      <c r="AB228" t="str">
        <f>AB$1&amp;": '"&amp;Tabla5[[#This Row],[name]]&amp;"', "</f>
        <v>name: 'CodeIgniter 4 de cero a Experto. El mejor framework de PHP', </v>
      </c>
      <c r="AC228" t="str">
        <f>AC$1&amp;": '"&amp;Tabla5[[#This Row],[category]]&amp;"', "</f>
        <v>category: 'Frameworks de back-end', </v>
      </c>
      <c r="AD228" t="str">
        <f>AD$1&amp;": '"&amp;Tabla5[[#This Row],[technology]]&amp;"', "</f>
        <v>technology: 'CodeIgniter', </v>
      </c>
      <c r="AE228" t="str">
        <f>AE$1&amp;": '"&amp;Tabla5[[#This Row],[url]]&amp;"', "</f>
        <v>url: 'https://www.udemy.com/course/tutorial-codeigniter-4-de-cero-a-experto', </v>
      </c>
      <c r="AF228" t="str">
        <f>AF$1&amp;": '"&amp;Tabla5[[#This Row],[platform]]&amp;"', "</f>
        <v>platform: 'Udemy', </v>
      </c>
      <c r="AG228" t="str">
        <f>AG$1&amp;": "&amp;SUBSTITUTE(Tabla5[[#This Row],[costo]],",",".")&amp;", "</f>
        <v>costo: 0, </v>
      </c>
      <c r="AH228" t="str">
        <f>AH$1&amp;": '"&amp;Tabla5[[#This Row],[money]]&amp;"', "</f>
        <v>money: 'EUR', </v>
      </c>
      <c r="AI228" t="str">
        <f>AI$1&amp;": "&amp;Tabla5[[#This Row],[comprado]]&amp;", "</f>
        <v>comprado: true, </v>
      </c>
      <c r="AJ228" t="str">
        <f>AJ$1&amp;": "&amp;Tabla5[[#This Row],[priority]]&amp;", "</f>
        <v>priority: 0, </v>
      </c>
      <c r="AK228" t="str">
        <f>AK$1&amp;": "&amp;Tabla5[[#This Row],[minutos]]&amp;", "</f>
        <v>minutos: 264, </v>
      </c>
      <c r="AL228" t="str">
        <f>AL$1&amp;": "&amp;IF(Tabla5[[#This Row],[culminado]]=0,"null","'"&amp;TEXT(Tabla5[[#This Row],[culminado]],"aaaa-mm-dd")&amp;"'")&amp;", "</f>
        <v>culminado: null, </v>
      </c>
      <c r="AM228" t="str">
        <f>AM$1&amp;": '"&amp;Tabla5[[#This Row],[certificado]]&amp;"', "</f>
        <v>certificado: '', </v>
      </c>
      <c r="AN228" t="str">
        <f>AN$1&amp;": '"&amp;Tabla5[[#This Row],[url_certificado]]&amp;"', "</f>
        <v>url_certificado: '', </v>
      </c>
      <c r="AO228" t="str">
        <f>AO$1&amp;": '"&amp;Tabla5[[#This Row],[instructor]]&amp;"', "</f>
        <v>instructor: 'David Navarro', </v>
      </c>
      <c r="AP228" t="str">
        <f>AP$1&amp;": '"&amp;Tabla5[[#This Row],[description]]&amp;"', "</f>
        <v>description: 'CodeIgniter vuelve con una versión totalmente renovada. Aprende el mejor framework de PHP mientras programas un blog!', </v>
      </c>
      <c r="AQ228" t="str">
        <f>AQ$1&amp;": '"&amp;Tabla5[[#This Row],[url_aux]]&amp;"', "</f>
        <v>url_aux: '', </v>
      </c>
      <c r="AR228" t="str">
        <f>AR$1&amp;": '"&amp;Tabla5[[#This Row],[calificacion]]&amp;"', "</f>
        <v>calificacion: '*En evaluación*', </v>
      </c>
      <c r="AS228" t="str">
        <f>AS$1&amp;": "&amp;Tabla5[[#This Row],[actualizado]]&amp;", "</f>
        <v>actualizado: true, </v>
      </c>
      <c r="AT228" t="str">
        <f>AT$1&amp;": "&amp;Tabla5[[#This Row],[en_ruta]]&amp;", "</f>
        <v>en_ruta: false, </v>
      </c>
      <c r="AU228" t="str">
        <f>AU$1&amp;": '"&amp;Tabla5[[#This Row],[logo_platform]]&amp;"', "</f>
        <v>logo_platform: 'udemy', </v>
      </c>
      <c r="AV228" t="str">
        <f>AV$1&amp;": [ "&amp;Tabla5[[#This Row],[logo_technologies]]&amp;" ], "</f>
        <v>logo_technologies: [ 'codeIgniter' ], </v>
      </c>
      <c r="AW228" t="str">
        <f>AW$1&amp;": "&amp;Tabla5[[#This Row],[mostrar]]&amp;", "</f>
        <v>mostrar: false, </v>
      </c>
      <c r="AX228" t="str">
        <f>AX$1&amp;": '"&amp;Tabla5[[#This Row],[repositorio]]&amp;"', "</f>
        <v>repositorio: '', </v>
      </c>
      <c r="AY228" t="str">
        <f>AY$1&amp;": '"&amp;Tabla5[[#This Row],[nota]]&amp;"'"</f>
        <v>nota: ''</v>
      </c>
      <c r="AZ228" t="str">
        <f>"{ "&amp;AA228&amp;AB228&amp;AC228&amp;AD228&amp;AE228&amp;AF228&amp;AG228&amp;AH228&amp;AI228&amp;AJ228&amp;AK228&amp;AL228&amp;AM228&amp;AN228&amp;AO228&amp;AP228&amp;AQ228&amp;AR228&amp;AS228&amp;AT228&amp;AU228&amp;AV228&amp;AW228&amp;AX228&amp;AY228&amp;" },"</f>
        <v>{ id: 227, name: 'CodeIgniter 4 de cero a Experto. El mejor framework de PHP', category: 'Frameworks de back-end', technology: 'CodeIgniter', url: 'https://www.udemy.com/course/tutorial-codeigniter-4-de-cero-a-experto', platform: 'Udemy', costo: 0, money: 'EUR', comprado: true, priority: 0, minutos: 264, culminado: null, certificado: '', url_certificado: '', instructor: 'David Navarro', description: 'CodeIgniter vuelve con una versión totalmente renovada. Aprende el mejor framework de PHP mientras programas un blog!', url_aux: '', calificacion: '*En evaluación*', actualizado: true, en_ruta: false, logo_platform: 'udemy', logo_technologies: [ 'codeIgniter' ], mostrar: false, repositorio: '', nota: '' },</v>
      </c>
    </row>
    <row r="229" spans="1:52">
      <c r="A229" s="6">
        <v>228</v>
      </c>
      <c r="B229" t="s">
        <v>1195</v>
      </c>
      <c r="C229" t="s">
        <v>8</v>
      </c>
      <c r="D229" t="s">
        <v>1196</v>
      </c>
      <c r="E229" s="7" t="s">
        <v>1197</v>
      </c>
      <c r="F229" t="s">
        <v>53</v>
      </c>
      <c r="G229" s="3">
        <v>0</v>
      </c>
      <c r="H229" t="s">
        <v>54</v>
      </c>
      <c r="I229" t="s">
        <v>55</v>
      </c>
      <c r="J229" s="4">
        <v>0</v>
      </c>
      <c r="K229">
        <f>15*60+54</f>
        <v>954</v>
      </c>
      <c r="O229" t="s">
        <v>1198</v>
      </c>
      <c r="P229" t="s">
        <v>1199</v>
      </c>
      <c r="R229" t="s">
        <v>58</v>
      </c>
      <c r="S229" t="s">
        <v>55</v>
      </c>
      <c r="T229" t="s">
        <v>55</v>
      </c>
      <c r="U229" t="s">
        <v>59</v>
      </c>
      <c r="V229" s="22" t="s">
        <v>1200</v>
      </c>
      <c r="W229" s="22" t="s">
        <v>61</v>
      </c>
      <c r="AA229" t="str">
        <f>AA$1&amp;": "&amp;Tabla5[[#This Row],[id]]&amp;", "</f>
        <v>id: 228, </v>
      </c>
      <c r="AB229" t="str">
        <f>AB$1&amp;": '"&amp;Tabla5[[#This Row],[name]]&amp;"', "</f>
        <v>name: 'Guía definitiva para crear APIs con Symfony 5 y API Platform', </v>
      </c>
      <c r="AC229" t="str">
        <f>AC$1&amp;": '"&amp;Tabla5[[#This Row],[category]]&amp;"', "</f>
        <v>category: 'Frameworks de back-end', </v>
      </c>
      <c r="AD229" t="str">
        <f>AD$1&amp;": '"&amp;Tabla5[[#This Row],[technology]]&amp;"', "</f>
        <v>technology: 'Symfony ', </v>
      </c>
      <c r="AE229" t="str">
        <f>AE$1&amp;": '"&amp;Tabla5[[#This Row],[url]]&amp;"', "</f>
        <v>url: 'https://www.udemy.com/course/crear-api-con-symfony-y-api-platform', </v>
      </c>
      <c r="AF229" t="str">
        <f>AF$1&amp;": '"&amp;Tabla5[[#This Row],[platform]]&amp;"', "</f>
        <v>platform: 'Udemy', </v>
      </c>
      <c r="AG229" t="str">
        <f>AG$1&amp;": "&amp;SUBSTITUTE(Tabla5[[#This Row],[costo]],",",".")&amp;", "</f>
        <v>costo: 0, </v>
      </c>
      <c r="AH229" t="str">
        <f>AH$1&amp;": '"&amp;Tabla5[[#This Row],[money]]&amp;"', "</f>
        <v>money: 'EUR', </v>
      </c>
      <c r="AI229" t="str">
        <f>AI$1&amp;": "&amp;Tabla5[[#This Row],[comprado]]&amp;", "</f>
        <v>comprado: true, </v>
      </c>
      <c r="AJ229" t="str">
        <f>AJ$1&amp;": "&amp;Tabla5[[#This Row],[priority]]&amp;", "</f>
        <v>priority: 0, </v>
      </c>
      <c r="AK229" t="str">
        <f>AK$1&amp;": "&amp;Tabla5[[#This Row],[minutos]]&amp;", "</f>
        <v>minutos: 954, </v>
      </c>
      <c r="AL229" t="str">
        <f>AL$1&amp;": "&amp;IF(Tabla5[[#This Row],[culminado]]=0,"null","'"&amp;TEXT(Tabla5[[#This Row],[culminado]],"aaaa-mm-dd")&amp;"'")&amp;", "</f>
        <v>culminado: null, </v>
      </c>
      <c r="AM229" t="str">
        <f>AM$1&amp;": '"&amp;Tabla5[[#This Row],[certificado]]&amp;"', "</f>
        <v>certificado: '', </v>
      </c>
      <c r="AN229" t="str">
        <f>AN$1&amp;": '"&amp;Tabla5[[#This Row],[url_certificado]]&amp;"', "</f>
        <v>url_certificado: '', </v>
      </c>
      <c r="AO229" t="str">
        <f>AO$1&amp;": '"&amp;Tabla5[[#This Row],[instructor]]&amp;"', "</f>
        <v>instructor: 'Juan González', </v>
      </c>
      <c r="AP229" t="str">
        <f>AP$1&amp;": '"&amp;Tabla5[[#This Row],[description]]&amp;"', "</f>
        <v>description: 'Creación de una API con Symfony y API Platform. Estructura de servicios, RabbitMQ, Docker y mucho más!', </v>
      </c>
      <c r="AQ229" t="str">
        <f>AQ$1&amp;": '"&amp;Tabla5[[#This Row],[url_aux]]&amp;"', "</f>
        <v>url_aux: '', </v>
      </c>
      <c r="AR229" t="str">
        <f>AR$1&amp;": '"&amp;Tabla5[[#This Row],[calificacion]]&amp;"', "</f>
        <v>calificacion: '*En evaluación*', </v>
      </c>
      <c r="AS229" t="str">
        <f>AS$1&amp;": "&amp;Tabla5[[#This Row],[actualizado]]&amp;", "</f>
        <v>actualizado: true, </v>
      </c>
      <c r="AT229" t="str">
        <f>AT$1&amp;": "&amp;Tabla5[[#This Row],[en_ruta]]&amp;", "</f>
        <v>en_ruta: true, </v>
      </c>
      <c r="AU229" t="str">
        <f>AU$1&amp;": '"&amp;Tabla5[[#This Row],[logo_platform]]&amp;"', "</f>
        <v>logo_platform: 'udemy', </v>
      </c>
      <c r="AV229" t="str">
        <f>AV$1&amp;": [ "&amp;Tabla5[[#This Row],[logo_technologies]]&amp;" ], "</f>
        <v>logo_technologies: [ 'apirestful','symfony' ], </v>
      </c>
      <c r="AW229" t="str">
        <f>AW$1&amp;": "&amp;Tabla5[[#This Row],[mostrar]]&amp;", "</f>
        <v>mostrar: false, </v>
      </c>
      <c r="AX229" t="str">
        <f>AX$1&amp;": '"&amp;Tabla5[[#This Row],[repositorio]]&amp;"', "</f>
        <v>repositorio: '', </v>
      </c>
      <c r="AY229" t="str">
        <f>AY$1&amp;": '"&amp;Tabla5[[#This Row],[nota]]&amp;"'"</f>
        <v>nota: ''</v>
      </c>
      <c r="AZ229" t="str">
        <f>"{ "&amp;AA229&amp;AB229&amp;AC229&amp;AD229&amp;AE229&amp;AF229&amp;AG229&amp;AH229&amp;AI229&amp;AJ229&amp;AK229&amp;AL229&amp;AM229&amp;AN229&amp;AO229&amp;AP229&amp;AQ229&amp;AR229&amp;AS229&amp;AT229&amp;AU229&amp;AV229&amp;AW229&amp;AX229&amp;AY229&amp;" },"</f>
        <v>{ id: 228, name: 'Guía definitiva para crear APIs con Symfony 5 y API Platform', category: 'Frameworks de back-end', technology: 'Symfony ', url: 'https://www.udemy.com/course/crear-api-con-symfony-y-api-platform', platform: 'Udemy', costo: 0, money: 'EUR', comprado: true, priority: 0, minutos: 954, culminado: null, certificado: '', url_certificado: '', instructor: 'Juan González', description: 'Creación de una API con Symfony y API Platform. Estructura de servicios, RabbitMQ, Docker y mucho más!', url_aux: '', calificacion: '*En evaluación*', actualizado: true, en_ruta: true, logo_platform: 'udemy', logo_technologies: [ 'apirestful','symfony' ], mostrar: false, repositorio: '', nota: '' },</v>
      </c>
    </row>
    <row r="230" spans="1:52">
      <c r="A230" s="1">
        <v>229</v>
      </c>
      <c r="B230" t="s">
        <v>1201</v>
      </c>
      <c r="C230" t="s">
        <v>18</v>
      </c>
      <c r="D230" t="s">
        <v>224</v>
      </c>
      <c r="E230" s="7" t="s">
        <v>1202</v>
      </c>
      <c r="F230" t="s">
        <v>53</v>
      </c>
      <c r="G230" s="3">
        <v>0</v>
      </c>
      <c r="H230" t="s">
        <v>54</v>
      </c>
      <c r="I230" t="s">
        <v>55</v>
      </c>
      <c r="J230" s="4">
        <v>1</v>
      </c>
      <c r="K230">
        <f>9*60+29</f>
        <v>569</v>
      </c>
      <c r="O230" t="s">
        <v>1203</v>
      </c>
      <c r="P230" t="s">
        <v>1204</v>
      </c>
      <c r="R230" t="s">
        <v>93</v>
      </c>
      <c r="S230" t="s">
        <v>55</v>
      </c>
      <c r="T230" t="s">
        <v>55</v>
      </c>
      <c r="U230" t="s">
        <v>59</v>
      </c>
      <c r="V230" s="22" t="s">
        <v>1205</v>
      </c>
      <c r="W230" t="s">
        <v>55</v>
      </c>
      <c r="X230" s="7" t="s">
        <v>1206</v>
      </c>
      <c r="AA230" t="str">
        <f>AA$1&amp;": "&amp;Tabla5[[#This Row],[id]]&amp;", "</f>
        <v>id: 229, </v>
      </c>
      <c r="AB230" t="str">
        <f>AB$1&amp;": '"&amp;Tabla5[[#This Row],[name]]&amp;"', "</f>
        <v>name: 'API REST Nodejs desde cero usando MongoDB o MySQL', </v>
      </c>
      <c r="AC230" t="str">
        <f>AC$1&amp;": '"&amp;Tabla5[[#This Row],[category]]&amp;"', "</f>
        <v>category: 'Paradigmas', </v>
      </c>
      <c r="AD230" t="str">
        <f>AD$1&amp;": '"&amp;Tabla5[[#This Row],[technology]]&amp;"', "</f>
        <v>technology: 'API RESTful', </v>
      </c>
      <c r="AE230" t="str">
        <f>AE$1&amp;": '"&amp;Tabla5[[#This Row],[url]]&amp;"', "</f>
        <v>url: 'https://www.udemy.com/course/api-rest-nodejs-desde-cero-usando-mongodb-o-mysql', </v>
      </c>
      <c r="AF230" t="str">
        <f>AF$1&amp;": '"&amp;Tabla5[[#This Row],[platform]]&amp;"', "</f>
        <v>platform: 'Udemy', </v>
      </c>
      <c r="AG230" t="str">
        <f>AG$1&amp;": "&amp;SUBSTITUTE(Tabla5[[#This Row],[costo]],",",".")&amp;", "</f>
        <v>costo: 0, </v>
      </c>
      <c r="AH230" t="str">
        <f>AH$1&amp;": '"&amp;Tabla5[[#This Row],[money]]&amp;"', "</f>
        <v>money: 'EUR', </v>
      </c>
      <c r="AI230" t="str">
        <f>AI$1&amp;": "&amp;Tabla5[[#This Row],[comprado]]&amp;", "</f>
        <v>comprado: true, </v>
      </c>
      <c r="AJ230" t="str">
        <f>AJ$1&amp;": "&amp;Tabla5[[#This Row],[priority]]&amp;", "</f>
        <v>priority: 1, </v>
      </c>
      <c r="AK230" t="str">
        <f>AK$1&amp;": "&amp;Tabla5[[#This Row],[minutos]]&amp;", "</f>
        <v>minutos: 569, </v>
      </c>
      <c r="AL230" t="str">
        <f>AL$1&amp;": "&amp;IF(Tabla5[[#This Row],[culminado]]=0,"null","'"&amp;TEXT(Tabla5[[#This Row],[culminado]],"aaaa-mm-dd")&amp;"'")&amp;", "</f>
        <v>culminado: null, </v>
      </c>
      <c r="AM230" t="str">
        <f>AM$1&amp;": '"&amp;Tabla5[[#This Row],[certificado]]&amp;"', "</f>
        <v>certificado: '', </v>
      </c>
      <c r="AN230" t="str">
        <f>AN$1&amp;": '"&amp;Tabla5[[#This Row],[url_certificado]]&amp;"', "</f>
        <v>url_certificado: '', </v>
      </c>
      <c r="AO230" t="str">
        <f>AO$1&amp;": '"&amp;Tabla5[[#This Row],[instructor]]&amp;"', "</f>
        <v>instructor: 'Leifer Mendez', </v>
      </c>
      <c r="AP230" t="str">
        <f>AP$1&amp;": '"&amp;Tabla5[[#This Row],[description]]&amp;"', "</f>
        <v>description: '¿Cómo crear una API REST Nodejs usando MongoDB o MySQL? Incluye pruebas de integración (Testing)', </v>
      </c>
      <c r="AQ230" t="str">
        <f>AQ$1&amp;": '"&amp;Tabla5[[#This Row],[url_aux]]&amp;"', "</f>
        <v>url_aux: '', </v>
      </c>
      <c r="AR230" t="str">
        <f>AR$1&amp;": '"&amp;Tabla5[[#This Row],[calificacion]]&amp;"', "</f>
        <v>calificacion: 'Excelente', </v>
      </c>
      <c r="AS230" t="str">
        <f>AS$1&amp;": "&amp;Tabla5[[#This Row],[actualizado]]&amp;", "</f>
        <v>actualizado: true, </v>
      </c>
      <c r="AT230" t="str">
        <f>AT$1&amp;": "&amp;Tabla5[[#This Row],[en_ruta]]&amp;", "</f>
        <v>en_ruta: true, </v>
      </c>
      <c r="AU230" t="str">
        <f>AU$1&amp;": '"&amp;Tabla5[[#This Row],[logo_platform]]&amp;"', "</f>
        <v>logo_platform: 'udemy', </v>
      </c>
      <c r="AV230" t="str">
        <f>AV$1&amp;": [ "&amp;Tabla5[[#This Row],[logo_technologies]]&amp;" ], "</f>
        <v>logo_technologies: [ 'apirestful','nodejs','mongodb','mysql' ], </v>
      </c>
      <c r="AW230" t="str">
        <f>AW$1&amp;": "&amp;Tabla5[[#This Row],[mostrar]]&amp;", "</f>
        <v>mostrar: true, </v>
      </c>
      <c r="AX230" t="str">
        <f>AX$1&amp;": '"&amp;Tabla5[[#This Row],[repositorio]]&amp;"', "</f>
        <v>repositorio: 'https://github.com/petrix12/api_rest_nodejs_2022', </v>
      </c>
      <c r="AY230" t="str">
        <f>AY$1&amp;": '"&amp;Tabla5[[#This Row],[nota]]&amp;"'"</f>
        <v>nota: ''</v>
      </c>
      <c r="AZ230" t="str">
        <f>"{ "&amp;AA230&amp;AB230&amp;AC230&amp;AD230&amp;AE230&amp;AF230&amp;AG230&amp;AH230&amp;AI230&amp;AJ230&amp;AK230&amp;AL230&amp;AM230&amp;AN230&amp;AO230&amp;AP230&amp;AQ230&amp;AR230&amp;AS230&amp;AT230&amp;AU230&amp;AV230&amp;AW230&amp;AX230&amp;AY230&amp;" },"</f>
        <v>{ id: 229, name: 'API REST Nodejs desde cero usando MongoDB o MySQL', category: 'Paradigmas', technology: 'API RESTful', url: 'https://www.udemy.com/course/api-rest-nodejs-desde-cero-usando-mongodb-o-mysql', platform: 'Udemy', costo: 0, money: 'EUR', comprado: true, priority: 1, minutos: 569, culminado: null, certificado: '', url_certificado: '', instructor: 'Leifer Mendez', description: '¿Cómo crear una API REST Nodejs usando MongoDB o MySQL? Incluye pruebas de integración (Testing)', url_aux: '', calificacion: 'Excelente', actualizado: true, en_ruta: true, logo_platform: 'udemy', logo_technologies: [ 'apirestful','nodejs','mongodb','mysql' ], mostrar: true, repositorio: 'https://github.com/petrix12/api_rest_nodejs_2022', nota: '' },</v>
      </c>
    </row>
    <row r="231" spans="1:52">
      <c r="A231" s="8">
        <v>230</v>
      </c>
      <c r="B231" t="s">
        <v>1207</v>
      </c>
      <c r="C231" t="s">
        <v>18</v>
      </c>
      <c r="D231" t="s">
        <v>183</v>
      </c>
      <c r="E231" s="7" t="s">
        <v>1208</v>
      </c>
      <c r="F231" t="s">
        <v>1209</v>
      </c>
      <c r="G231" s="3">
        <v>0</v>
      </c>
      <c r="H231" t="s">
        <v>54</v>
      </c>
      <c r="I231" t="s">
        <v>55</v>
      </c>
      <c r="J231" s="4">
        <v>0</v>
      </c>
      <c r="K231">
        <f>9*60+33</f>
        <v>573</v>
      </c>
      <c r="L231" s="5">
        <v>44712</v>
      </c>
      <c r="M231" t="s">
        <v>1210</v>
      </c>
      <c r="N231" s="7" t="s">
        <v>1211</v>
      </c>
      <c r="O231" t="s">
        <v>1212</v>
      </c>
      <c r="P231" t="s">
        <v>1213</v>
      </c>
      <c r="R231" t="s">
        <v>279</v>
      </c>
      <c r="S231" t="s">
        <v>55</v>
      </c>
      <c r="T231" t="s">
        <v>55</v>
      </c>
      <c r="U231" t="s">
        <v>1214</v>
      </c>
      <c r="V231" s="22" t="s">
        <v>212</v>
      </c>
      <c r="W231" t="s">
        <v>61</v>
      </c>
      <c r="X231" s="7" t="s">
        <v>1215</v>
      </c>
      <c r="AA231" t="str">
        <f>AA$1&amp;": "&amp;Tabla5[[#This Row],[id]]&amp;", "</f>
        <v>id: 230, </v>
      </c>
      <c r="AB231" t="str">
        <f>AB$1&amp;": '"&amp;Tabla5[[#This Row],[name]]&amp;"', "</f>
        <v>name: 'Introducción a la programación', </v>
      </c>
      <c r="AC231" t="str">
        <f>AC$1&amp;": '"&amp;Tabla5[[#This Row],[category]]&amp;"', "</f>
        <v>category: 'Paradigmas', </v>
      </c>
      <c r="AD231" t="str">
        <f>AD$1&amp;": '"&amp;Tabla5[[#This Row],[technology]]&amp;"', "</f>
        <v>technology: 'Lógica de programación', </v>
      </c>
      <c r="AE231" t="str">
        <f>AE$1&amp;": '"&amp;Tabla5[[#This Row],[url]]&amp;"', "</f>
        <v>url: 'https://campus.open-bootcamp.com/cursos/3', </v>
      </c>
      <c r="AF231" t="str">
        <f>AF$1&amp;": '"&amp;Tabla5[[#This Row],[platform]]&amp;"', "</f>
        <v>platform: 'OpenBootcamp', </v>
      </c>
      <c r="AG231" t="str">
        <f>AG$1&amp;": "&amp;SUBSTITUTE(Tabla5[[#This Row],[costo]],",",".")&amp;", "</f>
        <v>costo: 0, </v>
      </c>
      <c r="AH231" t="str">
        <f>AH$1&amp;": '"&amp;Tabla5[[#This Row],[money]]&amp;"', "</f>
        <v>money: 'EUR', </v>
      </c>
      <c r="AI231" t="str">
        <f>AI$1&amp;": "&amp;Tabla5[[#This Row],[comprado]]&amp;", "</f>
        <v>comprado: true, </v>
      </c>
      <c r="AJ231" t="str">
        <f>AJ$1&amp;": "&amp;Tabla5[[#This Row],[priority]]&amp;", "</f>
        <v>priority: 0, </v>
      </c>
      <c r="AK231" t="str">
        <f>AK$1&amp;": "&amp;Tabla5[[#This Row],[minutos]]&amp;", "</f>
        <v>minutos: 573, </v>
      </c>
      <c r="AL231" t="str">
        <f>AL$1&amp;": "&amp;IF(Tabla5[[#This Row],[culminado]]=0,"null","'"&amp;TEXT(Tabla5[[#This Row],[culminado]],"aaaa-mm-dd")&amp;"'")&amp;", "</f>
        <v>culminado: '2022-05-31', </v>
      </c>
      <c r="AM231" t="str">
        <f>AM$1&amp;": '"&amp;Tabla5[[#This Row],[certificado]]&amp;"', "</f>
        <v>certificado: '2F3051e4d4-08f0-494d-a8c7-4b6a7ad5fddf', </v>
      </c>
      <c r="AN231" t="str">
        <f>AN$1&amp;": '"&amp;Tabla5[[#This Row],[url_certificado]]&amp;"', "</f>
        <v>url_certificado: 'https://storage.googleapis.com/openvitae-prod/diplomas%2F3051e4d4-08f0-494d-a8c7-4b6a7ad5fddf.pdf', </v>
      </c>
      <c r="AO231" t="str">
        <f>AO$1&amp;": '"&amp;Tabla5[[#This Row],[instructor]]&amp;"', "</f>
        <v>instructor: 'Víctor Román Archidona', </v>
      </c>
      <c r="AP231" t="str">
        <f>AP$1&amp;": '"&amp;Tabla5[[#This Row],[description]]&amp;"', "</f>
        <v>description: 'En este módulo aprenderéis las bases de la programación desde cero para que, sea cual sea el lenguaje que queráis abordar, tengáis claros los conceptos.', </v>
      </c>
      <c r="AQ231" t="str">
        <f>AQ$1&amp;": '"&amp;Tabla5[[#This Row],[url_aux]]&amp;"', "</f>
        <v>url_aux: '', </v>
      </c>
      <c r="AR231" t="str">
        <f>AR$1&amp;": '"&amp;Tabla5[[#This Row],[calificacion]]&amp;"', "</f>
        <v>calificacion: 'Muy bueno', </v>
      </c>
      <c r="AS231" t="str">
        <f>AS$1&amp;": "&amp;Tabla5[[#This Row],[actualizado]]&amp;", "</f>
        <v>actualizado: true, </v>
      </c>
      <c r="AT231" t="str">
        <f>AT$1&amp;": "&amp;Tabla5[[#This Row],[en_ruta]]&amp;", "</f>
        <v>en_ruta: true, </v>
      </c>
      <c r="AU231" t="str">
        <f>AU$1&amp;": '"&amp;Tabla5[[#This Row],[logo_platform]]&amp;"', "</f>
        <v>logo_platform: 'openbootcamp', </v>
      </c>
      <c r="AV231" t="str">
        <f>AV$1&amp;": [ "&amp;Tabla5[[#This Row],[logo_technologies]]&amp;" ], "</f>
        <v>logo_technologies: [ 'java' ], </v>
      </c>
      <c r="AW231" t="str">
        <f>AW$1&amp;": "&amp;Tabla5[[#This Row],[mostrar]]&amp;", "</f>
        <v>mostrar: false, </v>
      </c>
      <c r="AX231" t="str">
        <f>AX$1&amp;": '"&amp;Tabla5[[#This Row],[repositorio]]&amp;"', "</f>
        <v>repositorio: 'https://github.com/petrix12/openbootcamp2022/blob/main/apuntes/001_introduccion_a_la_programacion.md', </v>
      </c>
      <c r="AY231" t="str">
        <f>AY$1&amp;": '"&amp;Tabla5[[#This Row],[nota]]&amp;"'"</f>
        <v>nota: ''</v>
      </c>
      <c r="AZ231" t="str">
        <f>"{ "&amp;AA231&amp;AB231&amp;AC231&amp;AD231&amp;AE231&amp;AF231&amp;AG231&amp;AH231&amp;AI231&amp;AJ231&amp;AK231&amp;AL231&amp;AM231&amp;AN231&amp;AO231&amp;AP231&amp;AQ231&amp;AR231&amp;AS231&amp;AT231&amp;AU231&amp;AV231&amp;AW231&amp;AX231&amp;AY231&amp;" },"</f>
        <v>{ id: 230, name: 'Introducción a la programación', category: 'Paradigmas', technology: 'Lógica de programación', url: 'https://campus.open-bootcamp.com/cursos/3', platform: 'OpenBootcamp', costo: 0, money: 'EUR', comprado: true, priority: 0, minutos: 573, culminado: '2022-05-31', certificado: '2F3051e4d4-08f0-494d-a8c7-4b6a7ad5fddf', url_certificado: 'https://storage.googleapis.com/openvitae-prod/diplomas%2F3051e4d4-08f0-494d-a8c7-4b6a7ad5fddf.pdf', instructor: 'Víctor Román Archidona', description: 'En este módulo aprenderéis las bases de la programación desde cero para que, sea cual sea el lenguaje que queráis abordar, tengáis claros los conceptos.', url_aux: '', calificacion: 'Muy bueno', actualizado: true, en_ruta: true, logo_platform: 'openbootcamp', logo_technologies: [ 'java' ], mostrar: false, repositorio: 'https://github.com/petrix12/openbootcamp2022/blob/main/apuntes/001_introduccion_a_la_programacion.md', nota: '' },</v>
      </c>
    </row>
    <row r="232" spans="1:52">
      <c r="A232" s="1">
        <v>231</v>
      </c>
      <c r="B232" t="s">
        <v>1216</v>
      </c>
      <c r="C232" t="s">
        <v>10</v>
      </c>
      <c r="D232" t="s">
        <v>444</v>
      </c>
      <c r="E232" s="7" t="s">
        <v>1217</v>
      </c>
      <c r="F232" t="s">
        <v>53</v>
      </c>
      <c r="G232" s="3">
        <v>0</v>
      </c>
      <c r="H232" t="s">
        <v>54</v>
      </c>
      <c r="I232" t="s">
        <v>55</v>
      </c>
      <c r="J232" s="4">
        <v>1</v>
      </c>
      <c r="K232">
        <f>13*60+11</f>
        <v>791</v>
      </c>
      <c r="O232" t="s">
        <v>1203</v>
      </c>
      <c r="P232" t="s">
        <v>1218</v>
      </c>
      <c r="R232" t="s">
        <v>58</v>
      </c>
      <c r="S232" t="s">
        <v>55</v>
      </c>
      <c r="T232" t="s">
        <v>61</v>
      </c>
      <c r="U232" t="s">
        <v>59</v>
      </c>
      <c r="V232" s="22" t="s">
        <v>447</v>
      </c>
      <c r="W232" t="s">
        <v>61</v>
      </c>
      <c r="AA232" t="str">
        <f>AA$1&amp;": "&amp;Tabla5[[#This Row],[id]]&amp;", "</f>
        <v>id: 231, </v>
      </c>
      <c r="AB232" t="str">
        <f>AB$1&amp;": '"&amp;Tabla5[[#This Row],[name]]&amp;"', "</f>
        <v>name: 'Angular para principiantes: Crea una aplicación real', </v>
      </c>
      <c r="AC232" t="str">
        <f>AC$1&amp;": '"&amp;Tabla5[[#This Row],[category]]&amp;"', "</f>
        <v>category: 'Frameworks de JavaScript', </v>
      </c>
      <c r="AD232" t="str">
        <f>AD$1&amp;": '"&amp;Tabla5[[#This Row],[technology]]&amp;"', "</f>
        <v>technology: 'angular', </v>
      </c>
      <c r="AE232" t="str">
        <f>AE$1&amp;": '"&amp;Tabla5[[#This Row],[url]]&amp;"', "</f>
        <v>url: 'https://www.udemy.com/course/angular-principiantes-leifer-mendez', </v>
      </c>
      <c r="AF232" t="str">
        <f>AF$1&amp;": '"&amp;Tabla5[[#This Row],[platform]]&amp;"', "</f>
        <v>platform: 'Udemy', </v>
      </c>
      <c r="AG232" t="str">
        <f>AG$1&amp;": "&amp;SUBSTITUTE(Tabla5[[#This Row],[costo]],",",".")&amp;", "</f>
        <v>costo: 0, </v>
      </c>
      <c r="AH232" t="str">
        <f>AH$1&amp;": '"&amp;Tabla5[[#This Row],[money]]&amp;"', "</f>
        <v>money: 'EUR', </v>
      </c>
      <c r="AI232" t="str">
        <f>AI$1&amp;": "&amp;Tabla5[[#This Row],[comprado]]&amp;", "</f>
        <v>comprado: true, </v>
      </c>
      <c r="AJ232" t="str">
        <f>AJ$1&amp;": "&amp;Tabla5[[#This Row],[priority]]&amp;", "</f>
        <v>priority: 1, </v>
      </c>
      <c r="AK232" t="str">
        <f>AK$1&amp;": "&amp;Tabla5[[#This Row],[minutos]]&amp;", "</f>
        <v>minutos: 791, </v>
      </c>
      <c r="AL232" t="str">
        <f>AL$1&amp;": "&amp;IF(Tabla5[[#This Row],[culminado]]=0,"null","'"&amp;TEXT(Tabla5[[#This Row],[culminado]],"aaaa-mm-dd")&amp;"'")&amp;", "</f>
        <v>culminado: null, </v>
      </c>
      <c r="AM232" t="str">
        <f>AM$1&amp;": '"&amp;Tabla5[[#This Row],[certificado]]&amp;"', "</f>
        <v>certificado: '', </v>
      </c>
      <c r="AN232" t="str">
        <f>AN$1&amp;": '"&amp;Tabla5[[#This Row],[url_certificado]]&amp;"', "</f>
        <v>url_certificado: '', </v>
      </c>
      <c r="AO232" t="str">
        <f>AO$1&amp;": '"&amp;Tabla5[[#This Row],[instructor]]&amp;"', "</f>
        <v>instructor: 'Leifer Mendez', </v>
      </c>
      <c r="AP232" t="str">
        <f>AP$1&amp;": '"&amp;Tabla5[[#This Row],[description]]&amp;"', "</f>
        <v>description: 'Aprende a crear una aplicación increíble, la cual te servirá como portafolio y demostrar tus habilidades.', </v>
      </c>
      <c r="AQ232" t="str">
        <f>AQ$1&amp;": '"&amp;Tabla5[[#This Row],[url_aux]]&amp;"', "</f>
        <v>url_aux: '', </v>
      </c>
      <c r="AR232" t="str">
        <f>AR$1&amp;": '"&amp;Tabla5[[#This Row],[calificacion]]&amp;"', "</f>
        <v>calificacion: '*En evaluación*', </v>
      </c>
      <c r="AS232" t="str">
        <f>AS$1&amp;": "&amp;Tabla5[[#This Row],[actualizado]]&amp;", "</f>
        <v>actualizado: true, </v>
      </c>
      <c r="AT232" t="str">
        <f>AT$1&amp;": "&amp;Tabla5[[#This Row],[en_ruta]]&amp;", "</f>
        <v>en_ruta: false, </v>
      </c>
      <c r="AU232" t="str">
        <f>AU$1&amp;": '"&amp;Tabla5[[#This Row],[logo_platform]]&amp;"', "</f>
        <v>logo_platform: 'udemy', </v>
      </c>
      <c r="AV232" t="str">
        <f>AV$1&amp;": [ "&amp;Tabla5[[#This Row],[logo_technologies]]&amp;" ], "</f>
        <v>logo_technologies: [ 'angular' ], </v>
      </c>
      <c r="AW232" t="str">
        <f>AW$1&amp;": "&amp;Tabla5[[#This Row],[mostrar]]&amp;", "</f>
        <v>mostrar: false, </v>
      </c>
      <c r="AX232" t="str">
        <f>AX$1&amp;": '"&amp;Tabla5[[#This Row],[repositorio]]&amp;"', "</f>
        <v>repositorio: '', </v>
      </c>
      <c r="AY232" t="str">
        <f>AY$1&amp;": '"&amp;Tabla5[[#This Row],[nota]]&amp;"'"</f>
        <v>nota: ''</v>
      </c>
      <c r="AZ232" t="str">
        <f>"{ "&amp;AA232&amp;AB232&amp;AC232&amp;AD232&amp;AE232&amp;AF232&amp;AG232&amp;AH232&amp;AI232&amp;AJ232&amp;AK232&amp;AL232&amp;AM232&amp;AN232&amp;AO232&amp;AP232&amp;AQ232&amp;AR232&amp;AS232&amp;AT232&amp;AU232&amp;AV232&amp;AW232&amp;AX232&amp;AY232&amp;" },"</f>
        <v>{ id: 231, name: 'Angular para principiantes: Crea una aplicación real', category: 'Frameworks de JavaScript', technology: 'angular', url: 'https://www.udemy.com/course/angular-principiantes-leifer-mendez', platform: 'Udemy', costo: 0, money: 'EUR', comprado: true, priority: 1, minutos: 791, culminado: null, certificado: '', url_certificado: '', instructor: 'Leifer Mendez', description: 'Aprende a crear una aplicación increíble, la cual te servirá como portafolio y demostrar tus habilidades.', url_aux: '', calificacion: '*En evaluación*', actualizado: true, en_ruta: false, logo_platform: 'udemy', logo_technologies: [ 'angular' ], mostrar: false, repositorio: '', nota: '' },</v>
      </c>
    </row>
    <row r="233" spans="1:52">
      <c r="A233" s="8">
        <v>232</v>
      </c>
      <c r="B233" t="s">
        <v>1219</v>
      </c>
      <c r="C233" t="s">
        <v>15</v>
      </c>
      <c r="D233" t="s">
        <v>1220</v>
      </c>
      <c r="E233" s="7" t="s">
        <v>1221</v>
      </c>
      <c r="F233" t="s">
        <v>1209</v>
      </c>
      <c r="G233" s="3">
        <v>0</v>
      </c>
      <c r="H233" t="s">
        <v>54</v>
      </c>
      <c r="I233" t="s">
        <v>55</v>
      </c>
      <c r="J233" s="4">
        <v>0</v>
      </c>
      <c r="K233">
        <f>13*60+55</f>
        <v>835</v>
      </c>
      <c r="L233" s="5">
        <v>44712</v>
      </c>
      <c r="M233" t="s">
        <v>1222</v>
      </c>
      <c r="N233" s="7" t="s">
        <v>1223</v>
      </c>
      <c r="O233" t="s">
        <v>1212</v>
      </c>
      <c r="P233" t="s">
        <v>1224</v>
      </c>
      <c r="R233" t="s">
        <v>279</v>
      </c>
      <c r="S233" t="s">
        <v>55</v>
      </c>
      <c r="T233" t="s">
        <v>55</v>
      </c>
      <c r="U233" t="s">
        <v>1214</v>
      </c>
      <c r="V233" s="22" t="s">
        <v>963</v>
      </c>
      <c r="W233" t="s">
        <v>61</v>
      </c>
      <c r="X233" s="7" t="s">
        <v>1225</v>
      </c>
      <c r="AA233" t="str">
        <f>AA$1&amp;": "&amp;Tabla5[[#This Row],[id]]&amp;", "</f>
        <v>id: 232, </v>
      </c>
      <c r="AB233" t="str">
        <f>AB$1&amp;": '"&amp;Tabla5[[#This Row],[name]]&amp;"', "</f>
        <v>name: 'Python Básico', </v>
      </c>
      <c r="AC233" t="str">
        <f>AC$1&amp;": '"&amp;Tabla5[[#This Row],[category]]&amp;"', "</f>
        <v>category: 'Lenguajes de Programación', </v>
      </c>
      <c r="AD233" t="str">
        <f>AD$1&amp;": '"&amp;Tabla5[[#This Row],[technology]]&amp;"', "</f>
        <v>technology: 'Python', </v>
      </c>
      <c r="AE233" t="str">
        <f>AE$1&amp;": '"&amp;Tabla5[[#This Row],[url]]&amp;"', "</f>
        <v>url: 'https://campus.open-bootcamp.com/cursos/6', </v>
      </c>
      <c r="AF233" t="str">
        <f>AF$1&amp;": '"&amp;Tabla5[[#This Row],[platform]]&amp;"', "</f>
        <v>platform: 'OpenBootcamp', </v>
      </c>
      <c r="AG233" t="str">
        <f>AG$1&amp;": "&amp;SUBSTITUTE(Tabla5[[#This Row],[costo]],",",".")&amp;", "</f>
        <v>costo: 0, </v>
      </c>
      <c r="AH233" t="str">
        <f>AH$1&amp;": '"&amp;Tabla5[[#This Row],[money]]&amp;"', "</f>
        <v>money: 'EUR', </v>
      </c>
      <c r="AI233" t="str">
        <f>AI$1&amp;": "&amp;Tabla5[[#This Row],[comprado]]&amp;", "</f>
        <v>comprado: true, </v>
      </c>
      <c r="AJ233" t="str">
        <f>AJ$1&amp;": "&amp;Tabla5[[#This Row],[priority]]&amp;", "</f>
        <v>priority: 0, </v>
      </c>
      <c r="AK233" t="str">
        <f>AK$1&amp;": "&amp;Tabla5[[#This Row],[minutos]]&amp;", "</f>
        <v>minutos: 835, </v>
      </c>
      <c r="AL233" t="str">
        <f>AL$1&amp;": "&amp;IF(Tabla5[[#This Row],[culminado]]=0,"null","'"&amp;TEXT(Tabla5[[#This Row],[culminado]],"aaaa-mm-dd")&amp;"'")&amp;", "</f>
        <v>culminado: '2022-05-31', </v>
      </c>
      <c r="AM233" t="str">
        <f>AM$1&amp;": '"&amp;Tabla5[[#This Row],[certificado]]&amp;"', "</f>
        <v>certificado: '2F58f2a277-ffb5-4533-a9b9-c8d32c5c24d1', </v>
      </c>
      <c r="AN233" t="str">
        <f>AN$1&amp;": '"&amp;Tabla5[[#This Row],[url_certificado]]&amp;"', "</f>
        <v>url_certificado: 'https://storage.googleapis.com/openvitae-prod/diplomas%2F58f2a277-ffb5-4533-a9b9-c8d32c5c24d1.pdf', </v>
      </c>
      <c r="AO233" t="str">
        <f>AO$1&amp;": '"&amp;Tabla5[[#This Row],[instructor]]&amp;"', "</f>
        <v>instructor: 'Víctor Román Archidona', </v>
      </c>
      <c r="AP233" t="str">
        <f>AP$1&amp;": '"&amp;Tabla5[[#This Row],[description]]&amp;"', "</f>
        <v>description: 'Lenguaje de programación interpretado que tiene como máxima destacar por una sintaxis que favorezca la legibilidad del código. Se trata de un lenguaje que soporta varios paradigmas tales como POO, programación imperativa y funcional.', </v>
      </c>
      <c r="AQ233" t="str">
        <f>AQ$1&amp;": '"&amp;Tabla5[[#This Row],[url_aux]]&amp;"', "</f>
        <v>url_aux: '', </v>
      </c>
      <c r="AR233" t="str">
        <f>AR$1&amp;": '"&amp;Tabla5[[#This Row],[calificacion]]&amp;"', "</f>
        <v>calificacion: 'Muy bueno', </v>
      </c>
      <c r="AS233" t="str">
        <f>AS$1&amp;": "&amp;Tabla5[[#This Row],[actualizado]]&amp;", "</f>
        <v>actualizado: true, </v>
      </c>
      <c r="AT233" t="str">
        <f>AT$1&amp;": "&amp;Tabla5[[#This Row],[en_ruta]]&amp;", "</f>
        <v>en_ruta: true, </v>
      </c>
      <c r="AU233" t="str">
        <f>AU$1&amp;": '"&amp;Tabla5[[#This Row],[logo_platform]]&amp;"', "</f>
        <v>logo_platform: 'openbootcamp', </v>
      </c>
      <c r="AV233" t="str">
        <f>AV$1&amp;": [ "&amp;Tabla5[[#This Row],[logo_technologies]]&amp;" ], "</f>
        <v>logo_technologies: [ 'python' ], </v>
      </c>
      <c r="AW233" t="str">
        <f>AW$1&amp;": "&amp;Tabla5[[#This Row],[mostrar]]&amp;", "</f>
        <v>mostrar: false, </v>
      </c>
      <c r="AX233" t="str">
        <f>AX$1&amp;": '"&amp;Tabla5[[#This Row],[repositorio]]&amp;"', "</f>
        <v>repositorio: 'https://github.com/petrix12/openbootcamp2022/blob/main/apuntes/002_python.md', </v>
      </c>
      <c r="AY233" t="str">
        <f>AY$1&amp;": '"&amp;Tabla5[[#This Row],[nota]]&amp;"'"</f>
        <v>nota: ''</v>
      </c>
      <c r="AZ233" t="str">
        <f>"{ "&amp;AA233&amp;AB233&amp;AC233&amp;AD233&amp;AE233&amp;AF233&amp;AG233&amp;AH233&amp;AI233&amp;AJ233&amp;AK233&amp;AL233&amp;AM233&amp;AN233&amp;AO233&amp;AP233&amp;AQ233&amp;AR233&amp;AS233&amp;AT233&amp;AU233&amp;AV233&amp;AW233&amp;AX233&amp;AY233&amp;" },"</f>
        <v>{ id: 232, name: 'Python Básico', category: 'Lenguajes de Programación', technology: 'Python', url: 'https://campus.open-bootcamp.com/cursos/6', platform: 'OpenBootcamp', costo: 0, money: 'EUR', comprado: true, priority: 0, minutos: 835, culminado: '2022-05-31', certificado: '2F58f2a277-ffb5-4533-a9b9-c8d32c5c24d1', url_certificado: 'https://storage.googleapis.com/openvitae-prod/diplomas%2F58f2a277-ffb5-4533-a9b9-c8d32c5c24d1.pdf', instructor: 'Víctor Román Archidona', description: 'Lenguaje de programación interpretado que tiene como máxima destacar por una sintaxis que favorezca la legibilidad del código. Se trata de un lenguaje que soporta varios paradigmas tales como POO, programación imperativa y funcional.', url_aux: '', calificacion: 'Muy bueno', actualizado: true, en_ruta: true, logo_platform: 'openbootcamp', logo_technologies: [ 'python' ], mostrar: false, repositorio: 'https://github.com/petrix12/openbootcamp2022/blob/main/apuntes/002_python.md', nota: '' },</v>
      </c>
    </row>
    <row r="234" spans="1:52">
      <c r="A234" s="8">
        <v>233</v>
      </c>
      <c r="B234" t="s">
        <v>1226</v>
      </c>
      <c r="C234" t="s">
        <v>11</v>
      </c>
      <c r="D234" t="s">
        <v>418</v>
      </c>
      <c r="E234" s="7" t="s">
        <v>1227</v>
      </c>
      <c r="F234" t="s">
        <v>1209</v>
      </c>
      <c r="G234" s="3">
        <v>0</v>
      </c>
      <c r="H234" t="s">
        <v>54</v>
      </c>
      <c r="I234" t="s">
        <v>55</v>
      </c>
      <c r="J234" s="4">
        <v>0</v>
      </c>
      <c r="K234">
        <f>17*60+43</f>
        <v>1063</v>
      </c>
      <c r="L234" s="5">
        <v>44733</v>
      </c>
      <c r="M234" t="s">
        <v>1228</v>
      </c>
      <c r="N234" s="7" t="s">
        <v>1229</v>
      </c>
      <c r="O234" t="s">
        <v>1230</v>
      </c>
      <c r="P234" t="s">
        <v>1231</v>
      </c>
      <c r="R234" t="s">
        <v>279</v>
      </c>
      <c r="S234" t="s">
        <v>55</v>
      </c>
      <c r="T234" t="s">
        <v>55</v>
      </c>
      <c r="U234" t="s">
        <v>1214</v>
      </c>
      <c r="V234" s="22" t="s">
        <v>295</v>
      </c>
      <c r="W234" t="s">
        <v>61</v>
      </c>
      <c r="X234" s="7" t="s">
        <v>1232</v>
      </c>
      <c r="AA234" t="str">
        <f>AA$1&amp;": "&amp;Tabla5[[#This Row],[id]]&amp;", "</f>
        <v>id: 233, </v>
      </c>
      <c r="AB234" t="str">
        <f>AB$1&amp;": '"&amp;Tabla5[[#This Row],[name]]&amp;"', "</f>
        <v>name: 'HTML y CSS Básico', </v>
      </c>
      <c r="AC234" t="str">
        <f>AC$1&amp;": '"&amp;Tabla5[[#This Row],[category]]&amp;"', "</f>
        <v>category: 'Front-end', </v>
      </c>
      <c r="AD234" t="str">
        <f>AD$1&amp;": '"&amp;Tabla5[[#This Row],[technology]]&amp;"', "</f>
        <v>technology: 'General', </v>
      </c>
      <c r="AE234" t="str">
        <f>AE$1&amp;": '"&amp;Tabla5[[#This Row],[url]]&amp;"', "</f>
        <v>url: 'https://campus.open-bootcamp.com/cursos/12', </v>
      </c>
      <c r="AF234" t="str">
        <f>AF$1&amp;": '"&amp;Tabla5[[#This Row],[platform]]&amp;"', "</f>
        <v>platform: 'OpenBootcamp', </v>
      </c>
      <c r="AG234" t="str">
        <f>AG$1&amp;": "&amp;SUBSTITUTE(Tabla5[[#This Row],[costo]],",",".")&amp;", "</f>
        <v>costo: 0, </v>
      </c>
      <c r="AH234" t="str">
        <f>AH$1&amp;": '"&amp;Tabla5[[#This Row],[money]]&amp;"', "</f>
        <v>money: 'EUR', </v>
      </c>
      <c r="AI234" t="str">
        <f>AI$1&amp;": "&amp;Tabla5[[#This Row],[comprado]]&amp;", "</f>
        <v>comprado: true, </v>
      </c>
      <c r="AJ234" t="str">
        <f>AJ$1&amp;": "&amp;Tabla5[[#This Row],[priority]]&amp;", "</f>
        <v>priority: 0, </v>
      </c>
      <c r="AK234" t="str">
        <f>AK$1&amp;": "&amp;Tabla5[[#This Row],[minutos]]&amp;", "</f>
        <v>minutos: 1063, </v>
      </c>
      <c r="AL234" t="str">
        <f>AL$1&amp;": "&amp;IF(Tabla5[[#This Row],[culminado]]=0,"null","'"&amp;TEXT(Tabla5[[#This Row],[culminado]],"aaaa-mm-dd")&amp;"'")&amp;", "</f>
        <v>culminado: '2022-06-21', </v>
      </c>
      <c r="AM234" t="str">
        <f>AM$1&amp;": '"&amp;Tabla5[[#This Row],[certificado]]&amp;"', "</f>
        <v>certificado: '2F47303765-1db7-475e-b7f8-32f4a2d0f27d', </v>
      </c>
      <c r="AN234" t="str">
        <f>AN$1&amp;": '"&amp;Tabla5[[#This Row],[url_certificado]]&amp;"', "</f>
        <v>url_certificado: 'https://storage.googleapis.com/openvitae-prod/diplomas%2F47303765-1db7-475e-b7f8-32f4a2d0f27d.pdf', </v>
      </c>
      <c r="AO234" t="str">
        <f>AO$1&amp;": '"&amp;Tabla5[[#This Row],[instructor]]&amp;"', "</f>
        <v>instructor: 'Gorka Villar', </v>
      </c>
      <c r="AP234" t="str">
        <f>AP$1&amp;": '"&amp;Tabla5[[#This Row],[description]]&amp;"', "</f>
        <v>description: 'Con este curso de HTML y CSS aprenderás las bases de todo desarrollo web, pues ambos son los lenguajes estándar para el desarrollo de páginas web en el mundo. Empieza a maquetar tus aplicaciones y páginas web de manera profesional desde 0.', </v>
      </c>
      <c r="AQ234" t="str">
        <f>AQ$1&amp;": '"&amp;Tabla5[[#This Row],[url_aux]]&amp;"', "</f>
        <v>url_aux: '', </v>
      </c>
      <c r="AR234" t="str">
        <f>AR$1&amp;": '"&amp;Tabla5[[#This Row],[calificacion]]&amp;"', "</f>
        <v>calificacion: 'Muy bueno', </v>
      </c>
      <c r="AS234" t="str">
        <f>AS$1&amp;": "&amp;Tabla5[[#This Row],[actualizado]]&amp;", "</f>
        <v>actualizado: true, </v>
      </c>
      <c r="AT234" t="str">
        <f>AT$1&amp;": "&amp;Tabla5[[#This Row],[en_ruta]]&amp;", "</f>
        <v>en_ruta: true, </v>
      </c>
      <c r="AU234" t="str">
        <f>AU$1&amp;": '"&amp;Tabla5[[#This Row],[logo_platform]]&amp;"', "</f>
        <v>logo_platform: 'openbootcamp', </v>
      </c>
      <c r="AV234" t="str">
        <f>AV$1&amp;": [ "&amp;Tabla5[[#This Row],[logo_technologies]]&amp;" ], "</f>
        <v>logo_technologies: [ 'css','html5' ], </v>
      </c>
      <c r="AW234" t="str">
        <f>AW$1&amp;": "&amp;Tabla5[[#This Row],[mostrar]]&amp;", "</f>
        <v>mostrar: false, </v>
      </c>
      <c r="AX234" t="str">
        <f>AX$1&amp;": '"&amp;Tabla5[[#This Row],[repositorio]]&amp;"', "</f>
        <v>repositorio: 'https://github.com/petrix12/openbootcamp2022/blob/main/apuntes/003_html_y_css.md', </v>
      </c>
      <c r="AY234" t="str">
        <f>AY$1&amp;": '"&amp;Tabla5[[#This Row],[nota]]&amp;"'"</f>
        <v>nota: ''</v>
      </c>
      <c r="AZ234" t="str">
        <f>"{ "&amp;AA234&amp;AB234&amp;AC234&amp;AD234&amp;AE234&amp;AF234&amp;AG234&amp;AH234&amp;AI234&amp;AJ234&amp;AK234&amp;AL234&amp;AM234&amp;AN234&amp;AO234&amp;AP234&amp;AQ234&amp;AR234&amp;AS234&amp;AT234&amp;AU234&amp;AV234&amp;AW234&amp;AX234&amp;AY234&amp;" },"</f>
        <v>{ id: 233, name: 'HTML y CSS Básico', category: 'Front-end', technology: 'General', url: 'https://campus.open-bootcamp.com/cursos/12', platform: 'OpenBootcamp', costo: 0, money: 'EUR', comprado: true, priority: 0, minutos: 1063, culminado: '2022-06-21', certificado: '2F47303765-1db7-475e-b7f8-32f4a2d0f27d', url_certificado: 'https://storage.googleapis.com/openvitae-prod/diplomas%2F47303765-1db7-475e-b7f8-32f4a2d0f27d.pdf', instructor: 'Gorka Villar', description: 'Con este curso de HTML y CSS aprenderás las bases de todo desarrollo web, pues ambos son los lenguajes estándar para el desarrollo de páginas web en el mundo. Empieza a maquetar tus aplicaciones y páginas web de manera profesional desde 0.', url_aux: '', calificacion: 'Muy bueno', actualizado: true, en_ruta: true, logo_platform: 'openbootcamp', logo_technologies: [ 'css','html5' ], mostrar: false, repositorio: 'https://github.com/petrix12/openbootcamp2022/blob/main/apuntes/003_html_y_css.md', nota: '' },</v>
      </c>
    </row>
    <row r="235" spans="1:52">
      <c r="A235" s="8">
        <v>234</v>
      </c>
      <c r="B235" t="s">
        <v>1233</v>
      </c>
      <c r="C235" t="s">
        <v>11</v>
      </c>
      <c r="D235" t="s">
        <v>1234</v>
      </c>
      <c r="E235" s="7" t="s">
        <v>1235</v>
      </c>
      <c r="F235" t="s">
        <v>1209</v>
      </c>
      <c r="G235" s="3">
        <v>0</v>
      </c>
      <c r="H235" t="s">
        <v>54</v>
      </c>
      <c r="I235" t="s">
        <v>55</v>
      </c>
      <c r="J235" s="4">
        <v>0</v>
      </c>
      <c r="K235">
        <f>15*60+24</f>
        <v>924</v>
      </c>
      <c r="L235" s="5">
        <v>44746</v>
      </c>
      <c r="M235" t="s">
        <v>1236</v>
      </c>
      <c r="N235" s="7" t="s">
        <v>1237</v>
      </c>
      <c r="O235" t="s">
        <v>1230</v>
      </c>
      <c r="P235" t="s">
        <v>1238</v>
      </c>
      <c r="R235" t="s">
        <v>279</v>
      </c>
      <c r="S235" t="s">
        <v>55</v>
      </c>
      <c r="T235" t="s">
        <v>55</v>
      </c>
      <c r="U235" t="s">
        <v>1214</v>
      </c>
      <c r="V235" s="22" t="s">
        <v>1239</v>
      </c>
      <c r="W235" t="s">
        <v>61</v>
      </c>
      <c r="X235" s="7" t="s">
        <v>1240</v>
      </c>
      <c r="AA235" t="str">
        <f>AA$1&amp;": "&amp;Tabla5[[#This Row],[id]]&amp;", "</f>
        <v>id: 234, </v>
      </c>
      <c r="AB235" t="str">
        <f>AB$1&amp;": '"&amp;Tabla5[[#This Row],[name]]&amp;"', "</f>
        <v>name: 'JavaScript Básico', </v>
      </c>
      <c r="AC235" t="str">
        <f>AC$1&amp;": '"&amp;Tabla5[[#This Row],[category]]&amp;"', "</f>
        <v>category: 'Front-end', </v>
      </c>
      <c r="AD235" t="str">
        <f>AD$1&amp;": '"&amp;Tabla5[[#This Row],[technology]]&amp;"', "</f>
        <v>technology: 'JavaScript', </v>
      </c>
      <c r="AE235" t="str">
        <f>AE$1&amp;": '"&amp;Tabla5[[#This Row],[url]]&amp;"', "</f>
        <v>url: 'https://campus.open-bootcamp.com/cursos/15', </v>
      </c>
      <c r="AF235" t="str">
        <f>AF$1&amp;": '"&amp;Tabla5[[#This Row],[platform]]&amp;"', "</f>
        <v>platform: 'OpenBootcamp', </v>
      </c>
      <c r="AG235" t="str">
        <f>AG$1&amp;": "&amp;SUBSTITUTE(Tabla5[[#This Row],[costo]],",",".")&amp;", "</f>
        <v>costo: 0, </v>
      </c>
      <c r="AH235" t="str">
        <f>AH$1&amp;": '"&amp;Tabla5[[#This Row],[money]]&amp;"', "</f>
        <v>money: 'EUR', </v>
      </c>
      <c r="AI235" t="str">
        <f>AI$1&amp;": "&amp;Tabla5[[#This Row],[comprado]]&amp;", "</f>
        <v>comprado: true, </v>
      </c>
      <c r="AJ235" t="str">
        <f>AJ$1&amp;": "&amp;Tabla5[[#This Row],[priority]]&amp;", "</f>
        <v>priority: 0, </v>
      </c>
      <c r="AK235" t="str">
        <f>AK$1&amp;": "&amp;Tabla5[[#This Row],[minutos]]&amp;", "</f>
        <v>minutos: 924, </v>
      </c>
      <c r="AL235" t="str">
        <f>AL$1&amp;": "&amp;IF(Tabla5[[#This Row],[culminado]]=0,"null","'"&amp;TEXT(Tabla5[[#This Row],[culminado]],"aaaa-mm-dd")&amp;"'")&amp;", "</f>
        <v>culminado: '2022-07-04', </v>
      </c>
      <c r="AM235" t="str">
        <f>AM$1&amp;": '"&amp;Tabla5[[#This Row],[certificado]]&amp;"', "</f>
        <v>certificado: '2F63bd7df1-d193-471c-b93c-87bcda39d678', </v>
      </c>
      <c r="AN235" t="str">
        <f>AN$1&amp;": '"&amp;Tabla5[[#This Row],[url_certificado]]&amp;"', "</f>
        <v>url_certificado: 'https://storage.googleapis.com/openvitae-prod/diplomas%2F63bd7df1-d193-471c-b93c-87bcda39d678.pdf', </v>
      </c>
      <c r="AO235" t="str">
        <f>AO$1&amp;": '"&amp;Tabla5[[#This Row],[instructor]]&amp;"', "</f>
        <v>instructor: 'Gorka Villar', </v>
      </c>
      <c r="AP235" t="str">
        <f>AP$1&amp;": '"&amp;Tabla5[[#This Row],[description]]&amp;"', "</f>
        <v>description: 'Empieza tu formación en JavaScript, uno de los lenguajes más populares y utilizados en el desarrollo de aplicaciones web, multiplataforma, móvil y servicios, entre otros.', </v>
      </c>
      <c r="AQ235" t="str">
        <f>AQ$1&amp;": '"&amp;Tabla5[[#This Row],[url_aux]]&amp;"', "</f>
        <v>url_aux: '', </v>
      </c>
      <c r="AR235" t="str">
        <f>AR$1&amp;": '"&amp;Tabla5[[#This Row],[calificacion]]&amp;"', "</f>
        <v>calificacion: 'Muy bueno', </v>
      </c>
      <c r="AS235" t="str">
        <f>AS$1&amp;": "&amp;Tabla5[[#This Row],[actualizado]]&amp;", "</f>
        <v>actualizado: true, </v>
      </c>
      <c r="AT235" t="str">
        <f>AT$1&amp;": "&amp;Tabla5[[#This Row],[en_ruta]]&amp;", "</f>
        <v>en_ruta: true, </v>
      </c>
      <c r="AU235" t="str">
        <f>AU$1&amp;": '"&amp;Tabla5[[#This Row],[logo_platform]]&amp;"', "</f>
        <v>logo_platform: 'openbootcamp', </v>
      </c>
      <c r="AV235" t="str">
        <f>AV$1&amp;": [ "&amp;Tabla5[[#This Row],[logo_technologies]]&amp;" ], "</f>
        <v>logo_technologies: [ 'javascript', 'nodejs' ], </v>
      </c>
      <c r="AW235" t="str">
        <f>AW$1&amp;": "&amp;Tabla5[[#This Row],[mostrar]]&amp;", "</f>
        <v>mostrar: false, </v>
      </c>
      <c r="AX235" t="str">
        <f>AX$1&amp;": '"&amp;Tabla5[[#This Row],[repositorio]]&amp;"', "</f>
        <v>repositorio: 'https://github.com/petrix12/openbootcamp2022/blob/main/apuntes/004_javascript_basico.md', </v>
      </c>
      <c r="AY235" t="str">
        <f>AY$1&amp;": '"&amp;Tabla5[[#This Row],[nota]]&amp;"'"</f>
        <v>nota: ''</v>
      </c>
      <c r="AZ235" t="str">
        <f>"{ "&amp;AA235&amp;AB235&amp;AC235&amp;AD235&amp;AE235&amp;AF235&amp;AG235&amp;AH235&amp;AI235&amp;AJ235&amp;AK235&amp;AL235&amp;AM235&amp;AN235&amp;AO235&amp;AP235&amp;AQ235&amp;AR235&amp;AS235&amp;AT235&amp;AU235&amp;AV235&amp;AW235&amp;AX235&amp;AY235&amp;" },"</f>
        <v>{ id: 234, name: 'JavaScript Básico', category: 'Front-end', technology: 'JavaScript', url: 'https://campus.open-bootcamp.com/cursos/15', platform: 'OpenBootcamp', costo: 0, money: 'EUR', comprado: true, priority: 0, minutos: 924, culminado: '2022-07-04', certificado: '2F63bd7df1-d193-471c-b93c-87bcda39d678', url_certificado: 'https://storage.googleapis.com/openvitae-prod/diplomas%2F63bd7df1-d193-471c-b93c-87bcda39d678.pdf', instructor: 'Gorka Villar', description: 'Empieza tu formación en JavaScript, uno de los lenguajes más populares y utilizados en el desarrollo de aplicaciones web, multiplataforma, móvil y servicios, entre otros.', url_aux: '', calificacion: 'Muy bueno', actualizado: true, en_ruta: true, logo_platform: 'openbootcamp', logo_technologies: [ 'javascript', 'nodejs' ], mostrar: false, repositorio: 'https://github.com/petrix12/openbootcamp2022/blob/main/apuntes/004_javascript_basico.md', nota: '' },</v>
      </c>
    </row>
    <row r="236" spans="1:52">
      <c r="A236" s="8">
        <v>235</v>
      </c>
      <c r="B236" t="s">
        <v>63</v>
      </c>
      <c r="C236" t="s">
        <v>12</v>
      </c>
      <c r="D236" t="s">
        <v>63</v>
      </c>
      <c r="E236" s="7" t="s">
        <v>1241</v>
      </c>
      <c r="F236" t="s">
        <v>1209</v>
      </c>
      <c r="G236" s="3">
        <v>0</v>
      </c>
      <c r="H236" t="s">
        <v>54</v>
      </c>
      <c r="I236" t="s">
        <v>55</v>
      </c>
      <c r="J236" s="4">
        <v>0</v>
      </c>
      <c r="K236">
        <f>16*60+16</f>
        <v>976</v>
      </c>
      <c r="L236" s="5">
        <v>44756</v>
      </c>
      <c r="M236" t="s">
        <v>1242</v>
      </c>
      <c r="N236" s="7" t="s">
        <v>1243</v>
      </c>
      <c r="O236" t="s">
        <v>1212</v>
      </c>
      <c r="P236" t="s">
        <v>1244</v>
      </c>
      <c r="R236" t="s">
        <v>75</v>
      </c>
      <c r="S236" t="s">
        <v>55</v>
      </c>
      <c r="T236" t="s">
        <v>55</v>
      </c>
      <c r="U236" t="s">
        <v>1214</v>
      </c>
      <c r="V236" s="22" t="s">
        <v>1245</v>
      </c>
      <c r="W236" t="s">
        <v>61</v>
      </c>
      <c r="X236" s="7" t="s">
        <v>1246</v>
      </c>
      <c r="AA236" t="str">
        <f>AA$1&amp;": "&amp;Tabla5[[#This Row],[id]]&amp;", "</f>
        <v>id: 235, </v>
      </c>
      <c r="AB236" t="str">
        <f>AB$1&amp;": '"&amp;Tabla5[[#This Row],[name]]&amp;"', "</f>
        <v>name: 'Git', </v>
      </c>
      <c r="AC236" t="str">
        <f>AC$1&amp;": '"&amp;Tabla5[[#This Row],[category]]&amp;"', "</f>
        <v>category: 'Herramientas', </v>
      </c>
      <c r="AD236" t="str">
        <f>AD$1&amp;": '"&amp;Tabla5[[#This Row],[technology]]&amp;"', "</f>
        <v>technology: 'Git', </v>
      </c>
      <c r="AE236" t="str">
        <f>AE$1&amp;": '"&amp;Tabla5[[#This Row],[url]]&amp;"', "</f>
        <v>url: 'https://campus.open-bootcamp.com/cursos/10', </v>
      </c>
      <c r="AF236" t="str">
        <f>AF$1&amp;": '"&amp;Tabla5[[#This Row],[platform]]&amp;"', "</f>
        <v>platform: 'OpenBootcamp', </v>
      </c>
      <c r="AG236" t="str">
        <f>AG$1&amp;": "&amp;SUBSTITUTE(Tabla5[[#This Row],[costo]],",",".")&amp;", "</f>
        <v>costo: 0, </v>
      </c>
      <c r="AH236" t="str">
        <f>AH$1&amp;": '"&amp;Tabla5[[#This Row],[money]]&amp;"', "</f>
        <v>money: 'EUR', </v>
      </c>
      <c r="AI236" t="str">
        <f>AI$1&amp;": "&amp;Tabla5[[#This Row],[comprado]]&amp;", "</f>
        <v>comprado: true, </v>
      </c>
      <c r="AJ236" t="str">
        <f>AJ$1&amp;": "&amp;Tabla5[[#This Row],[priority]]&amp;", "</f>
        <v>priority: 0, </v>
      </c>
      <c r="AK236" t="str">
        <f>AK$1&amp;": "&amp;Tabla5[[#This Row],[minutos]]&amp;", "</f>
        <v>minutos: 976, </v>
      </c>
      <c r="AL236" t="str">
        <f>AL$1&amp;": "&amp;IF(Tabla5[[#This Row],[culminado]]=0,"null","'"&amp;TEXT(Tabla5[[#This Row],[culminado]],"aaaa-mm-dd")&amp;"'")&amp;", "</f>
        <v>culminado: '2022-07-14', </v>
      </c>
      <c r="AM236" t="str">
        <f>AM$1&amp;": '"&amp;Tabla5[[#This Row],[certificado]]&amp;"', "</f>
        <v>certificado: '2F43f46455-8872-4e47-8fe1-8e18bf1f95b1', </v>
      </c>
      <c r="AN236" t="str">
        <f>AN$1&amp;": '"&amp;Tabla5[[#This Row],[url_certificado]]&amp;"', "</f>
        <v>url_certificado: 'https://storage.googleapis.com/openvitae-prod/diplomas%2F43f46455-8872-4e47-8fe1-8e18bf1f95b1.pdf', </v>
      </c>
      <c r="AO236" t="str">
        <f>AO$1&amp;": '"&amp;Tabla5[[#This Row],[instructor]]&amp;"', "</f>
        <v>instructor: 'Víctor Román Archidona', </v>
      </c>
      <c r="AP236" t="str">
        <f>AP$1&amp;": '"&amp;Tabla5[[#This Row],[description]]&amp;"', "</f>
        <v>description: 'En este módulo aprenderás qué es un sistema de control de versiones y cómo gestionarlo de manera efectiva, junto a las herramientas más utilizada: Git, Gitlab, Github y Bitbucket. También aprenderás a automatizar procesos en pipelines de CI con tus repositorios remotos para empezar tu integración en el mundo de DevOps.', </v>
      </c>
      <c r="AQ236" t="str">
        <f>AQ$1&amp;": '"&amp;Tabla5[[#This Row],[url_aux]]&amp;"', "</f>
        <v>url_aux: '', </v>
      </c>
      <c r="AR236" t="str">
        <f>AR$1&amp;": '"&amp;Tabla5[[#This Row],[calificacion]]&amp;"', "</f>
        <v>calificacion: 'Bueno', </v>
      </c>
      <c r="AS236" t="str">
        <f>AS$1&amp;": "&amp;Tabla5[[#This Row],[actualizado]]&amp;", "</f>
        <v>actualizado: true, </v>
      </c>
      <c r="AT236" t="str">
        <f>AT$1&amp;": "&amp;Tabla5[[#This Row],[en_ruta]]&amp;", "</f>
        <v>en_ruta: true, </v>
      </c>
      <c r="AU236" t="str">
        <f>AU$1&amp;": '"&amp;Tabla5[[#This Row],[logo_platform]]&amp;"', "</f>
        <v>logo_platform: 'openbootcamp', </v>
      </c>
      <c r="AV236" t="str">
        <f>AV$1&amp;": [ "&amp;Tabla5[[#This Row],[logo_technologies]]&amp;" ], "</f>
        <v>logo_technologies: [ 'git', 'github', 'gitlab', 'bitbucket' ], </v>
      </c>
      <c r="AW236" t="str">
        <f>AW$1&amp;": "&amp;Tabla5[[#This Row],[mostrar]]&amp;", "</f>
        <v>mostrar: false, </v>
      </c>
      <c r="AX236" t="str">
        <f>AX$1&amp;": '"&amp;Tabla5[[#This Row],[repositorio]]&amp;"', "</f>
        <v>repositorio: 'https://github.com/petrix12/openbootcamp2022/blob/main/apuntes/005_git.md', </v>
      </c>
      <c r="AY236" t="str">
        <f>AY$1&amp;": '"&amp;Tabla5[[#This Row],[nota]]&amp;"'"</f>
        <v>nota: ''</v>
      </c>
      <c r="AZ236" t="str">
        <f>"{ "&amp;AA236&amp;AB236&amp;AC236&amp;AD236&amp;AE236&amp;AF236&amp;AG236&amp;AH236&amp;AI236&amp;AJ236&amp;AK236&amp;AL236&amp;AM236&amp;AN236&amp;AO236&amp;AP236&amp;AQ236&amp;AR236&amp;AS236&amp;AT236&amp;AU236&amp;AV236&amp;AW236&amp;AX236&amp;AY236&amp;" },"</f>
        <v>{ id: 235, name: 'Git', category: 'Herramientas', technology: 'Git', url: 'https://campus.open-bootcamp.com/cursos/10', platform: 'OpenBootcamp', costo: 0, money: 'EUR', comprado: true, priority: 0, minutos: 976, culminado: '2022-07-14', certificado: '2F43f46455-8872-4e47-8fe1-8e18bf1f95b1', url_certificado: 'https://storage.googleapis.com/openvitae-prod/diplomas%2F43f46455-8872-4e47-8fe1-8e18bf1f95b1.pdf', instructor: 'Víctor Román Archidona', description: 'En este módulo aprenderás qué es un sistema de control de versiones y cómo gestionarlo de manera efectiva, junto a las herramientas más utilizada: Git, Gitlab, Github y Bitbucket. También aprenderás a automatizar procesos en pipelines de CI con tus repositorios remotos para empezar tu integración en el mundo de DevOps.', url_aux: '', calificacion: 'Bueno', actualizado: true, en_ruta: true, logo_platform: 'openbootcamp', logo_technologies: [ 'git', 'github', 'gitlab', 'bitbucket' ], mostrar: false, repositorio: 'https://github.com/petrix12/openbootcamp2022/blob/main/apuntes/005_git.md', nota: '' },</v>
      </c>
    </row>
    <row r="237" spans="1:52">
      <c r="A237" s="8">
        <v>236</v>
      </c>
      <c r="B237" t="s">
        <v>1247</v>
      </c>
      <c r="C237" t="s">
        <v>15</v>
      </c>
      <c r="D237" t="s">
        <v>621</v>
      </c>
      <c r="E237" s="7" t="s">
        <v>1248</v>
      </c>
      <c r="F237" t="s">
        <v>1209</v>
      </c>
      <c r="G237" s="3">
        <v>0</v>
      </c>
      <c r="H237" t="s">
        <v>54</v>
      </c>
      <c r="I237" t="s">
        <v>55</v>
      </c>
      <c r="J237" s="4">
        <v>0</v>
      </c>
      <c r="K237">
        <f>14*60+53</f>
        <v>893</v>
      </c>
      <c r="L237" s="5">
        <v>44812</v>
      </c>
      <c r="M237" t="s">
        <v>1249</v>
      </c>
      <c r="N237" s="7" t="s">
        <v>1250</v>
      </c>
      <c r="O237" t="s">
        <v>1251</v>
      </c>
      <c r="P237" t="s">
        <v>1252</v>
      </c>
      <c r="R237" t="s">
        <v>75</v>
      </c>
      <c r="S237" t="s">
        <v>55</v>
      </c>
      <c r="T237" t="s">
        <v>55</v>
      </c>
      <c r="U237" t="s">
        <v>1214</v>
      </c>
      <c r="V237" s="22" t="s">
        <v>212</v>
      </c>
      <c r="W237" t="s">
        <v>61</v>
      </c>
      <c r="X237" s="7" t="s">
        <v>1253</v>
      </c>
      <c r="AA237" t="str">
        <f>AA$1&amp;": "&amp;Tabla5[[#This Row],[id]]&amp;", "</f>
        <v>id: 236, </v>
      </c>
      <c r="AB237" t="str">
        <f>AB$1&amp;": '"&amp;Tabla5[[#This Row],[name]]&amp;"', "</f>
        <v>name: 'Java Básico', </v>
      </c>
      <c r="AC237" t="str">
        <f>AC$1&amp;": '"&amp;Tabla5[[#This Row],[category]]&amp;"', "</f>
        <v>category: 'Lenguajes de Programación', </v>
      </c>
      <c r="AD237" t="str">
        <f>AD$1&amp;": '"&amp;Tabla5[[#This Row],[technology]]&amp;"', "</f>
        <v>technology: 'Java', </v>
      </c>
      <c r="AE237" t="str">
        <f>AE$1&amp;": '"&amp;Tabla5[[#This Row],[url]]&amp;"', "</f>
        <v>url: 'https://campus.open-bootcamp.com/cursos/5', </v>
      </c>
      <c r="AF237" t="str">
        <f>AF$1&amp;": '"&amp;Tabla5[[#This Row],[platform]]&amp;"', "</f>
        <v>platform: 'OpenBootcamp', </v>
      </c>
      <c r="AG237" t="str">
        <f>AG$1&amp;": "&amp;SUBSTITUTE(Tabla5[[#This Row],[costo]],",",".")&amp;", "</f>
        <v>costo: 0, </v>
      </c>
      <c r="AH237" t="str">
        <f>AH$1&amp;": '"&amp;Tabla5[[#This Row],[money]]&amp;"', "</f>
        <v>money: 'EUR', </v>
      </c>
      <c r="AI237" t="str">
        <f>AI$1&amp;": "&amp;Tabla5[[#This Row],[comprado]]&amp;", "</f>
        <v>comprado: true, </v>
      </c>
      <c r="AJ237" t="str">
        <f>AJ$1&amp;": "&amp;Tabla5[[#This Row],[priority]]&amp;", "</f>
        <v>priority: 0, </v>
      </c>
      <c r="AK237" t="str">
        <f>AK$1&amp;": "&amp;Tabla5[[#This Row],[minutos]]&amp;", "</f>
        <v>minutos: 893, </v>
      </c>
      <c r="AL237" t="str">
        <f>AL$1&amp;": "&amp;IF(Tabla5[[#This Row],[culminado]]=0,"null","'"&amp;TEXT(Tabla5[[#This Row],[culminado]],"aaaa-mm-dd")&amp;"'")&amp;", "</f>
        <v>culminado: '2022-09-08', </v>
      </c>
      <c r="AM237" t="str">
        <f>AM$1&amp;": '"&amp;Tabla5[[#This Row],[certificado]]&amp;"', "</f>
        <v>certificado: '2Fb6e12ca9-6b3b-40bd-b690-b91d1c35f2a7', </v>
      </c>
      <c r="AN237" t="str">
        <f>AN$1&amp;": '"&amp;Tabla5[[#This Row],[url_certificado]]&amp;"', "</f>
        <v>url_certificado: 'https://storage.googleapis.com/openvitae-prod/diplomas%2Fb6e12ca9-6b3b-40bd-b690-b91d1c35f2a7.pdf', </v>
      </c>
      <c r="AO237" t="str">
        <f>AO$1&amp;": '"&amp;Tabla5[[#This Row],[instructor]]&amp;"', "</f>
        <v>instructor: 'Alan Sastre', </v>
      </c>
      <c r="AP237" t="str">
        <f>AP$1&amp;": '"&amp;Tabla5[[#This Row],[description]]&amp;"', "</f>
        <v>description: 'Empieza tu formación desde 0 y domina tanto el lenguaje Java como las bases en la programación orientada a objetos.', </v>
      </c>
      <c r="AQ237" t="str">
        <f>AQ$1&amp;": '"&amp;Tabla5[[#This Row],[url_aux]]&amp;"', "</f>
        <v>url_aux: '', </v>
      </c>
      <c r="AR237" t="str">
        <f>AR$1&amp;": '"&amp;Tabla5[[#This Row],[calificacion]]&amp;"', "</f>
        <v>calificacion: 'Bueno', </v>
      </c>
      <c r="AS237" t="str">
        <f>AS$1&amp;": "&amp;Tabla5[[#This Row],[actualizado]]&amp;", "</f>
        <v>actualizado: true, </v>
      </c>
      <c r="AT237" t="str">
        <f>AT$1&amp;": "&amp;Tabla5[[#This Row],[en_ruta]]&amp;", "</f>
        <v>en_ruta: true, </v>
      </c>
      <c r="AU237" t="str">
        <f>AU$1&amp;": '"&amp;Tabla5[[#This Row],[logo_platform]]&amp;"', "</f>
        <v>logo_platform: 'openbootcamp', </v>
      </c>
      <c r="AV237" t="str">
        <f>AV$1&amp;": [ "&amp;Tabla5[[#This Row],[logo_technologies]]&amp;" ], "</f>
        <v>logo_technologies: [ 'java' ], </v>
      </c>
      <c r="AW237" t="str">
        <f>AW$1&amp;": "&amp;Tabla5[[#This Row],[mostrar]]&amp;", "</f>
        <v>mostrar: false, </v>
      </c>
      <c r="AX237" t="str">
        <f>AX$1&amp;": '"&amp;Tabla5[[#This Row],[repositorio]]&amp;"', "</f>
        <v>repositorio: 'https://github.com/petrix12/openbootcamp2022/blob/main/apuntes/006_java_basico.md', </v>
      </c>
      <c r="AY237" t="str">
        <f>AY$1&amp;": '"&amp;Tabla5[[#This Row],[nota]]&amp;"'"</f>
        <v>nota: ''</v>
      </c>
      <c r="AZ237" t="str">
        <f>"{ "&amp;AA237&amp;AB237&amp;AC237&amp;AD237&amp;AE237&amp;AF237&amp;AG237&amp;AH237&amp;AI237&amp;AJ237&amp;AK237&amp;AL237&amp;AM237&amp;AN237&amp;AO237&amp;AP237&amp;AQ237&amp;AR237&amp;AS237&amp;AT237&amp;AU237&amp;AV237&amp;AW237&amp;AX237&amp;AY237&amp;" },"</f>
        <v>{ id: 236, name: 'Java Básico', category: 'Lenguajes de Programación', technology: 'Java', url: 'https://campus.open-bootcamp.com/cursos/5', platform: 'OpenBootcamp', costo: 0, money: 'EUR', comprado: true, priority: 0, minutos: 893, culminado: '2022-09-08', certificado: '2Fb6e12ca9-6b3b-40bd-b690-b91d1c35f2a7', url_certificado: 'https://storage.googleapis.com/openvitae-prod/diplomas%2Fb6e12ca9-6b3b-40bd-b690-b91d1c35f2a7.pdf', instructor: 'Alan Sastre', description: 'Empieza tu formación desde 0 y domina tanto el lenguaje Java como las bases en la programación orientada a objetos.', url_aux: '', calificacion: 'Bueno', actualizado: true, en_ruta: true, logo_platform: 'openbootcamp', logo_technologies: [ 'java' ], mostrar: false, repositorio: 'https://github.com/petrix12/openbootcamp2022/blob/main/apuntes/006_java_basico.md', nota: '' },</v>
      </c>
    </row>
    <row r="238" spans="1:52">
      <c r="A238" s="8">
        <v>237</v>
      </c>
      <c r="B238" t="s">
        <v>1254</v>
      </c>
      <c r="C238" t="s">
        <v>10</v>
      </c>
      <c r="D238" t="s">
        <v>246</v>
      </c>
      <c r="E238" s="7" t="s">
        <v>1255</v>
      </c>
      <c r="F238" t="s">
        <v>53</v>
      </c>
      <c r="G238" s="3">
        <v>0</v>
      </c>
      <c r="H238" t="s">
        <v>54</v>
      </c>
      <c r="I238" t="s">
        <v>55</v>
      </c>
      <c r="J238" s="4">
        <v>0</v>
      </c>
      <c r="K238">
        <f>60+33</f>
        <v>93</v>
      </c>
      <c r="L238" s="5">
        <v>44825</v>
      </c>
      <c r="M238" t="s">
        <v>79</v>
      </c>
      <c r="O238" t="s">
        <v>1256</v>
      </c>
      <c r="P238" t="s">
        <v>1257</v>
      </c>
      <c r="R238" t="s">
        <v>75</v>
      </c>
      <c r="S238" t="s">
        <v>61</v>
      </c>
      <c r="T238" t="s">
        <v>61</v>
      </c>
      <c r="U238" t="s">
        <v>59</v>
      </c>
      <c r="V238" s="22" t="s">
        <v>250</v>
      </c>
      <c r="W238" s="22" t="s">
        <v>61</v>
      </c>
      <c r="X238" s="7" t="s">
        <v>1258</v>
      </c>
      <c r="AA238" t="str">
        <f>AA$1&amp;": "&amp;Tabla5[[#This Row],[id]]&amp;", "</f>
        <v>id: 237, </v>
      </c>
      <c r="AB238" t="str">
        <f>AB$1&amp;": '"&amp;Tabla5[[#This Row],[name]]&amp;"', "</f>
        <v>name: 'Crea tu primer proyecto en react', </v>
      </c>
      <c r="AC238" t="str">
        <f>AC$1&amp;": '"&amp;Tabla5[[#This Row],[category]]&amp;"', "</f>
        <v>category: 'Frameworks de JavaScript', </v>
      </c>
      <c r="AD238" t="str">
        <f>AD$1&amp;": '"&amp;Tabla5[[#This Row],[technology]]&amp;"', "</f>
        <v>technology: 'React JS', </v>
      </c>
      <c r="AE238" t="str">
        <f>AE$1&amp;": '"&amp;Tabla5[[#This Row],[url]]&amp;"', "</f>
        <v>url: 'https://www.udemy.com/course/crea-tu-primer-proyecto-en-react-js', </v>
      </c>
      <c r="AF238" t="str">
        <f>AF$1&amp;": '"&amp;Tabla5[[#This Row],[platform]]&amp;"', "</f>
        <v>platform: 'Udemy', </v>
      </c>
      <c r="AG238" t="str">
        <f>AG$1&amp;": "&amp;SUBSTITUTE(Tabla5[[#This Row],[costo]],",",".")&amp;", "</f>
        <v>costo: 0, </v>
      </c>
      <c r="AH238" t="str">
        <f>AH$1&amp;": '"&amp;Tabla5[[#This Row],[money]]&amp;"', "</f>
        <v>money: 'EUR', </v>
      </c>
      <c r="AI238" t="str">
        <f>AI$1&amp;": "&amp;Tabla5[[#This Row],[comprado]]&amp;", "</f>
        <v>comprado: true, </v>
      </c>
      <c r="AJ238" t="str">
        <f>AJ$1&amp;": "&amp;Tabla5[[#This Row],[priority]]&amp;", "</f>
        <v>priority: 0, </v>
      </c>
      <c r="AK238" t="str">
        <f>AK$1&amp;": "&amp;Tabla5[[#This Row],[minutos]]&amp;", "</f>
        <v>minutos: 93, </v>
      </c>
      <c r="AL238" t="str">
        <f>AL$1&amp;": "&amp;IF(Tabla5[[#This Row],[culminado]]=0,"null","'"&amp;TEXT(Tabla5[[#This Row],[culminado]],"aaaa-mm-dd")&amp;"'")&amp;", "</f>
        <v>culminado: '2022-09-21', </v>
      </c>
      <c r="AM238" t="str">
        <f>AM$1&amp;": '"&amp;Tabla5[[#This Row],[certificado]]&amp;"', "</f>
        <v>certificado: 'S/C', </v>
      </c>
      <c r="AN238" t="str">
        <f>AN$1&amp;": '"&amp;Tabla5[[#This Row],[url_certificado]]&amp;"', "</f>
        <v>url_certificado: '', </v>
      </c>
      <c r="AO238" t="str">
        <f>AO$1&amp;": '"&amp;Tabla5[[#This Row],[instructor]]&amp;"', "</f>
        <v>instructor: 'Angelo Parra', </v>
      </c>
      <c r="AP238" t="str">
        <f>AP$1&amp;": '"&amp;Tabla5[[#This Row],[description]]&amp;"', "</f>
        <v>description: 'Crea tu primer proyecto con la libreria de react.', </v>
      </c>
      <c r="AQ238" t="str">
        <f>AQ$1&amp;": '"&amp;Tabla5[[#This Row],[url_aux]]&amp;"', "</f>
        <v>url_aux: '', </v>
      </c>
      <c r="AR238" t="str">
        <f>AR$1&amp;": '"&amp;Tabla5[[#This Row],[calificacion]]&amp;"', "</f>
        <v>calificacion: 'Bueno', </v>
      </c>
      <c r="AS238" t="str">
        <f>AS$1&amp;": "&amp;Tabla5[[#This Row],[actualizado]]&amp;", "</f>
        <v>actualizado: false, </v>
      </c>
      <c r="AT238" t="str">
        <f>AT$1&amp;": "&amp;Tabla5[[#This Row],[en_ruta]]&amp;", "</f>
        <v>en_ruta: false, </v>
      </c>
      <c r="AU238" t="str">
        <f>AU$1&amp;": '"&amp;Tabla5[[#This Row],[logo_platform]]&amp;"', "</f>
        <v>logo_platform: 'udemy', </v>
      </c>
      <c r="AV238" t="str">
        <f>AV$1&amp;": [ "&amp;Tabla5[[#This Row],[logo_technologies]]&amp;" ], "</f>
        <v>logo_technologies: [ 'reactjs' ], </v>
      </c>
      <c r="AW238" t="str">
        <f>AW$1&amp;": "&amp;Tabla5[[#This Row],[mostrar]]&amp;", "</f>
        <v>mostrar: false, </v>
      </c>
      <c r="AX238" t="str">
        <f>AX$1&amp;": '"&amp;Tabla5[[#This Row],[repositorio]]&amp;"', "</f>
        <v>repositorio: 'https://github.com/petrix12/react2022', </v>
      </c>
      <c r="AY238" t="str">
        <f>AY$1&amp;": '"&amp;Tabla5[[#This Row],[nota]]&amp;"'"</f>
        <v>nota: ''</v>
      </c>
      <c r="AZ238" t="str">
        <f>"{ "&amp;AA238&amp;AB238&amp;AC238&amp;AD238&amp;AE238&amp;AF238&amp;AG238&amp;AH238&amp;AI238&amp;AJ238&amp;AK238&amp;AL238&amp;AM238&amp;AN238&amp;AO238&amp;AP238&amp;AQ238&amp;AR238&amp;AS238&amp;AT238&amp;AU238&amp;AV238&amp;AW238&amp;AX238&amp;AY238&amp;" },"</f>
        <v>{ id: 237, name: 'Crea tu primer proyecto en react', category: 'Frameworks de JavaScript', technology: 'React JS', url: 'https://www.udemy.com/course/crea-tu-primer-proyecto-en-react-js', platform: 'Udemy', costo: 0, money: 'EUR', comprado: true, priority: 0, minutos: 93, culminado: '2022-09-21', certificado: 'S/C', url_certificado: '', instructor: 'Angelo Parra', description: 'Crea tu primer proyecto con la libreria de react.', url_aux: '', calificacion: 'Bueno', actualizado: false, en_ruta: false, logo_platform: 'udemy', logo_technologies: [ 'reactjs' ], mostrar: false, repositorio: 'https://github.com/petrix12/react2022', nota: '' },</v>
      </c>
    </row>
    <row r="239" spans="1:52">
      <c r="A239" s="8">
        <v>238</v>
      </c>
      <c r="B239" t="s">
        <v>1259</v>
      </c>
      <c r="C239" t="s">
        <v>8</v>
      </c>
      <c r="D239" t="s">
        <v>508</v>
      </c>
      <c r="E239" s="7" t="s">
        <v>1260</v>
      </c>
      <c r="F239" t="s">
        <v>717</v>
      </c>
      <c r="G239" s="3">
        <v>0</v>
      </c>
      <c r="H239" t="s">
        <v>104</v>
      </c>
      <c r="I239" t="s">
        <v>55</v>
      </c>
      <c r="J239" s="4">
        <v>0</v>
      </c>
      <c r="K239">
        <v>38</v>
      </c>
      <c r="L239" s="5">
        <v>44827</v>
      </c>
      <c r="M239" t="s">
        <v>79</v>
      </c>
      <c r="O239" t="s">
        <v>718</v>
      </c>
      <c r="P239" t="s">
        <v>1261</v>
      </c>
      <c r="R239" t="s">
        <v>93</v>
      </c>
      <c r="S239" t="s">
        <v>55</v>
      </c>
      <c r="T239" t="s">
        <v>61</v>
      </c>
      <c r="U239" t="s">
        <v>720</v>
      </c>
      <c r="V239" s="22" t="s">
        <v>511</v>
      </c>
      <c r="W239" s="22" t="s">
        <v>61</v>
      </c>
      <c r="AA239" t="str">
        <f>AA$1&amp;": "&amp;Tabla5[[#This Row],[id]]&amp;", "</f>
        <v>id: 238, </v>
      </c>
      <c r="AB239" t="str">
        <f>AB$1&amp;": '"&amp;Tabla5[[#This Row],[name]]&amp;"', "</f>
        <v>name: 'Novedades de Laravel 9', </v>
      </c>
      <c r="AC239" t="str">
        <f>AC$1&amp;": '"&amp;Tabla5[[#This Row],[category]]&amp;"', "</f>
        <v>category: 'Frameworks de back-end', </v>
      </c>
      <c r="AD239" t="str">
        <f>AD$1&amp;": '"&amp;Tabla5[[#This Row],[technology]]&amp;"', "</f>
        <v>technology: 'Laravel', </v>
      </c>
      <c r="AE239" t="str">
        <f>AE$1&amp;": '"&amp;Tabla5[[#This Row],[url]]&amp;"', "</f>
        <v>url: 'https://aprendible.com/series/novedades-de-laravel-9', </v>
      </c>
      <c r="AF239" t="str">
        <f>AF$1&amp;": '"&amp;Tabla5[[#This Row],[platform]]&amp;"', "</f>
        <v>platform: 'Aprendible', </v>
      </c>
      <c r="AG239" t="str">
        <f>AG$1&amp;": "&amp;SUBSTITUTE(Tabla5[[#This Row],[costo]],",",".")&amp;", "</f>
        <v>costo: 0, </v>
      </c>
      <c r="AH239" t="str">
        <f>AH$1&amp;": '"&amp;Tabla5[[#This Row],[money]]&amp;"', "</f>
        <v>money: 'USD', </v>
      </c>
      <c r="AI239" t="str">
        <f>AI$1&amp;": "&amp;Tabla5[[#This Row],[comprado]]&amp;", "</f>
        <v>comprado: true, </v>
      </c>
      <c r="AJ239" t="str">
        <f>AJ$1&amp;": "&amp;Tabla5[[#This Row],[priority]]&amp;", "</f>
        <v>priority: 0, </v>
      </c>
      <c r="AK239" t="str">
        <f>AK$1&amp;": "&amp;Tabla5[[#This Row],[minutos]]&amp;", "</f>
        <v>minutos: 38, </v>
      </c>
      <c r="AL239" t="str">
        <f>AL$1&amp;": "&amp;IF(Tabla5[[#This Row],[culminado]]=0,"null","'"&amp;TEXT(Tabla5[[#This Row],[culminado]],"aaaa-mm-dd")&amp;"'")&amp;", "</f>
        <v>culminado: '2022-09-23', </v>
      </c>
      <c r="AM239" t="str">
        <f>AM$1&amp;": '"&amp;Tabla5[[#This Row],[certificado]]&amp;"', "</f>
        <v>certificado: 'S/C', </v>
      </c>
      <c r="AN239" t="str">
        <f>AN$1&amp;": '"&amp;Tabla5[[#This Row],[url_certificado]]&amp;"', "</f>
        <v>url_certificado: '', </v>
      </c>
      <c r="AO239" t="str">
        <f>AO$1&amp;": '"&amp;Tabla5[[#This Row],[instructor]]&amp;"', "</f>
        <v>instructor: 'Jorge Luis García Coello', </v>
      </c>
      <c r="AP239" t="str">
        <f>AP$1&amp;": '"&amp;Tabla5[[#This Row],[description]]&amp;"', "</f>
        <v>description: 'En esta serie de videos vamos a revisar las novedades más importantes de la versión 9 de Laravel.', </v>
      </c>
      <c r="AQ239" t="str">
        <f>AQ$1&amp;": '"&amp;Tabla5[[#This Row],[url_aux]]&amp;"', "</f>
        <v>url_aux: '', </v>
      </c>
      <c r="AR239" t="str">
        <f>AR$1&amp;": '"&amp;Tabla5[[#This Row],[calificacion]]&amp;"', "</f>
        <v>calificacion: 'Excelente', </v>
      </c>
      <c r="AS239" t="str">
        <f>AS$1&amp;": "&amp;Tabla5[[#This Row],[actualizado]]&amp;", "</f>
        <v>actualizado: true, </v>
      </c>
      <c r="AT239" t="str">
        <f>AT$1&amp;": "&amp;Tabla5[[#This Row],[en_ruta]]&amp;", "</f>
        <v>en_ruta: false, </v>
      </c>
      <c r="AU239" t="str">
        <f>AU$1&amp;": '"&amp;Tabla5[[#This Row],[logo_platform]]&amp;"', "</f>
        <v>logo_platform: 'aprendible', </v>
      </c>
      <c r="AV239" t="str">
        <f>AV$1&amp;": [ "&amp;Tabla5[[#This Row],[logo_technologies]]&amp;" ], "</f>
        <v>logo_technologies: [ 'laravel' ], </v>
      </c>
      <c r="AW239" t="str">
        <f>AW$1&amp;": "&amp;Tabla5[[#This Row],[mostrar]]&amp;", "</f>
        <v>mostrar: false, </v>
      </c>
      <c r="AX239" t="str">
        <f>AX$1&amp;": '"&amp;Tabla5[[#This Row],[repositorio]]&amp;"', "</f>
        <v>repositorio: '', </v>
      </c>
      <c r="AY239" t="str">
        <f>AY$1&amp;": '"&amp;Tabla5[[#This Row],[nota]]&amp;"'"</f>
        <v>nota: ''</v>
      </c>
      <c r="AZ239" t="str">
        <f>"{ "&amp;AA239&amp;AB239&amp;AC239&amp;AD239&amp;AE239&amp;AF239&amp;AG239&amp;AH239&amp;AI239&amp;AJ239&amp;AK239&amp;AL239&amp;AM239&amp;AN239&amp;AO239&amp;AP239&amp;AQ239&amp;AR239&amp;AS239&amp;AT239&amp;AU239&amp;AV239&amp;AW239&amp;AX239&amp;AY239&amp;" },"</f>
        <v>{ id: 238, name: 'Novedades de Laravel 9', category: 'Frameworks de back-end', technology: 'Laravel', url: 'https://aprendible.com/series/novedades-de-laravel-9', platform: 'Aprendible', costo: 0, money: 'USD', comprado: true, priority: 0, minutos: 38, culminado: '2022-09-23', certificado: 'S/C', url_certificado: '', instructor: 'Jorge Luis García Coello', description: 'En esta serie de videos vamos a revisar las novedades más importantes de la versión 9 de Laravel.', url_aux: '', calificacion: 'Excelente', actualizado: true, en_ruta: false, logo_platform: 'aprendible', logo_technologies: [ 'laravel' ], mostrar: false, repositorio: '', nota: '' },</v>
      </c>
    </row>
    <row r="240" spans="1:52">
      <c r="A240" s="8">
        <v>239</v>
      </c>
      <c r="B240" t="s">
        <v>1262</v>
      </c>
      <c r="C240" t="s">
        <v>8</v>
      </c>
      <c r="D240" t="s">
        <v>508</v>
      </c>
      <c r="E240" s="7" t="s">
        <v>1263</v>
      </c>
      <c r="F240" t="s">
        <v>239</v>
      </c>
      <c r="G240" s="3">
        <v>14.99</v>
      </c>
      <c r="H240" t="s">
        <v>104</v>
      </c>
      <c r="I240" t="s">
        <v>55</v>
      </c>
      <c r="J240" s="4">
        <v>0</v>
      </c>
      <c r="K240">
        <f>2.9*60</f>
        <v>174</v>
      </c>
      <c r="L240" s="5">
        <v>44830</v>
      </c>
      <c r="M240" t="s">
        <v>79</v>
      </c>
      <c r="O240" t="s">
        <v>242</v>
      </c>
      <c r="P240" t="s">
        <v>1264</v>
      </c>
      <c r="R240" t="s">
        <v>93</v>
      </c>
      <c r="S240" t="s">
        <v>55</v>
      </c>
      <c r="T240" t="s">
        <v>61</v>
      </c>
      <c r="U240" t="s">
        <v>244</v>
      </c>
      <c r="V240" s="22" t="s">
        <v>1265</v>
      </c>
      <c r="W240" t="s">
        <v>55</v>
      </c>
      <c r="X240" s="7" t="s">
        <v>1266</v>
      </c>
      <c r="AA240" t="str">
        <f>AA$1&amp;": "&amp;Tabla5[[#This Row],[id]]&amp;", "</f>
        <v>id: 239, </v>
      </c>
      <c r="AB240" t="str">
        <f>AB$1&amp;": '"&amp;Tabla5[[#This Row],[name]]&amp;"', "</f>
        <v>name: 'Aprende a generar reportes con Laravel-Excel', </v>
      </c>
      <c r="AC240" t="str">
        <f>AC$1&amp;": '"&amp;Tabla5[[#This Row],[category]]&amp;"', "</f>
        <v>category: 'Frameworks de back-end', </v>
      </c>
      <c r="AD240" t="str">
        <f>AD$1&amp;": '"&amp;Tabla5[[#This Row],[technology]]&amp;"', "</f>
        <v>technology: 'Laravel', </v>
      </c>
      <c r="AE240" t="str">
        <f>AE$1&amp;": '"&amp;Tabla5[[#This Row],[url]]&amp;"', "</f>
        <v>url: 'https://codersfree.com/cursos/aprende-a-generar-reportes-con-laravel-excel', </v>
      </c>
      <c r="AF240" t="str">
        <f>AF$1&amp;": '"&amp;Tabla5[[#This Row],[platform]]&amp;"', "</f>
        <v>platform: 'Coders Free', </v>
      </c>
      <c r="AG240" t="str">
        <f>AG$1&amp;": "&amp;SUBSTITUTE(Tabla5[[#This Row],[costo]],",",".")&amp;", "</f>
        <v>costo: 14.99, </v>
      </c>
      <c r="AH240" t="str">
        <f>AH$1&amp;": '"&amp;Tabla5[[#This Row],[money]]&amp;"', "</f>
        <v>money: 'USD', </v>
      </c>
      <c r="AI240" t="str">
        <f>AI$1&amp;": "&amp;Tabla5[[#This Row],[comprado]]&amp;", "</f>
        <v>comprado: true, </v>
      </c>
      <c r="AJ240" t="str">
        <f>AJ$1&amp;": "&amp;Tabla5[[#This Row],[priority]]&amp;", "</f>
        <v>priority: 0, </v>
      </c>
      <c r="AK240" t="str">
        <f>AK$1&amp;": "&amp;Tabla5[[#This Row],[minutos]]&amp;", "</f>
        <v>minutos: 174, </v>
      </c>
      <c r="AL240" t="str">
        <f>AL$1&amp;": "&amp;IF(Tabla5[[#This Row],[culminado]]=0,"null","'"&amp;TEXT(Tabla5[[#This Row],[culminado]],"aaaa-mm-dd")&amp;"'")&amp;", "</f>
        <v>culminado: '2022-09-26', </v>
      </c>
      <c r="AM240" t="str">
        <f>AM$1&amp;": '"&amp;Tabla5[[#This Row],[certificado]]&amp;"', "</f>
        <v>certificado: 'S/C', </v>
      </c>
      <c r="AN240" t="str">
        <f>AN$1&amp;": '"&amp;Tabla5[[#This Row],[url_certificado]]&amp;"', "</f>
        <v>url_certificado: '', </v>
      </c>
      <c r="AO240" t="str">
        <f>AO$1&amp;": '"&amp;Tabla5[[#This Row],[instructor]]&amp;"', "</f>
        <v>instructor: 'Victor Arana Flores', </v>
      </c>
      <c r="AP240" t="str">
        <f>AP$1&amp;": '"&amp;Tabla5[[#This Row],[description]]&amp;"', "</f>
        <v>description: 'En este curso aprenderás a generar reportes con el paquete Laravel Excel.', </v>
      </c>
      <c r="AQ240" t="str">
        <f>AQ$1&amp;": '"&amp;Tabla5[[#This Row],[url_aux]]&amp;"', "</f>
        <v>url_aux: '', </v>
      </c>
      <c r="AR240" t="str">
        <f>AR$1&amp;": '"&amp;Tabla5[[#This Row],[calificacion]]&amp;"', "</f>
        <v>calificacion: 'Excelente', </v>
      </c>
      <c r="AS240" t="str">
        <f>AS$1&amp;": "&amp;Tabla5[[#This Row],[actualizado]]&amp;", "</f>
        <v>actualizado: true, </v>
      </c>
      <c r="AT240" t="str">
        <f>AT$1&amp;": "&amp;Tabla5[[#This Row],[en_ruta]]&amp;", "</f>
        <v>en_ruta: false, </v>
      </c>
      <c r="AU240" t="str">
        <f>AU$1&amp;": '"&amp;Tabla5[[#This Row],[logo_platform]]&amp;"', "</f>
        <v>logo_platform: 'coders_free', </v>
      </c>
      <c r="AV240" t="str">
        <f>AV$1&amp;": [ "&amp;Tabla5[[#This Row],[logo_technologies]]&amp;" ], "</f>
        <v>logo_technologies: [ 'laravel', 'excel' ], </v>
      </c>
      <c r="AW240" t="str">
        <f>AW$1&amp;": "&amp;Tabla5[[#This Row],[mostrar]]&amp;", "</f>
        <v>mostrar: true, </v>
      </c>
      <c r="AX240" t="str">
        <f>AX$1&amp;": '"&amp;Tabla5[[#This Row],[repositorio]]&amp;"', "</f>
        <v>repositorio: 'https://github.com/petrix12/laravel-excel-2022', </v>
      </c>
      <c r="AY240" t="str">
        <f>AY$1&amp;": '"&amp;Tabla5[[#This Row],[nota]]&amp;"'"</f>
        <v>nota: ''</v>
      </c>
      <c r="AZ240" t="str">
        <f>"{ "&amp;AA240&amp;AB240&amp;AC240&amp;AD240&amp;AE240&amp;AF240&amp;AG240&amp;AH240&amp;AI240&amp;AJ240&amp;AK240&amp;AL240&amp;AM240&amp;AN240&amp;AO240&amp;AP240&amp;AQ240&amp;AR240&amp;AS240&amp;AT240&amp;AU240&amp;AV240&amp;AW240&amp;AX240&amp;AY240&amp;" },"</f>
        <v>{ id: 239, name: 'Aprende a generar reportes con Laravel-Excel', category: 'Frameworks de back-end', technology: 'Laravel', url: 'https://codersfree.com/cursos/aprende-a-generar-reportes-con-laravel-excel', platform: 'Coders Free', costo: 14.99, money: 'USD', comprado: true, priority: 0, minutos: 174, culminado: '2022-09-26', certificado: 'S/C', url_certificado: '', instructor: 'Victor Arana Flores', description: 'En este curso aprenderás a generar reportes con el paquete Laravel Excel.', url_aux: '', calificacion: 'Excelente', actualizado: true, en_ruta: false, logo_platform: 'coders_free', logo_technologies: [ 'laravel', 'excel' ], mostrar: true, repositorio: 'https://github.com/petrix12/laravel-excel-2022', nota: '' },</v>
      </c>
    </row>
    <row r="241" spans="1:52">
      <c r="A241" s="8">
        <v>240</v>
      </c>
      <c r="B241" t="s">
        <v>1267</v>
      </c>
      <c r="C241" t="s">
        <v>8</v>
      </c>
      <c r="D241" t="s">
        <v>508</v>
      </c>
      <c r="E241" s="7" t="s">
        <v>1268</v>
      </c>
      <c r="F241" t="s">
        <v>239</v>
      </c>
      <c r="G241" s="3">
        <v>14.99</v>
      </c>
      <c r="H241" t="s">
        <v>104</v>
      </c>
      <c r="I241" t="s">
        <v>55</v>
      </c>
      <c r="J241" s="4">
        <v>0</v>
      </c>
      <c r="K241">
        <f>3.9*60</f>
        <v>234</v>
      </c>
      <c r="L241" s="5">
        <v>44850</v>
      </c>
      <c r="M241" t="s">
        <v>79</v>
      </c>
      <c r="O241" t="s">
        <v>242</v>
      </c>
      <c r="P241" t="s">
        <v>1269</v>
      </c>
      <c r="R241" t="s">
        <v>93</v>
      </c>
      <c r="S241" t="s">
        <v>55</v>
      </c>
      <c r="T241" t="s">
        <v>61</v>
      </c>
      <c r="U241" t="s">
        <v>244</v>
      </c>
      <c r="V241" s="22" t="s">
        <v>1270</v>
      </c>
      <c r="W241" t="s">
        <v>55</v>
      </c>
      <c r="X241" s="7" t="s">
        <v>1271</v>
      </c>
      <c r="AA241" t="str">
        <f>AA$1&amp;": "&amp;Tabla5[[#This Row],[id]]&amp;", "</f>
        <v>id: 240, </v>
      </c>
      <c r="AB241" t="str">
        <f>AB$1&amp;": '"&amp;Tabla5[[#This Row],[name]]&amp;"', "</f>
        <v>name: 'Aprende a construir tu propio CMS con Laravel Voyager', </v>
      </c>
      <c r="AC241" t="str">
        <f>AC$1&amp;": '"&amp;Tabla5[[#This Row],[category]]&amp;"', "</f>
        <v>category: 'Frameworks de back-end', </v>
      </c>
      <c r="AD241" t="str">
        <f>AD$1&amp;": '"&amp;Tabla5[[#This Row],[technology]]&amp;"', "</f>
        <v>technology: 'Laravel', </v>
      </c>
      <c r="AE241" t="str">
        <f>AE$1&amp;": '"&amp;Tabla5[[#This Row],[url]]&amp;"', "</f>
        <v>url: 'https://codersfree.com/cursos/aprende-a-construir-tu-propio-cms-con-laravel-voyager', </v>
      </c>
      <c r="AF241" t="str">
        <f>AF$1&amp;": '"&amp;Tabla5[[#This Row],[platform]]&amp;"', "</f>
        <v>platform: 'Coders Free', </v>
      </c>
      <c r="AG241" t="str">
        <f>AG$1&amp;": "&amp;SUBSTITUTE(Tabla5[[#This Row],[costo]],",",".")&amp;", "</f>
        <v>costo: 14.99, </v>
      </c>
      <c r="AH241" t="str">
        <f>AH$1&amp;": '"&amp;Tabla5[[#This Row],[money]]&amp;"', "</f>
        <v>money: 'USD', </v>
      </c>
      <c r="AI241" t="str">
        <f>AI$1&amp;": "&amp;Tabla5[[#This Row],[comprado]]&amp;", "</f>
        <v>comprado: true, </v>
      </c>
      <c r="AJ241" t="str">
        <f>AJ$1&amp;": "&amp;Tabla5[[#This Row],[priority]]&amp;", "</f>
        <v>priority: 0, </v>
      </c>
      <c r="AK241" t="str">
        <f>AK$1&amp;": "&amp;Tabla5[[#This Row],[minutos]]&amp;", "</f>
        <v>minutos: 234, </v>
      </c>
      <c r="AL241" t="str">
        <f>AL$1&amp;": "&amp;IF(Tabla5[[#This Row],[culminado]]=0,"null","'"&amp;TEXT(Tabla5[[#This Row],[culminado]],"aaaa-mm-dd")&amp;"'")&amp;", "</f>
        <v>culminado: '2022-10-16', </v>
      </c>
      <c r="AM241" t="str">
        <f>AM$1&amp;": '"&amp;Tabla5[[#This Row],[certificado]]&amp;"', "</f>
        <v>certificado: 'S/C', </v>
      </c>
      <c r="AN241" t="str">
        <f>AN$1&amp;": '"&amp;Tabla5[[#This Row],[url_certificado]]&amp;"', "</f>
        <v>url_certificado: '', </v>
      </c>
      <c r="AO241" t="str">
        <f>AO$1&amp;": '"&amp;Tabla5[[#This Row],[instructor]]&amp;"', "</f>
        <v>instructor: 'Victor Arana Flores', </v>
      </c>
      <c r="AP241" t="str">
        <f>AP$1&amp;": '"&amp;Tabla5[[#This Row],[description]]&amp;"', "</f>
        <v>description: 'En este curso aprenderás a construir tu propio CMS de una manera muy sencilla, gracias al paquete Laravel Voyager.', </v>
      </c>
      <c r="AQ241" t="str">
        <f>AQ$1&amp;": '"&amp;Tabla5[[#This Row],[url_aux]]&amp;"', "</f>
        <v>url_aux: '', </v>
      </c>
      <c r="AR241" t="str">
        <f>AR$1&amp;": '"&amp;Tabla5[[#This Row],[calificacion]]&amp;"', "</f>
        <v>calificacion: 'Excelente', </v>
      </c>
      <c r="AS241" t="str">
        <f>AS$1&amp;": "&amp;Tabla5[[#This Row],[actualizado]]&amp;", "</f>
        <v>actualizado: true, </v>
      </c>
      <c r="AT241" t="str">
        <f>AT$1&amp;": "&amp;Tabla5[[#This Row],[en_ruta]]&amp;", "</f>
        <v>en_ruta: false, </v>
      </c>
      <c r="AU241" t="str">
        <f>AU$1&amp;": '"&amp;Tabla5[[#This Row],[logo_platform]]&amp;"', "</f>
        <v>logo_platform: 'coders_free', </v>
      </c>
      <c r="AV241" t="str">
        <f>AV$1&amp;": [ "&amp;Tabla5[[#This Row],[logo_technologies]]&amp;" ], "</f>
        <v>logo_technologies: [ 'laravel', 'voyager' ], </v>
      </c>
      <c r="AW241" t="str">
        <f>AW$1&amp;": "&amp;Tabla5[[#This Row],[mostrar]]&amp;", "</f>
        <v>mostrar: true, </v>
      </c>
      <c r="AX241" t="str">
        <f>AX$1&amp;": '"&amp;Tabla5[[#This Row],[repositorio]]&amp;"', "</f>
        <v>repositorio: 'https://github.com/petrix12/voyager2022', </v>
      </c>
      <c r="AY241" t="str">
        <f>AY$1&amp;": '"&amp;Tabla5[[#This Row],[nota]]&amp;"'"</f>
        <v>nota: ''</v>
      </c>
      <c r="AZ241" t="str">
        <f>"{ "&amp;AA241&amp;AB241&amp;AC241&amp;AD241&amp;AE241&amp;AF241&amp;AG241&amp;AH241&amp;AI241&amp;AJ241&amp;AK241&amp;AL241&amp;AM241&amp;AN241&amp;AO241&amp;AP241&amp;AQ241&amp;AR241&amp;AS241&amp;AT241&amp;AU241&amp;AV241&amp;AW241&amp;AX241&amp;AY241&amp;" },"</f>
        <v>{ id: 240, name: 'Aprende a construir tu propio CMS con Laravel Voyager', category: 'Frameworks de back-end', technology: 'Laravel', url: 'https://codersfree.com/cursos/aprende-a-construir-tu-propio-cms-con-laravel-voyager', platform: 'Coders Free', costo: 14.99, money: 'USD', comprado: true, priority: 0, minutos: 234, culminado: '2022-10-16', certificado: 'S/C', url_certificado: '', instructor: 'Victor Arana Flores', description: 'En este curso aprenderás a construir tu propio CMS de una manera muy sencilla, gracias al paquete Laravel Voyager.', url_aux: '', calificacion: 'Excelente', actualizado: true, en_ruta: false, logo_platform: 'coders_free', logo_technologies: [ 'laravel', 'voyager' ], mostrar: true, repositorio: 'https://github.com/petrix12/voyager2022', nota: '' },</v>
      </c>
    </row>
    <row r="242" spans="1:52">
      <c r="A242" s="8">
        <v>241</v>
      </c>
      <c r="B242" t="s">
        <v>1272</v>
      </c>
      <c r="C242" t="s">
        <v>10</v>
      </c>
      <c r="D242" t="s">
        <v>389</v>
      </c>
      <c r="E242" s="7" t="s">
        <v>1273</v>
      </c>
      <c r="F242" t="s">
        <v>132</v>
      </c>
      <c r="G242" s="3">
        <v>0</v>
      </c>
      <c r="H242" t="s">
        <v>104</v>
      </c>
      <c r="I242" t="s">
        <v>55</v>
      </c>
      <c r="J242" s="4">
        <v>0</v>
      </c>
      <c r="K242">
        <v>25</v>
      </c>
      <c r="L242" s="5">
        <v>44872</v>
      </c>
      <c r="M242" t="s">
        <v>79</v>
      </c>
      <c r="O242" t="s">
        <v>356</v>
      </c>
      <c r="P242" t="s">
        <v>1274</v>
      </c>
      <c r="R242" t="s">
        <v>93</v>
      </c>
      <c r="S242" t="s">
        <v>61</v>
      </c>
      <c r="T242" t="s">
        <v>61</v>
      </c>
      <c r="U242" t="s">
        <v>135</v>
      </c>
      <c r="V242" s="22" t="s">
        <v>1275</v>
      </c>
      <c r="W242" t="s">
        <v>61</v>
      </c>
      <c r="X242" s="7" t="s">
        <v>1276</v>
      </c>
      <c r="AA242" t="str">
        <f>AA$1&amp;": "&amp;Tabla5[[#This Row],[id]]&amp;", "</f>
        <v>id: 241, </v>
      </c>
      <c r="AB242" t="str">
        <f>AB$1&amp;": '"&amp;Tabla5[[#This Row],[name]]&amp;"', "</f>
        <v>name: 'VuePress - Generador de Sitios Estáticos con Vue.js', </v>
      </c>
      <c r="AC242" t="str">
        <f>AC$1&amp;": '"&amp;Tabla5[[#This Row],[category]]&amp;"', "</f>
        <v>category: 'Frameworks de JavaScript', </v>
      </c>
      <c r="AD242" t="str">
        <f>AD$1&amp;": '"&amp;Tabla5[[#This Row],[technology]]&amp;"', "</f>
        <v>technology: 'Vue JS', </v>
      </c>
      <c r="AE242" t="str">
        <f>AE$1&amp;": '"&amp;Tabla5[[#This Row],[url]]&amp;"', "</f>
        <v>url: 'https://www.youtube.com/watch?v=o334x1W_RDY', </v>
      </c>
      <c r="AF242" t="str">
        <f>AF$1&amp;": '"&amp;Tabla5[[#This Row],[platform]]&amp;"', "</f>
        <v>platform: 'YouTube', </v>
      </c>
      <c r="AG242" t="str">
        <f>AG$1&amp;": "&amp;SUBSTITUTE(Tabla5[[#This Row],[costo]],",",".")&amp;", "</f>
        <v>costo: 0, </v>
      </c>
      <c r="AH242" t="str">
        <f>AH$1&amp;": '"&amp;Tabla5[[#This Row],[money]]&amp;"', "</f>
        <v>money: 'USD', </v>
      </c>
      <c r="AI242" t="str">
        <f>AI$1&amp;": "&amp;Tabla5[[#This Row],[comprado]]&amp;", "</f>
        <v>comprado: true, </v>
      </c>
      <c r="AJ242" t="str">
        <f>AJ$1&amp;": "&amp;Tabla5[[#This Row],[priority]]&amp;", "</f>
        <v>priority: 0, </v>
      </c>
      <c r="AK242" t="str">
        <f>AK$1&amp;": "&amp;Tabla5[[#This Row],[minutos]]&amp;", "</f>
        <v>minutos: 25, </v>
      </c>
      <c r="AL242" t="str">
        <f>AL$1&amp;": "&amp;IF(Tabla5[[#This Row],[culminado]]=0,"null","'"&amp;TEXT(Tabla5[[#This Row],[culminado]],"aaaa-mm-dd")&amp;"'")&amp;", "</f>
        <v>culminado: '2022-11-07', </v>
      </c>
      <c r="AM242" t="str">
        <f>AM$1&amp;": '"&amp;Tabla5[[#This Row],[certificado]]&amp;"', "</f>
        <v>certificado: 'S/C', </v>
      </c>
      <c r="AN242" t="str">
        <f>AN$1&amp;": '"&amp;Tabla5[[#This Row],[url_certificado]]&amp;"', "</f>
        <v>url_certificado: '', </v>
      </c>
      <c r="AO242" t="str">
        <f>AO$1&amp;": '"&amp;Tabla5[[#This Row],[instructor]]&amp;"', "</f>
        <v>instructor: 'Ignacio Gutiérrez ', </v>
      </c>
      <c r="AP242" t="str">
        <f>AP$1&amp;": '"&amp;Tabla5[[#This Row],[description]]&amp;"', "</f>
        <v>description: 'Aprende a utilizar VuePress para tus próximos sitios web estáticos, este tutorial en español te mostrará los conceptos claves y fundamentos para montar tu sitio web a la velocidad de la luz.', </v>
      </c>
      <c r="AQ242" t="str">
        <f>AQ$1&amp;": '"&amp;Tabla5[[#This Row],[url_aux]]&amp;"', "</f>
        <v>url_aux: '', </v>
      </c>
      <c r="AR242" t="str">
        <f>AR$1&amp;": '"&amp;Tabla5[[#This Row],[calificacion]]&amp;"', "</f>
        <v>calificacion: 'Excelente', </v>
      </c>
      <c r="AS242" t="str">
        <f>AS$1&amp;": "&amp;Tabla5[[#This Row],[actualizado]]&amp;", "</f>
        <v>actualizado: false, </v>
      </c>
      <c r="AT242" t="str">
        <f>AT$1&amp;": "&amp;Tabla5[[#This Row],[en_ruta]]&amp;", "</f>
        <v>en_ruta: false, </v>
      </c>
      <c r="AU242" t="str">
        <f>AU$1&amp;": '"&amp;Tabla5[[#This Row],[logo_platform]]&amp;"', "</f>
        <v>logo_platform: 'youtube', </v>
      </c>
      <c r="AV242" t="str">
        <f>AV$1&amp;": [ "&amp;Tabla5[[#This Row],[logo_technologies]]&amp;" ], "</f>
        <v>logo_technologies: [ 'vuejs', 'vuepress' ], </v>
      </c>
      <c r="AW242" t="str">
        <f>AW$1&amp;": "&amp;Tabla5[[#This Row],[mostrar]]&amp;", "</f>
        <v>mostrar: false, </v>
      </c>
      <c r="AX242" t="str">
        <f>AX$1&amp;": '"&amp;Tabla5[[#This Row],[repositorio]]&amp;"', "</f>
        <v>repositorio: 'https://github.com/petrix12/vuepress2022', </v>
      </c>
      <c r="AY242" t="str">
        <f>AY$1&amp;": '"&amp;Tabla5[[#This Row],[nota]]&amp;"'"</f>
        <v>nota: ''</v>
      </c>
      <c r="AZ242" t="str">
        <f>"{ "&amp;AA242&amp;AB242&amp;AC242&amp;AD242&amp;AE242&amp;AF242&amp;AG242&amp;AH242&amp;AI242&amp;AJ242&amp;AK242&amp;AL242&amp;AM242&amp;AN242&amp;AO242&amp;AP242&amp;AQ242&amp;AR242&amp;AS242&amp;AT242&amp;AU242&amp;AV242&amp;AW242&amp;AX242&amp;AY242&amp;" },"</f>
        <v>{ id: 241, name: 'VuePress - Generador de Sitios Estáticos con Vue.js', category: 'Frameworks de JavaScript', technology: 'Vue JS', url: 'https://www.youtube.com/watch?v=o334x1W_RDY', platform: 'YouTube', costo: 0, money: 'USD', comprado: true, priority: 0, minutos: 25, culminado: '2022-11-07', certificado: 'S/C', url_certificado: '', instructor: 'Ignacio Gutiérrez ', description: 'Aprende a utilizar VuePress para tus próximos sitios web estáticos, este tutorial en español te mostrará los conceptos claves y fundamentos para montar tu sitio web a la velocidad de la luz.', url_aux: '', calificacion: 'Excelente', actualizado: false, en_ruta: false, logo_platform: 'youtube', logo_technologies: [ 'vuejs', 'vuepress' ], mostrar: false, repositorio: 'https://github.com/petrix12/vuepress2022', nota: '' },</v>
      </c>
    </row>
    <row r="243" spans="1:52">
      <c r="A243" s="8">
        <v>242</v>
      </c>
      <c r="B243" t="s">
        <v>1277</v>
      </c>
      <c r="C243" t="s">
        <v>12</v>
      </c>
      <c r="D243" t="s">
        <v>1278</v>
      </c>
      <c r="E243" s="7" t="s">
        <v>1279</v>
      </c>
      <c r="F243" t="s">
        <v>53</v>
      </c>
      <c r="G243" s="3">
        <v>12.99</v>
      </c>
      <c r="H243" t="s">
        <v>54</v>
      </c>
      <c r="I243" t="s">
        <v>55</v>
      </c>
      <c r="J243" s="4">
        <v>0</v>
      </c>
      <c r="K243">
        <f>14*60+43</f>
        <v>883</v>
      </c>
      <c r="L243" s="5">
        <v>44900</v>
      </c>
      <c r="M243" t="s">
        <v>1280</v>
      </c>
      <c r="N243" s="7" t="s">
        <v>1281</v>
      </c>
      <c r="O243" t="s">
        <v>56</v>
      </c>
      <c r="P243" t="s">
        <v>1282</v>
      </c>
      <c r="R243" t="s">
        <v>279</v>
      </c>
      <c r="S243" t="s">
        <v>61</v>
      </c>
      <c r="T243" t="s">
        <v>61</v>
      </c>
      <c r="U243" t="s">
        <v>59</v>
      </c>
      <c r="V243" s="22" t="s">
        <v>1283</v>
      </c>
      <c r="W243" t="s">
        <v>61</v>
      </c>
      <c r="X243" s="7" t="s">
        <v>1284</v>
      </c>
      <c r="AA243" t="str">
        <f>AA$1&amp;": "&amp;Tabla5[[#This Row],[id]]&amp;", "</f>
        <v>id: 242, </v>
      </c>
      <c r="AB243" t="str">
        <f>AB$1&amp;": '"&amp;Tabla5[[#This Row],[name]]&amp;"', "</f>
        <v>name: 'PWA - Aplicaciones Web Progresivas: De cero a experto', </v>
      </c>
      <c r="AC243" t="str">
        <f>AC$1&amp;": '"&amp;Tabla5[[#This Row],[category]]&amp;"', "</f>
        <v>category: 'Herramientas', </v>
      </c>
      <c r="AD243" t="str">
        <f>AD$1&amp;": '"&amp;Tabla5[[#This Row],[technology]]&amp;"', "</f>
        <v>technology: 'PWA', </v>
      </c>
      <c r="AE243" t="str">
        <f>AE$1&amp;": '"&amp;Tabla5[[#This Row],[url]]&amp;"', "</f>
        <v>url: 'https://www.udemy.com/course/aplicaciones-web-progresivas', </v>
      </c>
      <c r="AF243" t="str">
        <f>AF$1&amp;": '"&amp;Tabla5[[#This Row],[platform]]&amp;"', "</f>
        <v>platform: 'Udemy', </v>
      </c>
      <c r="AG243" t="str">
        <f>AG$1&amp;": "&amp;SUBSTITUTE(Tabla5[[#This Row],[costo]],",",".")&amp;", "</f>
        <v>costo: 12.99, </v>
      </c>
      <c r="AH243" t="str">
        <f>AH$1&amp;": '"&amp;Tabla5[[#This Row],[money]]&amp;"', "</f>
        <v>money: 'EUR', </v>
      </c>
      <c r="AI243" t="str">
        <f>AI$1&amp;": "&amp;Tabla5[[#This Row],[comprado]]&amp;", "</f>
        <v>comprado: true, </v>
      </c>
      <c r="AJ243" t="str">
        <f>AJ$1&amp;": "&amp;Tabla5[[#This Row],[priority]]&amp;", "</f>
        <v>priority: 0, </v>
      </c>
      <c r="AK243" t="str">
        <f>AK$1&amp;": "&amp;Tabla5[[#This Row],[minutos]]&amp;", "</f>
        <v>minutos: 883, </v>
      </c>
      <c r="AL243" t="str">
        <f>AL$1&amp;": "&amp;IF(Tabla5[[#This Row],[culminado]]=0,"null","'"&amp;TEXT(Tabla5[[#This Row],[culminado]],"aaaa-mm-dd")&amp;"'")&amp;", "</f>
        <v>culminado: '2022-12-05', </v>
      </c>
      <c r="AM243" t="str">
        <f>AM$1&amp;": '"&amp;Tabla5[[#This Row],[certificado]]&amp;"', "</f>
        <v>certificado: 'UC-08d71e30-3850-421f-92b6-690fcc31133b', </v>
      </c>
      <c r="AN243" t="str">
        <f>AN$1&amp;": '"&amp;Tabla5[[#This Row],[url_certificado]]&amp;"', "</f>
        <v>url_certificado: 'https://udemy-certificate.s3.amazonaws.com/pdf/UC-08d71e30-3850-421f-92b6-690fcc31133b.pdf', </v>
      </c>
      <c r="AO243" t="str">
        <f>AO$1&amp;": '"&amp;Tabla5[[#This Row],[instructor]]&amp;"', "</f>
        <v>instructor: 'Fernando Herrera', </v>
      </c>
      <c r="AP243" t="str">
        <f>AP$1&amp;": '"&amp;Tabla5[[#This Row],[description]]&amp;"', "</f>
        <v>description: 'Notificaciones PUSH, sincronización sin conexión, modos offline, instalaciones, indexedDB, push server, share y más.', </v>
      </c>
      <c r="AQ243" t="str">
        <f>AQ$1&amp;": '"&amp;Tabla5[[#This Row],[url_aux]]&amp;"', "</f>
        <v>url_aux: '', </v>
      </c>
      <c r="AR243" t="str">
        <f>AR$1&amp;": '"&amp;Tabla5[[#This Row],[calificacion]]&amp;"', "</f>
        <v>calificacion: 'Muy bueno', </v>
      </c>
      <c r="AS243" t="str">
        <f>AS$1&amp;": "&amp;Tabla5[[#This Row],[actualizado]]&amp;", "</f>
        <v>actualizado: false, </v>
      </c>
      <c r="AT243" t="str">
        <f>AT$1&amp;": "&amp;Tabla5[[#This Row],[en_ruta]]&amp;", "</f>
        <v>en_ruta: false, </v>
      </c>
      <c r="AU243" t="str">
        <f>AU$1&amp;": '"&amp;Tabla5[[#This Row],[logo_platform]]&amp;"', "</f>
        <v>logo_platform: 'udemy', </v>
      </c>
      <c r="AV243" t="str">
        <f>AV$1&amp;": [ "&amp;Tabla5[[#This Row],[logo_technologies]]&amp;" ], "</f>
        <v>logo_technologies: [ 'pwa' ], </v>
      </c>
      <c r="AW243" t="str">
        <f>AW$1&amp;": "&amp;Tabla5[[#This Row],[mostrar]]&amp;", "</f>
        <v>mostrar: false, </v>
      </c>
      <c r="AX243" t="str">
        <f>AX$1&amp;": '"&amp;Tabla5[[#This Row],[repositorio]]&amp;"', "</f>
        <v>repositorio: 'https://github.com/petrix12/pwa2022', </v>
      </c>
      <c r="AY243" t="str">
        <f>AY$1&amp;": '"&amp;Tabla5[[#This Row],[nota]]&amp;"'"</f>
        <v>nota: ''</v>
      </c>
      <c r="AZ243" t="str">
        <f>"{ "&amp;AA243&amp;AB243&amp;AC243&amp;AD243&amp;AE243&amp;AF243&amp;AG243&amp;AH243&amp;AI243&amp;AJ243&amp;AK243&amp;AL243&amp;AM243&amp;AN243&amp;AO243&amp;AP243&amp;AQ243&amp;AR243&amp;AS243&amp;AT243&amp;AU243&amp;AV243&amp;AW243&amp;AX243&amp;AY243&amp;" },"</f>
        <v>{ id: 242, name: 'PWA - Aplicaciones Web Progresivas: De cero a experto', category: 'Herramientas', technology: 'PWA', url: 'https://www.udemy.com/course/aplicaciones-web-progresivas', platform: 'Udemy', costo: 12.99, money: 'EUR', comprado: true, priority: 0, minutos: 883, culminado: '2022-12-05', certificado: 'UC-08d71e30-3850-421f-92b6-690fcc31133b', url_certificado: 'https://udemy-certificate.s3.amazonaws.com/pdf/UC-08d71e30-3850-421f-92b6-690fcc31133b.pdf', instructor: 'Fernando Herrera', description: 'Notificaciones PUSH, sincronización sin conexión, modos offline, instalaciones, indexedDB, push server, share y más.', url_aux: '', calificacion: 'Muy bueno', actualizado: false, en_ruta: false, logo_platform: 'udemy', logo_technologies: [ 'pwa' ], mostrar: false, repositorio: 'https://github.com/petrix12/pwa2022', nota: '' },</v>
      </c>
    </row>
    <row r="244" spans="1:52">
      <c r="A244" s="8">
        <v>243</v>
      </c>
      <c r="B244" t="s">
        <v>1285</v>
      </c>
      <c r="C244" t="s">
        <v>12</v>
      </c>
      <c r="D244" t="s">
        <v>1286</v>
      </c>
      <c r="E244" s="7" t="s">
        <v>1287</v>
      </c>
      <c r="F244" t="s">
        <v>53</v>
      </c>
      <c r="G244" s="3">
        <v>9.99</v>
      </c>
      <c r="H244" t="s">
        <v>54</v>
      </c>
      <c r="I244" t="s">
        <v>61</v>
      </c>
      <c r="J244" s="4">
        <v>0</v>
      </c>
      <c r="K244">
        <f>60*2+21</f>
        <v>141</v>
      </c>
      <c r="L244" s="5">
        <v>44931</v>
      </c>
      <c r="M244" t="s">
        <v>1288</v>
      </c>
      <c r="N244" s="7" t="s">
        <v>1289</v>
      </c>
      <c r="O244" t="s">
        <v>1290</v>
      </c>
      <c r="P244" t="s">
        <v>1291</v>
      </c>
      <c r="R244" t="s">
        <v>279</v>
      </c>
      <c r="S244" t="s">
        <v>55</v>
      </c>
      <c r="T244" t="s">
        <v>61</v>
      </c>
      <c r="U244" t="s">
        <v>59</v>
      </c>
      <c r="V244" s="22" t="s">
        <v>1292</v>
      </c>
      <c r="W244" t="s">
        <v>61</v>
      </c>
      <c r="X244" s="7" t="s">
        <v>1293</v>
      </c>
      <c r="AA244" t="str">
        <f>AA$1&amp;": "&amp;Tabla5[[#This Row],[id]]&amp;", "</f>
        <v>id: 243, </v>
      </c>
      <c r="AB244" t="str">
        <f>AB$1&amp;": '"&amp;Tabla5[[#This Row],[name]]&amp;"', "</f>
        <v>name: 'Automatiza tu negocio con Zapier - De 0 a 100', </v>
      </c>
      <c r="AC244" t="str">
        <f>AC$1&amp;": '"&amp;Tabla5[[#This Row],[category]]&amp;"', "</f>
        <v>category: 'Herramientas', </v>
      </c>
      <c r="AD244" t="str">
        <f>AD$1&amp;": '"&amp;Tabla5[[#This Row],[technology]]&amp;"', "</f>
        <v>technology: 'Zapier', </v>
      </c>
      <c r="AE244" t="str">
        <f>AE$1&amp;": '"&amp;Tabla5[[#This Row],[url]]&amp;"', "</f>
        <v>url: 'https://www.udemy.com/course/automatiza-tu-negocio-con-zapier-de-0-a-100', </v>
      </c>
      <c r="AF244" t="str">
        <f>AF$1&amp;": '"&amp;Tabla5[[#This Row],[platform]]&amp;"', "</f>
        <v>platform: 'Udemy', </v>
      </c>
      <c r="AG244" t="str">
        <f>AG$1&amp;": "&amp;SUBSTITUTE(Tabla5[[#This Row],[costo]],",",".")&amp;", "</f>
        <v>costo: 9.99, </v>
      </c>
      <c r="AH244" t="str">
        <f>AH$1&amp;": '"&amp;Tabla5[[#This Row],[money]]&amp;"', "</f>
        <v>money: 'EUR', </v>
      </c>
      <c r="AI244" t="str">
        <f>AI$1&amp;": "&amp;Tabla5[[#This Row],[comprado]]&amp;", "</f>
        <v>comprado: false, </v>
      </c>
      <c r="AJ244" t="str">
        <f>AJ$1&amp;": "&amp;Tabla5[[#This Row],[priority]]&amp;", "</f>
        <v>priority: 0, </v>
      </c>
      <c r="AK244" t="str">
        <f>AK$1&amp;": "&amp;Tabla5[[#This Row],[minutos]]&amp;", "</f>
        <v>minutos: 141, </v>
      </c>
      <c r="AL244" t="str">
        <f>AL$1&amp;": "&amp;IF(Tabla5[[#This Row],[culminado]]=0,"null","'"&amp;TEXT(Tabla5[[#This Row],[culminado]],"aaaa-mm-dd")&amp;"'")&amp;", "</f>
        <v>culminado: '2023-01-05', </v>
      </c>
      <c r="AM244" t="str">
        <f>AM$1&amp;": '"&amp;Tabla5[[#This Row],[certificado]]&amp;"', "</f>
        <v>certificado: 'UC-247c220a-74e7-43ef-b18a-8645bc183912', </v>
      </c>
      <c r="AN244" t="str">
        <f>AN$1&amp;": '"&amp;Tabla5[[#This Row],[url_certificado]]&amp;"', "</f>
        <v>url_certificado: 'https://udemy-certificate.s3.amazonaws.com/pdf/UC-247c220a-74e7-43ef-b18a-8645bc183912.pdf', </v>
      </c>
      <c r="AO244" t="str">
        <f>AO$1&amp;": '"&amp;Tabla5[[#This Row],[instructor]]&amp;"', "</f>
        <v>instructor: 'Nicolás Bonjour', </v>
      </c>
      <c r="AP244" t="str">
        <f>AP$1&amp;": '"&amp;Tabla5[[#This Row],[description]]&amp;"', "</f>
        <v>description: 'Automatiza procesos para ganar tiempo, abandonar las tareas repetitivas y ESCALAR tus negocios de forma estratégica.', </v>
      </c>
      <c r="AQ244" t="str">
        <f>AQ$1&amp;": '"&amp;Tabla5[[#This Row],[url_aux]]&amp;"', "</f>
        <v>url_aux: '', </v>
      </c>
      <c r="AR244" t="str">
        <f>AR$1&amp;": '"&amp;Tabla5[[#This Row],[calificacion]]&amp;"', "</f>
        <v>calificacion: 'Muy bueno', </v>
      </c>
      <c r="AS244" t="str">
        <f>AS$1&amp;": "&amp;Tabla5[[#This Row],[actualizado]]&amp;", "</f>
        <v>actualizado: true, </v>
      </c>
      <c r="AT244" t="str">
        <f>AT$1&amp;": "&amp;Tabla5[[#This Row],[en_ruta]]&amp;", "</f>
        <v>en_ruta: false, </v>
      </c>
      <c r="AU244" t="str">
        <f>AU$1&amp;": '"&amp;Tabla5[[#This Row],[logo_platform]]&amp;"', "</f>
        <v>logo_platform: 'udemy', </v>
      </c>
      <c r="AV244" t="str">
        <f>AV$1&amp;": [ "&amp;Tabla5[[#This Row],[logo_technologies]]&amp;" ], "</f>
        <v>logo_technologies: [ 'zapier' ], </v>
      </c>
      <c r="AW244" t="str">
        <f>AW$1&amp;": "&amp;Tabla5[[#This Row],[mostrar]]&amp;", "</f>
        <v>mostrar: false, </v>
      </c>
      <c r="AX244" t="str">
        <f>AX$1&amp;": '"&amp;Tabla5[[#This Row],[repositorio]]&amp;"', "</f>
        <v>repositorio: 'https://github.com/petrix12/zapier2022.git', </v>
      </c>
      <c r="AY244" t="str">
        <f>AY$1&amp;": '"&amp;Tabla5[[#This Row],[nota]]&amp;"'"</f>
        <v>nota: ''</v>
      </c>
      <c r="AZ244" t="str">
        <f>"{ "&amp;AA244&amp;AB244&amp;AC244&amp;AD244&amp;AE244&amp;AF244&amp;AG244&amp;AH244&amp;AI244&amp;AJ244&amp;AK244&amp;AL244&amp;AM244&amp;AN244&amp;AO244&amp;AP244&amp;AQ244&amp;AR244&amp;AS244&amp;AT244&amp;AU244&amp;AV244&amp;AW244&amp;AX244&amp;AY244&amp;" },"</f>
        <v>{ id: 243, name: 'Automatiza tu negocio con Zapier - De 0 a 100', category: 'Herramientas', technology: 'Zapier', url: 'https://www.udemy.com/course/automatiza-tu-negocio-con-zapier-de-0-a-100', platform: 'Udemy', costo: 9.99, money: 'EUR', comprado: false, priority: 0, minutos: 141, culminado: '2023-01-05', certificado: 'UC-247c220a-74e7-43ef-b18a-8645bc183912', url_certificado: 'https://udemy-certificate.s3.amazonaws.com/pdf/UC-247c220a-74e7-43ef-b18a-8645bc183912.pdf', instructor: 'Nicolás Bonjour', description: 'Automatiza procesos para ganar tiempo, abandonar las tareas repetitivas y ESCALAR tus negocios de forma estratégica.', url_aux: '', calificacion: 'Muy bueno', actualizado: true, en_ruta: false, logo_platform: 'udemy', logo_technologies: [ 'zapier' ], mostrar: false, repositorio: 'https://github.com/petrix12/zapier2022.git', nota: '' },</v>
      </c>
    </row>
    <row r="245" spans="1:52">
      <c r="A245" s="8">
        <v>244</v>
      </c>
      <c r="B245" t="s">
        <v>1294</v>
      </c>
      <c r="C245" t="s">
        <v>8</v>
      </c>
      <c r="D245" t="s">
        <v>508</v>
      </c>
      <c r="E245" s="7" t="s">
        <v>1295</v>
      </c>
      <c r="F245" t="s">
        <v>239</v>
      </c>
      <c r="G245" s="3">
        <v>10</v>
      </c>
      <c r="H245" t="s">
        <v>104</v>
      </c>
      <c r="I245" t="s">
        <v>55</v>
      </c>
      <c r="J245" s="4">
        <v>0</v>
      </c>
      <c r="K245">
        <f>2.4*60</f>
        <v>144</v>
      </c>
      <c r="L245" s="5">
        <v>45039</v>
      </c>
      <c r="M245" t="s">
        <v>79</v>
      </c>
      <c r="O245" t="s">
        <v>242</v>
      </c>
      <c r="P245" t="s">
        <v>1296</v>
      </c>
      <c r="R245" t="s">
        <v>93</v>
      </c>
      <c r="S245" t="s">
        <v>55</v>
      </c>
      <c r="T245" t="s">
        <v>61</v>
      </c>
      <c r="U245" t="s">
        <v>244</v>
      </c>
      <c r="V245" s="22" t="s">
        <v>1297</v>
      </c>
      <c r="W245" t="s">
        <v>55</v>
      </c>
      <c r="X245" s="7" t="s">
        <v>1298</v>
      </c>
      <c r="AA245" t="str">
        <f>AA$1&amp;": "&amp;Tabla5[[#This Row],[id]]&amp;", "</f>
        <v>id: 244, </v>
      </c>
      <c r="AB245" t="str">
        <f>AB$1&amp;": '"&amp;Tabla5[[#This Row],[name]]&amp;"', "</f>
        <v>name: 'Implementa DataTable con Laravel Livewire: Guía paso a paso', </v>
      </c>
      <c r="AC245" t="str">
        <f>AC$1&amp;": '"&amp;Tabla5[[#This Row],[category]]&amp;"', "</f>
        <v>category: 'Frameworks de back-end', </v>
      </c>
      <c r="AD245" t="str">
        <f>AD$1&amp;": '"&amp;Tabla5[[#This Row],[technology]]&amp;"', "</f>
        <v>technology: 'Laravel', </v>
      </c>
      <c r="AE245" t="str">
        <f>AE$1&amp;": '"&amp;Tabla5[[#This Row],[url]]&amp;"', "</f>
        <v>url: 'https://codersfree.com/cursos/implementa-datatables-con-laravel-livewire', </v>
      </c>
      <c r="AF245" t="str">
        <f>AF$1&amp;": '"&amp;Tabla5[[#This Row],[platform]]&amp;"', "</f>
        <v>platform: 'Coders Free', </v>
      </c>
      <c r="AG245" t="str">
        <f>AG$1&amp;": "&amp;SUBSTITUTE(Tabla5[[#This Row],[costo]],",",".")&amp;", "</f>
        <v>costo: 10, </v>
      </c>
      <c r="AH245" t="str">
        <f>AH$1&amp;": '"&amp;Tabla5[[#This Row],[money]]&amp;"', "</f>
        <v>money: 'USD', </v>
      </c>
      <c r="AI245" t="str">
        <f>AI$1&amp;": "&amp;Tabla5[[#This Row],[comprado]]&amp;", "</f>
        <v>comprado: true, </v>
      </c>
      <c r="AJ245" t="str">
        <f>AJ$1&amp;": "&amp;Tabla5[[#This Row],[priority]]&amp;", "</f>
        <v>priority: 0, </v>
      </c>
      <c r="AK245" t="str">
        <f>AK$1&amp;": "&amp;Tabla5[[#This Row],[minutos]]&amp;", "</f>
        <v>minutos: 144, </v>
      </c>
      <c r="AL245" t="str">
        <f>AL$1&amp;": "&amp;IF(Tabla5[[#This Row],[culminado]]=0,"null","'"&amp;TEXT(Tabla5[[#This Row],[culminado]],"aaaa-mm-dd")&amp;"'")&amp;", "</f>
        <v>culminado: '2023-04-23', </v>
      </c>
      <c r="AM245" t="str">
        <f>AM$1&amp;": '"&amp;Tabla5[[#This Row],[certificado]]&amp;"', "</f>
        <v>certificado: 'S/C', </v>
      </c>
      <c r="AN245" t="str">
        <f>AN$1&amp;": '"&amp;Tabla5[[#This Row],[url_certificado]]&amp;"', "</f>
        <v>url_certificado: '', </v>
      </c>
      <c r="AO245" t="str">
        <f>AO$1&amp;": '"&amp;Tabla5[[#This Row],[instructor]]&amp;"', "</f>
        <v>instructor: 'Victor Arana Flores', </v>
      </c>
      <c r="AP245" t="str">
        <f>AP$1&amp;": '"&amp;Tabla5[[#This Row],[description]]&amp;"', "</f>
        <v>description: 'Aprende a implementar DataTable con Laravel Livewire paso a paso y mejora la presentación de tus datos en proyectos de Laravel. Crea tablas interactivas en tiempo real con filtros, paginación y ordenamiento. ¡Inscríbete ahora!', </v>
      </c>
      <c r="AQ245" t="str">
        <f>AQ$1&amp;": '"&amp;Tabla5[[#This Row],[url_aux]]&amp;"', "</f>
        <v>url_aux: '', </v>
      </c>
      <c r="AR245" t="str">
        <f>AR$1&amp;": '"&amp;Tabla5[[#This Row],[calificacion]]&amp;"', "</f>
        <v>calificacion: 'Excelente', </v>
      </c>
      <c r="AS245" t="str">
        <f>AS$1&amp;": "&amp;Tabla5[[#This Row],[actualizado]]&amp;", "</f>
        <v>actualizado: true, </v>
      </c>
      <c r="AT245" t="str">
        <f>AT$1&amp;": "&amp;Tabla5[[#This Row],[en_ruta]]&amp;", "</f>
        <v>en_ruta: false, </v>
      </c>
      <c r="AU245" t="str">
        <f>AU$1&amp;": '"&amp;Tabla5[[#This Row],[logo_platform]]&amp;"', "</f>
        <v>logo_platform: 'coders_free', </v>
      </c>
      <c r="AV245" t="str">
        <f>AV$1&amp;": [ "&amp;Tabla5[[#This Row],[logo_technologies]]&amp;" ], "</f>
        <v>logo_technologies: [ 'laravel', 'livewire' ], </v>
      </c>
      <c r="AW245" t="str">
        <f>AW$1&amp;": "&amp;Tabla5[[#This Row],[mostrar]]&amp;", "</f>
        <v>mostrar: true, </v>
      </c>
      <c r="AX245" t="str">
        <f>AX$1&amp;": '"&amp;Tabla5[[#This Row],[repositorio]]&amp;"', "</f>
        <v>repositorio: 'https://github.com/petrix12/datatable2023.git', </v>
      </c>
      <c r="AY245" t="str">
        <f>AY$1&amp;": '"&amp;Tabla5[[#This Row],[nota]]&amp;"'"</f>
        <v>nota: ''</v>
      </c>
      <c r="AZ245" t="str">
        <f>"{ "&amp;AA245&amp;AB245&amp;AC245&amp;AD245&amp;AE245&amp;AF245&amp;AG245&amp;AH245&amp;AI245&amp;AJ245&amp;AK245&amp;AL245&amp;AM245&amp;AN245&amp;AO245&amp;AP245&amp;AQ245&amp;AR245&amp;AS245&amp;AT245&amp;AU245&amp;AV245&amp;AW245&amp;AX245&amp;AY245&amp;" },"</f>
        <v>{ id: 244, name: 'Implementa DataTable con Laravel Livewire: Guía paso a paso', category: 'Frameworks de back-end', technology: 'Laravel', url: 'https://codersfree.com/cursos/implementa-datatables-con-laravel-livewire', platform: 'Coders Free', costo: 10, money: 'USD', comprado: true, priority: 0, minutos: 144, culminado: '2023-04-23', certificado: 'S/C', url_certificado: '', instructor: 'Victor Arana Flores', description: 'Aprende a implementar DataTable con Laravel Livewire paso a paso y mejora la presentación de tus datos en proyectos de Laravel. Crea tablas interactivas en tiempo real con filtros, paginación y ordenamiento. ¡Inscríbete ahora!', url_aux: '', calificacion: 'Excelente', actualizado: true, en_ruta: false, logo_platform: 'coders_free', logo_technologies: [ 'laravel', 'livewire' ], mostrar: true, repositorio: 'https://github.com/petrix12/datatable2023.git', nota: '' },</v>
      </c>
    </row>
    <row r="246" spans="1:52">
      <c r="A246" s="8">
        <v>245</v>
      </c>
      <c r="B246" t="s">
        <v>1299</v>
      </c>
      <c r="C246" t="s">
        <v>8</v>
      </c>
      <c r="D246" t="s">
        <v>508</v>
      </c>
      <c r="E246" s="7" t="s">
        <v>1300</v>
      </c>
      <c r="F246" t="s">
        <v>239</v>
      </c>
      <c r="G246" s="3">
        <v>10</v>
      </c>
      <c r="H246" t="s">
        <v>104</v>
      </c>
      <c r="I246" t="s">
        <v>55</v>
      </c>
      <c r="J246" s="4">
        <v>0</v>
      </c>
      <c r="K246">
        <f>4.4*60</f>
        <v>264</v>
      </c>
      <c r="L246" s="5">
        <v>45046</v>
      </c>
      <c r="M246" t="s">
        <v>79</v>
      </c>
      <c r="O246" t="s">
        <v>242</v>
      </c>
      <c r="P246" t="s">
        <v>1301</v>
      </c>
      <c r="R246" t="s">
        <v>93</v>
      </c>
      <c r="S246" t="s">
        <v>55</v>
      </c>
      <c r="T246" t="s">
        <v>61</v>
      </c>
      <c r="U246" t="s">
        <v>244</v>
      </c>
      <c r="V246" s="22" t="s">
        <v>1297</v>
      </c>
      <c r="W246" t="s">
        <v>55</v>
      </c>
      <c r="X246" s="7" t="s">
        <v>1302</v>
      </c>
      <c r="AA246" t="str">
        <f>AA$1&amp;": "&amp;Tabla5[[#This Row],[id]]&amp;", "</f>
        <v>id: 245, </v>
      </c>
      <c r="AB246" t="str">
        <f>AB$1&amp;": '"&amp;Tabla5[[#This Row],[name]]&amp;"', "</f>
        <v>name: 'Aprende Laravel Livewire desde cero', </v>
      </c>
      <c r="AC246" t="str">
        <f>AC$1&amp;": '"&amp;Tabla5[[#This Row],[category]]&amp;"', "</f>
        <v>category: 'Frameworks de back-end', </v>
      </c>
      <c r="AD246" t="str">
        <f>AD$1&amp;": '"&amp;Tabla5[[#This Row],[technology]]&amp;"', "</f>
        <v>technology: 'Laravel', </v>
      </c>
      <c r="AE246" t="str">
        <f>AE$1&amp;": '"&amp;Tabla5[[#This Row],[url]]&amp;"', "</f>
        <v>url: 'https://codersfree.com/cursos/aprende-laravel-livewire-desde-cero', </v>
      </c>
      <c r="AF246" t="str">
        <f>AF$1&amp;": '"&amp;Tabla5[[#This Row],[platform]]&amp;"', "</f>
        <v>platform: 'Coders Free', </v>
      </c>
      <c r="AG246" t="str">
        <f>AG$1&amp;": "&amp;SUBSTITUTE(Tabla5[[#This Row],[costo]],",",".")&amp;", "</f>
        <v>costo: 10, </v>
      </c>
      <c r="AH246" t="str">
        <f>AH$1&amp;": '"&amp;Tabla5[[#This Row],[money]]&amp;"', "</f>
        <v>money: 'USD', </v>
      </c>
      <c r="AI246" t="str">
        <f>AI$1&amp;": "&amp;Tabla5[[#This Row],[comprado]]&amp;", "</f>
        <v>comprado: true, </v>
      </c>
      <c r="AJ246" t="str">
        <f>AJ$1&amp;": "&amp;Tabla5[[#This Row],[priority]]&amp;", "</f>
        <v>priority: 0, </v>
      </c>
      <c r="AK246" t="str">
        <f>AK$1&amp;": "&amp;Tabla5[[#This Row],[minutos]]&amp;", "</f>
        <v>minutos: 264, </v>
      </c>
      <c r="AL246" t="str">
        <f>AL$1&amp;": "&amp;IF(Tabla5[[#This Row],[culminado]]=0,"null","'"&amp;TEXT(Tabla5[[#This Row],[culminado]],"aaaa-mm-dd")&amp;"'")&amp;", "</f>
        <v>culminado: '2023-04-30', </v>
      </c>
      <c r="AM246" t="str">
        <f>AM$1&amp;": '"&amp;Tabla5[[#This Row],[certificado]]&amp;"', "</f>
        <v>certificado: 'S/C', </v>
      </c>
      <c r="AN246" t="str">
        <f>AN$1&amp;": '"&amp;Tabla5[[#This Row],[url_certificado]]&amp;"', "</f>
        <v>url_certificado: '', </v>
      </c>
      <c r="AO246" t="str">
        <f>AO$1&amp;": '"&amp;Tabla5[[#This Row],[instructor]]&amp;"', "</f>
        <v>instructor: 'Victor Arana Flores', </v>
      </c>
      <c r="AP246" t="str">
        <f>AP$1&amp;": '"&amp;Tabla5[[#This Row],[description]]&amp;"', "</f>
        <v>description: 'Aprende a crear aplicaciones web interactivas con Laravel Livewire desde cero en este práctico curso de Laravel. Agrega interactividad y dinamismo a tus proyectos web. ¡Inscríbete y crea aplicaciones web modernas!', </v>
      </c>
      <c r="AQ246" t="str">
        <f>AQ$1&amp;": '"&amp;Tabla5[[#This Row],[url_aux]]&amp;"', "</f>
        <v>url_aux: '', </v>
      </c>
      <c r="AR246" t="str">
        <f>AR$1&amp;": '"&amp;Tabla5[[#This Row],[calificacion]]&amp;"', "</f>
        <v>calificacion: 'Excelente', </v>
      </c>
      <c r="AS246" t="str">
        <f>AS$1&amp;": "&amp;Tabla5[[#This Row],[actualizado]]&amp;", "</f>
        <v>actualizado: true, </v>
      </c>
      <c r="AT246" t="str">
        <f>AT$1&amp;": "&amp;Tabla5[[#This Row],[en_ruta]]&amp;", "</f>
        <v>en_ruta: false, </v>
      </c>
      <c r="AU246" t="str">
        <f>AU$1&amp;": '"&amp;Tabla5[[#This Row],[logo_platform]]&amp;"', "</f>
        <v>logo_platform: 'coders_free', </v>
      </c>
      <c r="AV246" t="str">
        <f>AV$1&amp;": [ "&amp;Tabla5[[#This Row],[logo_technologies]]&amp;" ], "</f>
        <v>logo_technologies: [ 'laravel', 'livewire' ], </v>
      </c>
      <c r="AW246" t="str">
        <f>AW$1&amp;": "&amp;Tabla5[[#This Row],[mostrar]]&amp;", "</f>
        <v>mostrar: true, </v>
      </c>
      <c r="AX246" t="str">
        <f>AX$1&amp;": '"&amp;Tabla5[[#This Row],[repositorio]]&amp;"', "</f>
        <v>repositorio: 'https://github.com/petrix12/livewire2023.git', </v>
      </c>
      <c r="AY246" t="str">
        <f>AY$1&amp;": '"&amp;Tabla5[[#This Row],[nota]]&amp;"'"</f>
        <v>nota: ''</v>
      </c>
      <c r="AZ246" t="str">
        <f>"{ "&amp;AA246&amp;AB246&amp;AC246&amp;AD246&amp;AE246&amp;AF246&amp;AG246&amp;AH246&amp;AI246&amp;AJ246&amp;AK246&amp;AL246&amp;AM246&amp;AN246&amp;AO246&amp;AP246&amp;AQ246&amp;AR246&amp;AS246&amp;AT246&amp;AU246&amp;AV246&amp;AW246&amp;AX246&amp;AY246&amp;" },"</f>
        <v>{ id: 245, name: 'Aprende Laravel Livewire desde cero', category: 'Frameworks de back-end', technology: 'Laravel', url: 'https://codersfree.com/cursos/aprende-laravel-livewire-desde-cero', platform: 'Coders Free', costo: 10, money: 'USD', comprado: true, priority: 0, minutos: 264, culminado: '2023-04-30', certificado: 'S/C', url_certificado: '', instructor: 'Victor Arana Flores', description: 'Aprende a crear aplicaciones web interactivas con Laravel Livewire desde cero en este práctico curso de Laravel. Agrega interactividad y dinamismo a tus proyectos web. ¡Inscríbete y crea aplicaciones web modernas!', url_aux: '', calificacion: 'Excelente', actualizado: true, en_ruta: false, logo_platform: 'coders_free', logo_technologies: [ 'laravel', 'livewire' ], mostrar: true, repositorio: 'https://github.com/petrix12/livewire2023.git', nota: '' },</v>
      </c>
    </row>
    <row r="247" spans="1:52">
      <c r="A247" s="8">
        <v>246</v>
      </c>
      <c r="B247" t="s">
        <v>1303</v>
      </c>
      <c r="C247" t="s">
        <v>8</v>
      </c>
      <c r="D247" t="s">
        <v>508</v>
      </c>
      <c r="E247" s="7" t="s">
        <v>1304</v>
      </c>
      <c r="F247" t="s">
        <v>132</v>
      </c>
      <c r="G247" s="3">
        <v>0</v>
      </c>
      <c r="H247" t="s">
        <v>104</v>
      </c>
      <c r="I247" t="s">
        <v>55</v>
      </c>
      <c r="J247" s="4">
        <v>0</v>
      </c>
      <c r="K247">
        <f>2*60+13</f>
        <v>133</v>
      </c>
      <c r="L247" s="5">
        <v>45047</v>
      </c>
      <c r="M247" t="s">
        <v>79</v>
      </c>
      <c r="O247" t="s">
        <v>242</v>
      </c>
      <c r="P247" t="s">
        <v>1305</v>
      </c>
      <c r="R247" t="s">
        <v>93</v>
      </c>
      <c r="S247" t="s">
        <v>55</v>
      </c>
      <c r="T247" t="s">
        <v>61</v>
      </c>
      <c r="U247" t="s">
        <v>135</v>
      </c>
      <c r="V247" s="22" t="s">
        <v>1306</v>
      </c>
      <c r="W247" t="s">
        <v>61</v>
      </c>
      <c r="X247" s="7" t="s">
        <v>1307</v>
      </c>
      <c r="AA247" t="str">
        <f>AA$1&amp;": "&amp;Tabla5[[#This Row],[id]]&amp;", "</f>
        <v>id: 246, </v>
      </c>
      <c r="AB247" t="str">
        <f>AB$1&amp;": '"&amp;Tabla5[[#This Row],[name]]&amp;"', "</f>
        <v>name: 'Curso Alpine JS desde cero', </v>
      </c>
      <c r="AC247" t="str">
        <f>AC$1&amp;": '"&amp;Tabla5[[#This Row],[category]]&amp;"', "</f>
        <v>category: 'Frameworks de back-end', </v>
      </c>
      <c r="AD247" t="str">
        <f>AD$1&amp;": '"&amp;Tabla5[[#This Row],[technology]]&amp;"', "</f>
        <v>technology: 'Laravel', </v>
      </c>
      <c r="AE247" t="str">
        <f>AE$1&amp;": '"&amp;Tabla5[[#This Row],[url]]&amp;"', "</f>
        <v>url: 'https://www.youtube.com/playlist?list=PLZ2ovOgdI-kVcpcljnRe7heDP-YVrk1ki', </v>
      </c>
      <c r="AF247" t="str">
        <f>AF$1&amp;": '"&amp;Tabla5[[#This Row],[platform]]&amp;"', "</f>
        <v>platform: 'YouTube', </v>
      </c>
      <c r="AG247" t="str">
        <f>AG$1&amp;": "&amp;SUBSTITUTE(Tabla5[[#This Row],[costo]],",",".")&amp;", "</f>
        <v>costo: 0, </v>
      </c>
      <c r="AH247" t="str">
        <f>AH$1&amp;": '"&amp;Tabla5[[#This Row],[money]]&amp;"', "</f>
        <v>money: 'USD', </v>
      </c>
      <c r="AI247" t="str">
        <f>AI$1&amp;": "&amp;Tabla5[[#This Row],[comprado]]&amp;", "</f>
        <v>comprado: true, </v>
      </c>
      <c r="AJ247" t="str">
        <f>AJ$1&amp;": "&amp;Tabla5[[#This Row],[priority]]&amp;", "</f>
        <v>priority: 0, </v>
      </c>
      <c r="AK247" t="str">
        <f>AK$1&amp;": "&amp;Tabla5[[#This Row],[minutos]]&amp;", "</f>
        <v>minutos: 133, </v>
      </c>
      <c r="AL247" t="str">
        <f>AL$1&amp;": "&amp;IF(Tabla5[[#This Row],[culminado]]=0,"null","'"&amp;TEXT(Tabla5[[#This Row],[culminado]],"aaaa-mm-dd")&amp;"'")&amp;", "</f>
        <v>culminado: '2023-05-01', </v>
      </c>
      <c r="AM247" t="str">
        <f>AM$1&amp;": '"&amp;Tabla5[[#This Row],[certificado]]&amp;"', "</f>
        <v>certificado: 'S/C', </v>
      </c>
      <c r="AN247" t="str">
        <f>AN$1&amp;": '"&amp;Tabla5[[#This Row],[url_certificado]]&amp;"', "</f>
        <v>url_certificado: '', </v>
      </c>
      <c r="AO247" t="str">
        <f>AO$1&amp;": '"&amp;Tabla5[[#This Row],[instructor]]&amp;"', "</f>
        <v>instructor: 'Victor Arana Flores', </v>
      </c>
      <c r="AP247" t="str">
        <f>AP$1&amp;": '"&amp;Tabla5[[#This Row],[description]]&amp;"', "</f>
        <v>description: 'Aprende Alpine JS desde cero.', </v>
      </c>
      <c r="AQ247" t="str">
        <f>AQ$1&amp;": '"&amp;Tabla5[[#This Row],[url_aux]]&amp;"', "</f>
        <v>url_aux: '', </v>
      </c>
      <c r="AR247" t="str">
        <f>AR$1&amp;": '"&amp;Tabla5[[#This Row],[calificacion]]&amp;"', "</f>
        <v>calificacion: 'Excelente', </v>
      </c>
      <c r="AS247" t="str">
        <f>AS$1&amp;": "&amp;Tabla5[[#This Row],[actualizado]]&amp;", "</f>
        <v>actualizado: true, </v>
      </c>
      <c r="AT247" t="str">
        <f>AT$1&amp;": "&amp;Tabla5[[#This Row],[en_ruta]]&amp;", "</f>
        <v>en_ruta: false, </v>
      </c>
      <c r="AU247" t="str">
        <f>AU$1&amp;": '"&amp;Tabla5[[#This Row],[logo_platform]]&amp;"', "</f>
        <v>logo_platform: 'youtube', </v>
      </c>
      <c r="AV247" t="str">
        <f>AV$1&amp;": [ "&amp;Tabla5[[#This Row],[logo_technologies]]&amp;" ], "</f>
        <v>logo_technologies: [ 'laravel', 'alpine' ], </v>
      </c>
      <c r="AW247" t="str">
        <f>AW$1&amp;": "&amp;Tabla5[[#This Row],[mostrar]]&amp;", "</f>
        <v>mostrar: false, </v>
      </c>
      <c r="AX247" t="str">
        <f>AX$1&amp;": '"&amp;Tabla5[[#This Row],[repositorio]]&amp;"', "</f>
        <v>repositorio: 'https://github.com/petrix12/alpine2023.git', </v>
      </c>
      <c r="AY247" t="str">
        <f>AY$1&amp;": '"&amp;Tabla5[[#This Row],[nota]]&amp;"'"</f>
        <v>nota: ''</v>
      </c>
      <c r="AZ247" t="str">
        <f>"{ "&amp;AA247&amp;AB247&amp;AC247&amp;AD247&amp;AE247&amp;AF247&amp;AG247&amp;AH247&amp;AI247&amp;AJ247&amp;AK247&amp;AL247&amp;AM247&amp;AN247&amp;AO247&amp;AP247&amp;AQ247&amp;AR247&amp;AS247&amp;AT247&amp;AU247&amp;AV247&amp;AW247&amp;AX247&amp;AY247&amp;" },"</f>
        <v>{ id: 246, name: 'Curso Alpine JS desde cero', category: 'Frameworks de back-end', technology: 'Laravel', url: 'https://www.youtube.com/playlist?list=PLZ2ovOgdI-kVcpcljnRe7heDP-YVrk1ki', platform: 'YouTube', costo: 0, money: 'USD', comprado: true, priority: 0, minutos: 133, culminado: '2023-05-01', certificado: 'S/C', url_certificado: '', instructor: 'Victor Arana Flores', description: 'Aprende Alpine JS desde cero.', url_aux: '', calificacion: 'Excelente', actualizado: true, en_ruta: false, logo_platform: 'youtube', logo_technologies: [ 'laravel', 'alpine' ], mostrar: false, repositorio: 'https://github.com/petrix12/alpine2023.git', nota: '' },</v>
      </c>
    </row>
    <row r="248" spans="1:52">
      <c r="A248" s="8">
        <v>247</v>
      </c>
      <c r="B248" t="s">
        <v>1308</v>
      </c>
      <c r="C248" t="s">
        <v>8</v>
      </c>
      <c r="D248" t="s">
        <v>508</v>
      </c>
      <c r="E248" s="7" t="s">
        <v>1309</v>
      </c>
      <c r="F248" t="s">
        <v>239</v>
      </c>
      <c r="G248" s="3">
        <v>0</v>
      </c>
      <c r="H248" t="s">
        <v>104</v>
      </c>
      <c r="I248" t="s">
        <v>61</v>
      </c>
      <c r="J248" s="4">
        <v>0</v>
      </c>
      <c r="K248">
        <f>22.2*60</f>
        <v>1332</v>
      </c>
      <c r="L248" s="5">
        <v>45131</v>
      </c>
      <c r="M248" t="s">
        <v>79</v>
      </c>
      <c r="O248" t="s">
        <v>242</v>
      </c>
      <c r="P248" t="s">
        <v>1310</v>
      </c>
      <c r="R248" t="s">
        <v>93</v>
      </c>
      <c r="S248" t="s">
        <v>55</v>
      </c>
      <c r="T248" t="s">
        <v>61</v>
      </c>
      <c r="U248" t="s">
        <v>244</v>
      </c>
      <c r="V248" s="22" t="s">
        <v>511</v>
      </c>
      <c r="W248" t="s">
        <v>55</v>
      </c>
      <c r="AA248" t="str">
        <f>AA$1&amp;": "&amp;Tabla5[[#This Row],[id]]&amp;", "</f>
        <v>id: 247, </v>
      </c>
      <c r="AB248" t="str">
        <f>AB$1&amp;": '"&amp;Tabla5[[#This Row],[name]]&amp;"', "</f>
        <v>name: 'Aprende Laravel 10 desde cero', </v>
      </c>
      <c r="AC248" t="str">
        <f>AC$1&amp;": '"&amp;Tabla5[[#This Row],[category]]&amp;"', "</f>
        <v>category: 'Frameworks de back-end', </v>
      </c>
      <c r="AD248" t="str">
        <f>AD$1&amp;": '"&amp;Tabla5[[#This Row],[technology]]&amp;"', "</f>
        <v>technology: 'Laravel', </v>
      </c>
      <c r="AE248" t="str">
        <f>AE$1&amp;": '"&amp;Tabla5[[#This Row],[url]]&amp;"', "</f>
        <v>url: 'https://codersfree.com/cursos/aprende-laravel-desde-cero', </v>
      </c>
      <c r="AF248" t="str">
        <f>AF$1&amp;": '"&amp;Tabla5[[#This Row],[platform]]&amp;"', "</f>
        <v>platform: 'Coders Free', </v>
      </c>
      <c r="AG248" t="str">
        <f>AG$1&amp;": "&amp;SUBSTITUTE(Tabla5[[#This Row],[costo]],",",".")&amp;", "</f>
        <v>costo: 0, </v>
      </c>
      <c r="AH248" t="str">
        <f>AH$1&amp;": '"&amp;Tabla5[[#This Row],[money]]&amp;"', "</f>
        <v>money: 'USD', </v>
      </c>
      <c r="AI248" t="str">
        <f>AI$1&amp;": "&amp;Tabla5[[#This Row],[comprado]]&amp;", "</f>
        <v>comprado: false, </v>
      </c>
      <c r="AJ248" t="str">
        <f>AJ$1&amp;": "&amp;Tabla5[[#This Row],[priority]]&amp;", "</f>
        <v>priority: 0, </v>
      </c>
      <c r="AK248" t="str">
        <f>AK$1&amp;": "&amp;Tabla5[[#This Row],[minutos]]&amp;", "</f>
        <v>minutos: 1332, </v>
      </c>
      <c r="AL248" t="str">
        <f>AL$1&amp;": "&amp;IF(Tabla5[[#This Row],[culminado]]=0,"null","'"&amp;TEXT(Tabla5[[#This Row],[culminado]],"aaaa-mm-dd")&amp;"'")&amp;", "</f>
        <v>culminado: '2023-07-24', </v>
      </c>
      <c r="AM248" t="str">
        <f>AM$1&amp;": '"&amp;Tabla5[[#This Row],[certificado]]&amp;"', "</f>
        <v>certificado: 'S/C', </v>
      </c>
      <c r="AN248" t="str">
        <f>AN$1&amp;": '"&amp;Tabla5[[#This Row],[url_certificado]]&amp;"', "</f>
        <v>url_certificado: '', </v>
      </c>
      <c r="AO248" t="str">
        <f>AO$1&amp;": '"&amp;Tabla5[[#This Row],[instructor]]&amp;"', "</f>
        <v>instructor: 'Victor Arana Flores', </v>
      </c>
      <c r="AP248" t="str">
        <f>AP$1&amp;": '"&amp;Tabla5[[#This Row],[description]]&amp;"', "</f>
        <v>description: 'Aprende Laravel 10 desde cero y conviértete en un experto en el framework PHP más popular. Construye aplicaciones web escalables y descubre las mejores prácticas y técnicas de Laravel. ¡Inscríbete ahora!', </v>
      </c>
      <c r="AQ248" t="str">
        <f>AQ$1&amp;": '"&amp;Tabla5[[#This Row],[url_aux]]&amp;"', "</f>
        <v>url_aux: '', </v>
      </c>
      <c r="AR248" t="str">
        <f>AR$1&amp;": '"&amp;Tabla5[[#This Row],[calificacion]]&amp;"', "</f>
        <v>calificacion: 'Excelente', </v>
      </c>
      <c r="AS248" t="str">
        <f>AS$1&amp;": "&amp;Tabla5[[#This Row],[actualizado]]&amp;", "</f>
        <v>actualizado: true, </v>
      </c>
      <c r="AT248" t="str">
        <f>AT$1&amp;": "&amp;Tabla5[[#This Row],[en_ruta]]&amp;", "</f>
        <v>en_ruta: false, </v>
      </c>
      <c r="AU248" t="str">
        <f>AU$1&amp;": '"&amp;Tabla5[[#This Row],[logo_platform]]&amp;"', "</f>
        <v>logo_platform: 'coders_free', </v>
      </c>
      <c r="AV248" t="str">
        <f>AV$1&amp;": [ "&amp;Tabla5[[#This Row],[logo_technologies]]&amp;" ], "</f>
        <v>logo_technologies: [ 'laravel' ], </v>
      </c>
      <c r="AW248" t="str">
        <f>AW$1&amp;": "&amp;Tabla5[[#This Row],[mostrar]]&amp;", "</f>
        <v>mostrar: true, </v>
      </c>
      <c r="AX248" t="str">
        <f>AX$1&amp;": '"&amp;Tabla5[[#This Row],[repositorio]]&amp;"', "</f>
        <v>repositorio: '', </v>
      </c>
      <c r="AY248" t="str">
        <f>AY$1&amp;": '"&amp;Tabla5[[#This Row],[nota]]&amp;"'"</f>
        <v>nota: ''</v>
      </c>
      <c r="AZ248" t="str">
        <f>"{ "&amp;AA248&amp;AB248&amp;AC248&amp;AD248&amp;AE248&amp;AF248&amp;AG248&amp;AH248&amp;AI248&amp;AJ248&amp;AK248&amp;AL248&amp;AM248&amp;AN248&amp;AO248&amp;AP248&amp;AQ248&amp;AR248&amp;AS248&amp;AT248&amp;AU248&amp;AV248&amp;AW248&amp;AX248&amp;AY248&amp;" },"</f>
        <v>{ id: 247, name: 'Aprende Laravel 10 desde cero', category: 'Frameworks de back-end', technology: 'Laravel', url: 'https://codersfree.com/cursos/aprende-laravel-desde-cero', platform: 'Coders Free', costo: 0, money: 'USD', comprado: false, priority: 0, minutos: 1332, culminado: '2023-07-24', certificado: 'S/C', url_certificado: '', instructor: 'Victor Arana Flores', description: 'Aprende Laravel 10 desde cero y conviértete en un experto en el framework PHP más popular. Construye aplicaciones web escalables y descubre las mejores prácticas y técnicas de Laravel. ¡Inscríbete ahora!', url_aux: '', calificacion: 'Excelente', actualizado: true, en_ruta: false, logo_platform: 'coders_free', logo_technologies: [ 'laravel' ], mostrar: true, repositorio: '', nota: '' },</v>
      </c>
    </row>
    <row r="249" spans="1:52">
      <c r="A249" s="8">
        <v>248</v>
      </c>
      <c r="B249" t="s">
        <v>1311</v>
      </c>
      <c r="C249" t="s">
        <v>3</v>
      </c>
      <c r="D249" t="s">
        <v>701</v>
      </c>
      <c r="E249" s="7" t="s">
        <v>1312</v>
      </c>
      <c r="F249" t="s">
        <v>53</v>
      </c>
      <c r="G249" s="3">
        <v>0</v>
      </c>
      <c r="H249" t="s">
        <v>104</v>
      </c>
      <c r="I249" t="s">
        <v>61</v>
      </c>
      <c r="J249" s="4">
        <v>0</v>
      </c>
      <c r="K249">
        <f>5.5*60</f>
        <v>330</v>
      </c>
      <c r="L249" s="5">
        <v>45195</v>
      </c>
      <c r="M249" t="s">
        <v>1313</v>
      </c>
      <c r="N249" s="7" t="s">
        <v>1314</v>
      </c>
      <c r="O249" t="s">
        <v>1315</v>
      </c>
      <c r="P249" t="s">
        <v>1316</v>
      </c>
      <c r="R249" t="s">
        <v>279</v>
      </c>
      <c r="S249" t="s">
        <v>55</v>
      </c>
      <c r="T249" t="s">
        <v>55</v>
      </c>
      <c r="U249" t="s">
        <v>59</v>
      </c>
      <c r="V249" s="22" t="s">
        <v>699</v>
      </c>
      <c r="W249" t="s">
        <v>55</v>
      </c>
      <c r="X249" s="7" t="s">
        <v>1317</v>
      </c>
      <c r="AA249" t="str">
        <f>AA$1&amp;": "&amp;Tabla5[[#This Row],[id]]&amp;", "</f>
        <v>id: 248, </v>
      </c>
      <c r="AB249" t="str">
        <f>AB$1&amp;": '"&amp;Tabla5[[#This Row],[name]]&amp;"', "</f>
        <v>name: 'Consultas en SQL para principiantes', </v>
      </c>
      <c r="AC249" t="str">
        <f>AC$1&amp;": '"&amp;Tabla5[[#This Row],[category]]&amp;"', "</f>
        <v>category: 'Bases de datos', </v>
      </c>
      <c r="AD249" t="str">
        <f>AD$1&amp;": '"&amp;Tabla5[[#This Row],[technology]]&amp;"', "</f>
        <v>technology: 'SQL', </v>
      </c>
      <c r="AE249" t="str">
        <f>AE$1&amp;": '"&amp;Tabla5[[#This Row],[url]]&amp;"', "</f>
        <v>url: 'https://www.udemy.com/course/sql-desde-cero-curso-practico', </v>
      </c>
      <c r="AF249" t="str">
        <f>AF$1&amp;": '"&amp;Tabla5[[#This Row],[platform]]&amp;"', "</f>
        <v>platform: 'Udemy', </v>
      </c>
      <c r="AG249" t="str">
        <f>AG$1&amp;": "&amp;SUBSTITUTE(Tabla5[[#This Row],[costo]],",",".")&amp;", "</f>
        <v>costo: 0, </v>
      </c>
      <c r="AH249" t="str">
        <f>AH$1&amp;": '"&amp;Tabla5[[#This Row],[money]]&amp;"', "</f>
        <v>money: 'USD', </v>
      </c>
      <c r="AI249" t="str">
        <f>AI$1&amp;": "&amp;Tabla5[[#This Row],[comprado]]&amp;", "</f>
        <v>comprado: false, </v>
      </c>
      <c r="AJ249" t="str">
        <f>AJ$1&amp;": "&amp;Tabla5[[#This Row],[priority]]&amp;", "</f>
        <v>priority: 0, </v>
      </c>
      <c r="AK249" t="str">
        <f>AK$1&amp;": "&amp;Tabla5[[#This Row],[minutos]]&amp;", "</f>
        <v>minutos: 330, </v>
      </c>
      <c r="AL249" t="str">
        <f>AL$1&amp;": "&amp;IF(Tabla5[[#This Row],[culminado]]=0,"null","'"&amp;TEXT(Tabla5[[#This Row],[culminado]],"aaaa-mm-dd")&amp;"'")&amp;", "</f>
        <v>culminado: '2023-09-26', </v>
      </c>
      <c r="AM249" t="str">
        <f>AM$1&amp;": '"&amp;Tabla5[[#This Row],[certificado]]&amp;"', "</f>
        <v>certificado: 'UC-72f027a7-64ce-4f9e-b371-5a2ef0102b0d', </v>
      </c>
      <c r="AN249" t="str">
        <f>AN$1&amp;": '"&amp;Tabla5[[#This Row],[url_certificado]]&amp;"', "</f>
        <v>url_certificado: 'https://www.udemy.com/certificate/UC-72f027a7-64ce-4f9e-b371-5a2ef0102b0d', </v>
      </c>
      <c r="AO249" t="str">
        <f>AO$1&amp;": '"&amp;Tabla5[[#This Row],[instructor]]&amp;"', "</f>
        <v>instructor: 'Jorge Alberto Chávez Sarmiento', </v>
      </c>
      <c r="AP249" t="str">
        <f>AP$1&amp;": '"&amp;Tabla5[[#This Row],[description]]&amp;"', "</f>
        <v>description: 'Jorge, con experiencia en bases de datos, te enseñará SQL desde cero.', </v>
      </c>
      <c r="AQ249" t="str">
        <f>AQ$1&amp;": '"&amp;Tabla5[[#This Row],[url_aux]]&amp;"', "</f>
        <v>url_aux: '', </v>
      </c>
      <c r="AR249" t="str">
        <f>AR$1&amp;": '"&amp;Tabla5[[#This Row],[calificacion]]&amp;"', "</f>
        <v>calificacion: 'Muy bueno', </v>
      </c>
      <c r="AS249" t="str">
        <f>AS$1&amp;": "&amp;Tabla5[[#This Row],[actualizado]]&amp;", "</f>
        <v>actualizado: true, </v>
      </c>
      <c r="AT249" t="str">
        <f>AT$1&amp;": "&amp;Tabla5[[#This Row],[en_ruta]]&amp;", "</f>
        <v>en_ruta: true, </v>
      </c>
      <c r="AU249" t="str">
        <f>AU$1&amp;": '"&amp;Tabla5[[#This Row],[logo_platform]]&amp;"', "</f>
        <v>logo_platform: 'udemy', </v>
      </c>
      <c r="AV249" t="str">
        <f>AV$1&amp;": [ "&amp;Tabla5[[#This Row],[logo_technologies]]&amp;" ], "</f>
        <v>logo_technologies: [ 'sql' ], </v>
      </c>
      <c r="AW249" t="str">
        <f>AW$1&amp;": "&amp;Tabla5[[#This Row],[mostrar]]&amp;", "</f>
        <v>mostrar: true, </v>
      </c>
      <c r="AX249" t="str">
        <f>AX$1&amp;": '"&amp;Tabla5[[#This Row],[repositorio]]&amp;"', "</f>
        <v>repositorio: 'https://github.com/petrix12/repasosql.git', </v>
      </c>
      <c r="AY249" t="str">
        <f>AY$1&amp;": '"&amp;Tabla5[[#This Row],[nota]]&amp;"'"</f>
        <v>nota: ''</v>
      </c>
      <c r="AZ249" t="str">
        <f>"{ "&amp;AA249&amp;AB249&amp;AC249&amp;AD249&amp;AE249&amp;AF249&amp;AG249&amp;AH249&amp;AI249&amp;AJ249&amp;AK249&amp;AL249&amp;AM249&amp;AN249&amp;AO249&amp;AP249&amp;AQ249&amp;AR249&amp;AS249&amp;AT249&amp;AU249&amp;AV249&amp;AW249&amp;AX249&amp;AY249&amp;" },"</f>
        <v>{ id: 248, name: 'Consultas en SQL para principiantes', category: 'Bases de datos', technology: 'SQL', url: 'https://www.udemy.com/course/sql-desde-cero-curso-practico', platform: 'Udemy', costo: 0, money: 'USD', comprado: false, priority: 0, minutos: 330, culminado: '2023-09-26', certificado: 'UC-72f027a7-64ce-4f9e-b371-5a2ef0102b0d', url_certificado: 'https://www.udemy.com/certificate/UC-72f027a7-64ce-4f9e-b371-5a2ef0102b0d', instructor: 'Jorge Alberto Chávez Sarmiento', description: 'Jorge, con experiencia en bases de datos, te enseñará SQL desde cero.', url_aux: '', calificacion: 'Muy bueno', actualizado: true, en_ruta: true, logo_platform: 'udemy', logo_technologies: [ 'sql' ], mostrar: true, repositorio: 'https://github.com/petrix12/repasosql.git', nota: '' },</v>
      </c>
    </row>
    <row r="250" spans="1:52">
      <c r="A250" s="8">
        <v>249</v>
      </c>
      <c r="B250" t="s">
        <v>1318</v>
      </c>
      <c r="C250" t="s">
        <v>8</v>
      </c>
      <c r="D250" t="s">
        <v>508</v>
      </c>
      <c r="E250" s="7" t="s">
        <v>1319</v>
      </c>
      <c r="F250" t="s">
        <v>239</v>
      </c>
      <c r="G250" s="3">
        <v>10</v>
      </c>
      <c r="H250" t="s">
        <v>104</v>
      </c>
      <c r="I250" t="s">
        <v>55</v>
      </c>
      <c r="J250" s="4">
        <v>0</v>
      </c>
      <c r="K250">
        <f>4.2*60</f>
        <v>252</v>
      </c>
      <c r="L250" s="5">
        <v>45298</v>
      </c>
      <c r="M250" t="s">
        <v>79</v>
      </c>
      <c r="O250" t="s">
        <v>242</v>
      </c>
      <c r="P250" t="s">
        <v>1320</v>
      </c>
      <c r="R250" t="s">
        <v>93</v>
      </c>
      <c r="S250" t="s">
        <v>55</v>
      </c>
      <c r="T250" t="s">
        <v>61</v>
      </c>
      <c r="U250" t="s">
        <v>244</v>
      </c>
      <c r="V250" s="22" t="s">
        <v>511</v>
      </c>
      <c r="W250" t="s">
        <v>55</v>
      </c>
      <c r="AA250" t="str">
        <f>AA$1&amp;": "&amp;Tabla5[[#This Row],[id]]&amp;", "</f>
        <v>id: 249, </v>
      </c>
      <c r="AB250" t="str">
        <f>AB$1&amp;": '"&amp;Tabla5[[#This Row],[name]]&amp;"', "</f>
        <v>name: 'Livewire y WireUI: Crea interfaces web responsivas de forma fácil', </v>
      </c>
      <c r="AC250" t="str">
        <f>AC$1&amp;": '"&amp;Tabla5[[#This Row],[category]]&amp;"', "</f>
        <v>category: 'Frameworks de back-end', </v>
      </c>
      <c r="AD250" t="str">
        <f>AD$1&amp;": '"&amp;Tabla5[[#This Row],[technology]]&amp;"', "</f>
        <v>technology: 'Laravel', </v>
      </c>
      <c r="AE250" t="str">
        <f>AE$1&amp;": '"&amp;Tabla5[[#This Row],[url]]&amp;"', "</f>
        <v>url: 'https://codersfree.com/cursos/livewire-wireui-crea-interfaces-web-responsivas-facil', </v>
      </c>
      <c r="AF250" t="str">
        <f>AF$1&amp;": '"&amp;Tabla5[[#This Row],[platform]]&amp;"', "</f>
        <v>platform: 'Coders Free', </v>
      </c>
      <c r="AG250" t="str">
        <f>AG$1&amp;": "&amp;SUBSTITUTE(Tabla5[[#This Row],[costo]],",",".")&amp;", "</f>
        <v>costo: 10, </v>
      </c>
      <c r="AH250" t="str">
        <f>AH$1&amp;": '"&amp;Tabla5[[#This Row],[money]]&amp;"', "</f>
        <v>money: 'USD', </v>
      </c>
      <c r="AI250" t="str">
        <f>AI$1&amp;": "&amp;Tabla5[[#This Row],[comprado]]&amp;", "</f>
        <v>comprado: true, </v>
      </c>
      <c r="AJ250" t="str">
        <f>AJ$1&amp;": "&amp;Tabla5[[#This Row],[priority]]&amp;", "</f>
        <v>priority: 0, </v>
      </c>
      <c r="AK250" t="str">
        <f>AK$1&amp;": "&amp;Tabla5[[#This Row],[minutos]]&amp;", "</f>
        <v>minutos: 252, </v>
      </c>
      <c r="AL250" t="str">
        <f>AL$1&amp;": "&amp;IF(Tabla5[[#This Row],[culminado]]=0,"null","'"&amp;TEXT(Tabla5[[#This Row],[culminado]],"aaaa-mm-dd")&amp;"'")&amp;", "</f>
        <v>culminado: '2024-01-07', </v>
      </c>
      <c r="AM250" t="str">
        <f>AM$1&amp;": '"&amp;Tabla5[[#This Row],[certificado]]&amp;"', "</f>
        <v>certificado: 'S/C', </v>
      </c>
      <c r="AN250" t="str">
        <f>AN$1&amp;": '"&amp;Tabla5[[#This Row],[url_certificado]]&amp;"', "</f>
        <v>url_certificado: '', </v>
      </c>
      <c r="AO250" t="str">
        <f>AO$1&amp;": '"&amp;Tabla5[[#This Row],[instructor]]&amp;"', "</f>
        <v>instructor: 'Victor Arana Flores', </v>
      </c>
      <c r="AP250" t="str">
        <f>AP$1&amp;": '"&amp;Tabla5[[#This Row],[description]]&amp;"', "</f>
        <v>description: 'Aprende a desarrollar aplicaciones con WireUI para Laravel y Livewire y mejora tu productividad. Desarrolla interfaces atractivas y funcionales en menos tiempo. ¡Inscríbete ya!', </v>
      </c>
      <c r="AQ250" t="str">
        <f>AQ$1&amp;": '"&amp;Tabla5[[#This Row],[url_aux]]&amp;"', "</f>
        <v>url_aux: '', </v>
      </c>
      <c r="AR250" t="str">
        <f>AR$1&amp;": '"&amp;Tabla5[[#This Row],[calificacion]]&amp;"', "</f>
        <v>calificacion: 'Excelente', </v>
      </c>
      <c r="AS250" t="str">
        <f>AS$1&amp;": "&amp;Tabla5[[#This Row],[actualizado]]&amp;", "</f>
        <v>actualizado: true, </v>
      </c>
      <c r="AT250" t="str">
        <f>AT$1&amp;": "&amp;Tabla5[[#This Row],[en_ruta]]&amp;", "</f>
        <v>en_ruta: false, </v>
      </c>
      <c r="AU250" t="str">
        <f>AU$1&amp;": '"&amp;Tabla5[[#This Row],[logo_platform]]&amp;"', "</f>
        <v>logo_platform: 'coders_free', </v>
      </c>
      <c r="AV250" t="str">
        <f>AV$1&amp;": [ "&amp;Tabla5[[#This Row],[logo_technologies]]&amp;" ], "</f>
        <v>logo_technologies: [ 'laravel' ], </v>
      </c>
      <c r="AW250" t="str">
        <f>AW$1&amp;": "&amp;Tabla5[[#This Row],[mostrar]]&amp;", "</f>
        <v>mostrar: true, </v>
      </c>
      <c r="AX250" t="str">
        <f>AX$1&amp;": '"&amp;Tabla5[[#This Row],[repositorio]]&amp;"', "</f>
        <v>repositorio: '', </v>
      </c>
      <c r="AY250" t="str">
        <f>AY$1&amp;": '"&amp;Tabla5[[#This Row],[nota]]&amp;"'"</f>
        <v>nota: ''</v>
      </c>
      <c r="AZ250" t="str">
        <f>"{ "&amp;AA250&amp;AB250&amp;AC250&amp;AD250&amp;AE250&amp;AF250&amp;AG250&amp;AH250&amp;AI250&amp;AJ250&amp;AK250&amp;AL250&amp;AM250&amp;AN250&amp;AO250&amp;AP250&amp;AQ250&amp;AR250&amp;AS250&amp;AT250&amp;AU250&amp;AV250&amp;AW250&amp;AX250&amp;AY250&amp;" },"</f>
        <v>{ id: 249, name: 'Livewire y WireUI: Crea interfaces web responsivas de forma fácil', category: 'Frameworks de back-end', technology: 'Laravel', url: 'https://codersfree.com/cursos/livewire-wireui-crea-interfaces-web-responsivas-facil', platform: 'Coders Free', costo: 10, money: 'USD', comprado: true, priority: 0, minutos: 252, culminado: '2024-01-07', certificado: 'S/C', url_certificado: '', instructor: 'Victor Arana Flores', description: 'Aprende a desarrollar aplicaciones con WireUI para Laravel y Livewire y mejora tu productividad. Desarrolla interfaces atractivas y funcionales en menos tiempo. ¡Inscríbete ya!', url_aux: '', calificacion: 'Excelente', actualizado: true, en_ruta: false, logo_platform: 'coders_free', logo_technologies: [ 'laravel' ], mostrar: true, repositorio: '', nota: '' },</v>
      </c>
    </row>
    <row r="251" spans="1:52">
      <c r="A251" s="8">
        <v>250</v>
      </c>
      <c r="B251" t="s">
        <v>1321</v>
      </c>
      <c r="C251" t="s">
        <v>8</v>
      </c>
      <c r="D251" t="s">
        <v>508</v>
      </c>
      <c r="E251" s="7" t="s">
        <v>1322</v>
      </c>
      <c r="F251" t="s">
        <v>717</v>
      </c>
      <c r="G251" s="3">
        <v>0</v>
      </c>
      <c r="H251" t="s">
        <v>104</v>
      </c>
      <c r="I251" t="s">
        <v>55</v>
      </c>
      <c r="J251" s="4">
        <v>0</v>
      </c>
      <c r="K251">
        <v>11</v>
      </c>
      <c r="L251" s="5">
        <v>45377</v>
      </c>
      <c r="M251" t="s">
        <v>79</v>
      </c>
      <c r="O251" t="s">
        <v>718</v>
      </c>
      <c r="P251" t="s">
        <v>1323</v>
      </c>
      <c r="R251" t="s">
        <v>93</v>
      </c>
      <c r="S251" t="s">
        <v>55</v>
      </c>
      <c r="T251" t="s">
        <v>55</v>
      </c>
      <c r="U251" t="s">
        <v>720</v>
      </c>
      <c r="V251" s="22" t="s">
        <v>511</v>
      </c>
      <c r="W251" s="22" t="s">
        <v>61</v>
      </c>
      <c r="AA251" t="str">
        <f>AA$1&amp;": "&amp;Tabla5[[#This Row],[id]]&amp;", "</f>
        <v>id: 250, </v>
      </c>
      <c r="AB251" t="str">
        <f>AB$1&amp;": '"&amp;Tabla5[[#This Row],[name]]&amp;"', "</f>
        <v>name: 'Novedades de Laravel 11', </v>
      </c>
      <c r="AC251" t="str">
        <f>AC$1&amp;": '"&amp;Tabla5[[#This Row],[category]]&amp;"', "</f>
        <v>category: 'Frameworks de back-end', </v>
      </c>
      <c r="AD251" t="str">
        <f>AD$1&amp;": '"&amp;Tabla5[[#This Row],[technology]]&amp;"', "</f>
        <v>technology: 'Laravel', </v>
      </c>
      <c r="AE251" t="str">
        <f>AE$1&amp;": '"&amp;Tabla5[[#This Row],[url]]&amp;"', "</f>
        <v>url: 'https://aprendible.com/series/novedades-de-laravel-11', </v>
      </c>
      <c r="AF251" t="str">
        <f>AF$1&amp;": '"&amp;Tabla5[[#This Row],[platform]]&amp;"', "</f>
        <v>platform: 'Aprendible', </v>
      </c>
      <c r="AG251" t="str">
        <f>AG$1&amp;": "&amp;SUBSTITUTE(Tabla5[[#This Row],[costo]],",",".")&amp;", "</f>
        <v>costo: 0, </v>
      </c>
      <c r="AH251" t="str">
        <f>AH$1&amp;": '"&amp;Tabla5[[#This Row],[money]]&amp;"', "</f>
        <v>money: 'USD', </v>
      </c>
      <c r="AI251" t="str">
        <f>AI$1&amp;": "&amp;Tabla5[[#This Row],[comprado]]&amp;", "</f>
        <v>comprado: true, </v>
      </c>
      <c r="AJ251" t="str">
        <f>AJ$1&amp;": "&amp;Tabla5[[#This Row],[priority]]&amp;", "</f>
        <v>priority: 0, </v>
      </c>
      <c r="AK251" t="str">
        <f>AK$1&amp;": "&amp;Tabla5[[#This Row],[minutos]]&amp;", "</f>
        <v>minutos: 11, </v>
      </c>
      <c r="AL251" t="str">
        <f>AL$1&amp;": "&amp;IF(Tabla5[[#This Row],[culminado]]=0,"null","'"&amp;TEXT(Tabla5[[#This Row],[culminado]],"aaaa-mm-dd")&amp;"'")&amp;", "</f>
        <v>culminado: '2024-03-26', </v>
      </c>
      <c r="AM251" t="str">
        <f>AM$1&amp;": '"&amp;Tabla5[[#This Row],[certificado]]&amp;"', "</f>
        <v>certificado: 'S/C', </v>
      </c>
      <c r="AN251" t="str">
        <f>AN$1&amp;": '"&amp;Tabla5[[#This Row],[url_certificado]]&amp;"', "</f>
        <v>url_certificado: '', </v>
      </c>
      <c r="AO251" t="str">
        <f>AO$1&amp;": '"&amp;Tabla5[[#This Row],[instructor]]&amp;"', "</f>
        <v>instructor: 'Jorge Luis García Coello', </v>
      </c>
      <c r="AP251" t="str">
        <f>AP$1&amp;": '"&amp;Tabla5[[#This Row],[description]]&amp;"', "</f>
        <v>description: 'En esta serie de videos exploramos las últimas características de la versión 11 de Laravel y sus principales diferencias con la versión anterior.', </v>
      </c>
      <c r="AQ251" t="str">
        <f>AQ$1&amp;": '"&amp;Tabla5[[#This Row],[url_aux]]&amp;"', "</f>
        <v>url_aux: '', </v>
      </c>
      <c r="AR251" t="str">
        <f>AR$1&amp;": '"&amp;Tabla5[[#This Row],[calificacion]]&amp;"', "</f>
        <v>calificacion: 'Excelente', </v>
      </c>
      <c r="AS251" t="str">
        <f>AS$1&amp;": "&amp;Tabla5[[#This Row],[actualizado]]&amp;", "</f>
        <v>actualizado: true, </v>
      </c>
      <c r="AT251" t="str">
        <f>AT$1&amp;": "&amp;Tabla5[[#This Row],[en_ruta]]&amp;", "</f>
        <v>en_ruta: true, </v>
      </c>
      <c r="AU251" t="str">
        <f>AU$1&amp;": '"&amp;Tabla5[[#This Row],[logo_platform]]&amp;"', "</f>
        <v>logo_platform: 'aprendible', </v>
      </c>
      <c r="AV251" t="str">
        <f>AV$1&amp;": [ "&amp;Tabla5[[#This Row],[logo_technologies]]&amp;" ], "</f>
        <v>logo_technologies: [ 'laravel' ], </v>
      </c>
      <c r="AW251" t="str">
        <f>AW$1&amp;": "&amp;Tabla5[[#This Row],[mostrar]]&amp;", "</f>
        <v>mostrar: false, </v>
      </c>
      <c r="AX251" t="str">
        <f>AX$1&amp;": '"&amp;Tabla5[[#This Row],[repositorio]]&amp;"', "</f>
        <v>repositorio: '', </v>
      </c>
      <c r="AY251" t="str">
        <f>AY$1&amp;": '"&amp;Tabla5[[#This Row],[nota]]&amp;"'"</f>
        <v>nota: ''</v>
      </c>
      <c r="AZ251" t="str">
        <f>"{ "&amp;AA251&amp;AB251&amp;AC251&amp;AD251&amp;AE251&amp;AF251&amp;AG251&amp;AH251&amp;AI251&amp;AJ251&amp;AK251&amp;AL251&amp;AM251&amp;AN251&amp;AO251&amp;AP251&amp;AQ251&amp;AR251&amp;AS251&amp;AT251&amp;AU251&amp;AV251&amp;AW251&amp;AX251&amp;AY251&amp;" },"</f>
        <v>{ id: 250, name: 'Novedades de Laravel 11', category: 'Frameworks de back-end', technology: 'Laravel', url: 'https://aprendible.com/series/novedades-de-laravel-11', platform: 'Aprendible', costo: 0, money: 'USD', comprado: true, priority: 0, minutos: 11, culminado: '2024-03-26', certificado: 'S/C', url_certificado: '', instructor: 'Jorge Luis García Coello', description: 'En esta serie de videos exploramos las últimas características de la versión 11 de Laravel y sus principales diferencias con la versión anterior.', url_aux: '', calificacion: 'Excelente', actualizado: true, en_ruta: true, logo_platform: 'aprendible', logo_technologies: [ 'laravel' ], mostrar: false, repositorio: '', nota: '' },</v>
      </c>
    </row>
    <row r="252" spans="1:52">
      <c r="A252" s="8">
        <v>251</v>
      </c>
      <c r="B252" t="s">
        <v>1324</v>
      </c>
      <c r="C252" t="s">
        <v>18</v>
      </c>
      <c r="D252" t="s">
        <v>965</v>
      </c>
      <c r="E252" s="7" t="s">
        <v>1325</v>
      </c>
      <c r="F252" t="s">
        <v>1326</v>
      </c>
      <c r="G252" s="3">
        <v>0</v>
      </c>
      <c r="H252" t="s">
        <v>104</v>
      </c>
      <c r="I252" t="s">
        <v>55</v>
      </c>
      <c r="J252" s="4">
        <v>0</v>
      </c>
      <c r="K252">
        <v>51</v>
      </c>
      <c r="L252" s="5">
        <v>45373</v>
      </c>
      <c r="M252" s="7" t="s">
        <v>1327</v>
      </c>
      <c r="O252" t="s">
        <v>1328</v>
      </c>
      <c r="P252" t="s">
        <v>1329</v>
      </c>
      <c r="R252" t="s">
        <v>279</v>
      </c>
      <c r="S252" t="s">
        <v>55</v>
      </c>
      <c r="T252" t="s">
        <v>55</v>
      </c>
      <c r="U252" t="s">
        <v>1330</v>
      </c>
      <c r="V252" s="22" t="s">
        <v>1331</v>
      </c>
      <c r="W252" s="22" t="s">
        <v>61</v>
      </c>
      <c r="AA252" t="str">
        <f>AA$1&amp;": "&amp;Tabla5[[#This Row],[id]]&amp;", "</f>
        <v>id: 251, </v>
      </c>
      <c r="AB252" t="str">
        <f>AB$1&amp;": '"&amp;Tabla5[[#This Row],[name]]&amp;"', "</f>
        <v>name: 'Arquitectura hexagonal', </v>
      </c>
      <c r="AC252" t="str">
        <f>AC$1&amp;": '"&amp;Tabla5[[#This Row],[category]]&amp;"', "</f>
        <v>category: 'Paradigmas', </v>
      </c>
      <c r="AD252" t="str">
        <f>AD$1&amp;": '"&amp;Tabla5[[#This Row],[technology]]&amp;"', "</f>
        <v>technology: 'Programación', </v>
      </c>
      <c r="AE252" t="str">
        <f>AE$1&amp;": '"&amp;Tabla5[[#This Row],[url]]&amp;"', "</f>
        <v>url: 'https://campus-ademass.com/curso/35', </v>
      </c>
      <c r="AF252" t="str">
        <f>AF$1&amp;": '"&amp;Tabla5[[#This Row],[platform]]&amp;"', "</f>
        <v>platform: 'Ademass', </v>
      </c>
      <c r="AG252" t="str">
        <f>AG$1&amp;": "&amp;SUBSTITUTE(Tabla5[[#This Row],[costo]],",",".")&amp;", "</f>
        <v>costo: 0, </v>
      </c>
      <c r="AH252" t="str">
        <f>AH$1&amp;": '"&amp;Tabla5[[#This Row],[money]]&amp;"', "</f>
        <v>money: 'USD', </v>
      </c>
      <c r="AI252" t="str">
        <f>AI$1&amp;": "&amp;Tabla5[[#This Row],[comprado]]&amp;", "</f>
        <v>comprado: true, </v>
      </c>
      <c r="AJ252" t="str">
        <f>AJ$1&amp;": "&amp;Tabla5[[#This Row],[priority]]&amp;", "</f>
        <v>priority: 0, </v>
      </c>
      <c r="AK252" t="str">
        <f>AK$1&amp;": "&amp;Tabla5[[#This Row],[minutos]]&amp;", "</f>
        <v>minutos: 51, </v>
      </c>
      <c r="AL252" t="str">
        <f>AL$1&amp;": "&amp;IF(Tabla5[[#This Row],[culminado]]=0,"null","'"&amp;TEXT(Tabla5[[#This Row],[culminado]],"aaaa-mm-dd")&amp;"'")&amp;", "</f>
        <v>culminado: '2024-03-22', </v>
      </c>
      <c r="AM252" t="str">
        <f>AM$1&amp;": '"&amp;Tabla5[[#This Row],[certificado]]&amp;"', "</f>
        <v>certificado: 'https://campus-ademass.com/aut/11581', </v>
      </c>
      <c r="AN252" t="str">
        <f>AN$1&amp;": '"&amp;Tabla5[[#This Row],[url_certificado]]&amp;"', "</f>
        <v>url_certificado: '', </v>
      </c>
      <c r="AO252" t="str">
        <f>AO$1&amp;": '"&amp;Tabla5[[#This Row],[instructor]]&amp;"', "</f>
        <v>instructor: 'Juan José Ruíz Muñoz', </v>
      </c>
      <c r="AP252" t="str">
        <f>AP$1&amp;": '"&amp;Tabla5[[#This Row],[description]]&amp;"', "</f>
        <v>description: 'Descubre cómo implementar la arquitectura hexagonal, también conocida como puertos y adaptadores, en tus proyectos de programación. Este video te proporcionará una sólida comprensión de los fundamentos teóricos detrás de esta arquitectura.', </v>
      </c>
      <c r="AQ252" t="str">
        <f>AQ$1&amp;": '"&amp;Tabla5[[#This Row],[url_aux]]&amp;"', "</f>
        <v>url_aux: '', </v>
      </c>
      <c r="AR252" t="str">
        <f>AR$1&amp;": '"&amp;Tabla5[[#This Row],[calificacion]]&amp;"', "</f>
        <v>calificacion: 'Muy bueno', </v>
      </c>
      <c r="AS252" t="str">
        <f>AS$1&amp;": "&amp;Tabla5[[#This Row],[actualizado]]&amp;", "</f>
        <v>actualizado: true, </v>
      </c>
      <c r="AT252" t="str">
        <f>AT$1&amp;": "&amp;Tabla5[[#This Row],[en_ruta]]&amp;", "</f>
        <v>en_ruta: true, </v>
      </c>
      <c r="AU252" t="str">
        <f>AU$1&amp;": '"&amp;Tabla5[[#This Row],[logo_platform]]&amp;"', "</f>
        <v>logo_platform: 'ademass', </v>
      </c>
      <c r="AV252" t="str">
        <f>AV$1&amp;": [ "&amp;Tabla5[[#This Row],[logo_technologies]]&amp;" ], "</f>
        <v>logo_technologies: [ 'arquitectura_hexagonal' ], </v>
      </c>
      <c r="AW252" t="str">
        <f>AW$1&amp;": "&amp;Tabla5[[#This Row],[mostrar]]&amp;", "</f>
        <v>mostrar: false, </v>
      </c>
      <c r="AX252" t="str">
        <f>AX$1&amp;": '"&amp;Tabla5[[#This Row],[repositorio]]&amp;"', "</f>
        <v>repositorio: '', </v>
      </c>
      <c r="AY252" t="str">
        <f>AY$1&amp;": '"&amp;Tabla5[[#This Row],[nota]]&amp;"'"</f>
        <v>nota: ''</v>
      </c>
      <c r="AZ252" t="str">
        <f>"{ "&amp;AA252&amp;AB252&amp;AC252&amp;AD252&amp;AE252&amp;AF252&amp;AG252&amp;AH252&amp;AI252&amp;AJ252&amp;AK252&amp;AL252&amp;AM252&amp;AN252&amp;AO252&amp;AP252&amp;AQ252&amp;AR252&amp;AS252&amp;AT252&amp;AU252&amp;AV252&amp;AW252&amp;AX252&amp;AY252&amp;" },"</f>
        <v>{ id: 251, name: 'Arquitectura hexagonal', category: 'Paradigmas', technology: 'Programación', url: 'https://campus-ademass.com/curso/35', platform: 'Ademass', costo: 0, money: 'USD', comprado: true, priority: 0, minutos: 51, culminado: '2024-03-22', certificado: 'https://campus-ademass.com/aut/11581', url_certificado: '', instructor: 'Juan José Ruíz Muñoz', description: 'Descubre cómo implementar la arquitectura hexagonal, también conocida como puertos y adaptadores, en tus proyectos de programación. Este video te proporcionará una sólida comprensión de los fundamentos teóricos detrás de esta arquitectura.', url_aux: '', calificacion: 'Muy bueno', actualizado: true, en_ruta: true, logo_platform: 'ademass', logo_technologies: [ 'arquitectura_hexagonal' ], mostrar: false, repositorio: '', nota: '' },</v>
      </c>
    </row>
    <row r="253" spans="1:52">
      <c r="A253" s="8">
        <v>252</v>
      </c>
      <c r="B253" t="s">
        <v>1332</v>
      </c>
      <c r="C253" t="s">
        <v>8</v>
      </c>
      <c r="D253" t="s">
        <v>508</v>
      </c>
      <c r="E253" s="12" t="s">
        <v>1333</v>
      </c>
      <c r="F253" t="s">
        <v>717</v>
      </c>
      <c r="G253" s="3">
        <v>0</v>
      </c>
      <c r="H253" t="s">
        <v>104</v>
      </c>
      <c r="I253" t="s">
        <v>55</v>
      </c>
      <c r="J253" s="4">
        <v>0</v>
      </c>
      <c r="K253">
        <v>28</v>
      </c>
      <c r="L253" s="5">
        <v>45377</v>
      </c>
      <c r="M253" t="s">
        <v>79</v>
      </c>
      <c r="O253" t="s">
        <v>718</v>
      </c>
      <c r="P253" t="s">
        <v>1334</v>
      </c>
      <c r="R253" t="s">
        <v>93</v>
      </c>
      <c r="S253" t="s">
        <v>55</v>
      </c>
      <c r="T253" t="s">
        <v>55</v>
      </c>
      <c r="U253" t="s">
        <v>720</v>
      </c>
      <c r="V253" s="22" t="s">
        <v>511</v>
      </c>
      <c r="W253" s="22" t="s">
        <v>61</v>
      </c>
      <c r="AA253" t="str">
        <f>AA$1&amp;": "&amp;Tabla5[[#This Row],[id]]&amp;", "</f>
        <v>id: 252, </v>
      </c>
      <c r="AB253" t="str">
        <f>AB$1&amp;": '"&amp;Tabla5[[#This Row],[name]]&amp;"', "</f>
        <v>name: 'Novedades de Laravel 10', </v>
      </c>
      <c r="AC253" t="str">
        <f>AC$1&amp;": '"&amp;Tabla5[[#This Row],[category]]&amp;"', "</f>
        <v>category: 'Frameworks de back-end', </v>
      </c>
      <c r="AD253" t="str">
        <f>AD$1&amp;": '"&amp;Tabla5[[#This Row],[technology]]&amp;"', "</f>
        <v>technology: 'Laravel', </v>
      </c>
      <c r="AE253" t="str">
        <f>AE$1&amp;": '"&amp;Tabla5[[#This Row],[url]]&amp;"', "</f>
        <v>url: 'https://aprendible.com/series/novedades-de-laravel-10', </v>
      </c>
      <c r="AF253" t="str">
        <f>AF$1&amp;": '"&amp;Tabla5[[#This Row],[platform]]&amp;"', "</f>
        <v>platform: 'Aprendible', </v>
      </c>
      <c r="AG253" t="str">
        <f>AG$1&amp;": "&amp;SUBSTITUTE(Tabla5[[#This Row],[costo]],",",".")&amp;", "</f>
        <v>costo: 0, </v>
      </c>
      <c r="AH253" t="str">
        <f>AH$1&amp;": '"&amp;Tabla5[[#This Row],[money]]&amp;"', "</f>
        <v>money: 'USD', </v>
      </c>
      <c r="AI253" t="str">
        <f>AI$1&amp;": "&amp;Tabla5[[#This Row],[comprado]]&amp;", "</f>
        <v>comprado: true, </v>
      </c>
      <c r="AJ253" t="str">
        <f>AJ$1&amp;": "&amp;Tabla5[[#This Row],[priority]]&amp;", "</f>
        <v>priority: 0, </v>
      </c>
      <c r="AK253" t="str">
        <f>AK$1&amp;": "&amp;Tabla5[[#This Row],[minutos]]&amp;", "</f>
        <v>minutos: 28, </v>
      </c>
      <c r="AL253" t="str">
        <f>AL$1&amp;": "&amp;IF(Tabla5[[#This Row],[culminado]]=0,"null","'"&amp;TEXT(Tabla5[[#This Row],[culminado]],"aaaa-mm-dd")&amp;"'")&amp;", "</f>
        <v>culminado: '2024-03-26', </v>
      </c>
      <c r="AM253" t="str">
        <f>AM$1&amp;": '"&amp;Tabla5[[#This Row],[certificado]]&amp;"', "</f>
        <v>certificado: 'S/C', </v>
      </c>
      <c r="AN253" t="str">
        <f>AN$1&amp;": '"&amp;Tabla5[[#This Row],[url_certificado]]&amp;"', "</f>
        <v>url_certificado: '', </v>
      </c>
      <c r="AO253" t="str">
        <f>AO$1&amp;": '"&amp;Tabla5[[#This Row],[instructor]]&amp;"', "</f>
        <v>instructor: 'Jorge Luis García Coello', </v>
      </c>
      <c r="AP253" t="str">
        <f>AP$1&amp;": '"&amp;Tabla5[[#This Row],[description]]&amp;"', "</f>
        <v>description: 'En esta serie de videos exploramos las principales novedades de la versión 10 de Laravel liberada el 14 de febrero del 2023.', </v>
      </c>
      <c r="AQ253" t="str">
        <f>AQ$1&amp;": '"&amp;Tabla5[[#This Row],[url_aux]]&amp;"', "</f>
        <v>url_aux: '', </v>
      </c>
      <c r="AR253" t="str">
        <f>AR$1&amp;": '"&amp;Tabla5[[#This Row],[calificacion]]&amp;"', "</f>
        <v>calificacion: 'Excelente', </v>
      </c>
      <c r="AS253" t="str">
        <f>AS$1&amp;": "&amp;Tabla5[[#This Row],[actualizado]]&amp;", "</f>
        <v>actualizado: true, </v>
      </c>
      <c r="AT253" t="str">
        <f>AT$1&amp;": "&amp;Tabla5[[#This Row],[en_ruta]]&amp;", "</f>
        <v>en_ruta: true, </v>
      </c>
      <c r="AU253" t="str">
        <f>AU$1&amp;": '"&amp;Tabla5[[#This Row],[logo_platform]]&amp;"', "</f>
        <v>logo_platform: 'aprendible', </v>
      </c>
      <c r="AV253" t="str">
        <f>AV$1&amp;": [ "&amp;Tabla5[[#This Row],[logo_technologies]]&amp;" ], "</f>
        <v>logo_technologies: [ 'laravel' ], </v>
      </c>
      <c r="AW253" t="str">
        <f>AW$1&amp;": "&amp;Tabla5[[#This Row],[mostrar]]&amp;", "</f>
        <v>mostrar: false, </v>
      </c>
      <c r="AX253" t="str">
        <f>AX$1&amp;": '"&amp;Tabla5[[#This Row],[repositorio]]&amp;"', "</f>
        <v>repositorio: '', </v>
      </c>
      <c r="AY253" t="str">
        <f>AY$1&amp;": '"&amp;Tabla5[[#This Row],[nota]]&amp;"'"</f>
        <v>nota: ''</v>
      </c>
      <c r="AZ253" t="str">
        <f>"{ "&amp;AA253&amp;AB253&amp;AC253&amp;AD253&amp;AE253&amp;AF253&amp;AG253&amp;AH253&amp;AI253&amp;AJ253&amp;AK253&amp;AL253&amp;AM253&amp;AN253&amp;AO253&amp;AP253&amp;AQ253&amp;AR253&amp;AS253&amp;AT253&amp;AU253&amp;AV253&amp;AW253&amp;AX253&amp;AY253&amp;" },"</f>
        <v>{ id: 252, name: 'Novedades de Laravel 10', category: 'Frameworks de back-end', technology: 'Laravel', url: 'https://aprendible.com/series/novedades-de-laravel-10', platform: 'Aprendible', costo: 0, money: 'USD', comprado: true, priority: 0, minutos: 28, culminado: '2024-03-26', certificado: 'S/C', url_certificado: '', instructor: 'Jorge Luis García Coello', description: 'En esta serie de videos exploramos las principales novedades de la versión 10 de Laravel liberada el 14 de febrero del 2023.', url_aux: '', calificacion: 'Excelente', actualizado: true, en_ruta: true, logo_platform: 'aprendible', logo_technologies: [ 'laravel' ], mostrar: false, repositorio: '', nota: '' },</v>
      </c>
    </row>
    <row r="254" spans="1:52">
      <c r="A254" s="8">
        <v>253</v>
      </c>
      <c r="B254" t="s">
        <v>1335</v>
      </c>
      <c r="C254" t="s">
        <v>8</v>
      </c>
      <c r="D254" t="s">
        <v>508</v>
      </c>
      <c r="E254" s="7" t="s">
        <v>1336</v>
      </c>
      <c r="F254" t="s">
        <v>239</v>
      </c>
      <c r="G254" s="3">
        <v>10</v>
      </c>
      <c r="H254" t="s">
        <v>104</v>
      </c>
      <c r="I254" t="s">
        <v>55</v>
      </c>
      <c r="J254" s="4">
        <v>0</v>
      </c>
      <c r="K254">
        <f>34.9*60</f>
        <v>2094</v>
      </c>
      <c r="L254" s="5">
        <v>45457</v>
      </c>
      <c r="M254" t="s">
        <v>79</v>
      </c>
      <c r="O254" t="s">
        <v>242</v>
      </c>
      <c r="P254" t="s">
        <v>1337</v>
      </c>
      <c r="R254" t="s">
        <v>75</v>
      </c>
      <c r="S254" t="s">
        <v>55</v>
      </c>
      <c r="T254" t="s">
        <v>61</v>
      </c>
      <c r="U254" t="s">
        <v>244</v>
      </c>
      <c r="V254" s="22" t="s">
        <v>511</v>
      </c>
      <c r="W254" t="s">
        <v>55</v>
      </c>
      <c r="AA254" t="str">
        <f>AA$1&amp;": "&amp;Tabla5[[#This Row],[id]]&amp;", "</f>
        <v>id: 253, </v>
      </c>
      <c r="AB254" t="str">
        <f>AB$1&amp;": '"&amp;Tabla5[[#This Row],[name]]&amp;"', "</f>
        <v>name: 'Curso avanzado de Laravel 11', </v>
      </c>
      <c r="AC254" t="str">
        <f>AC$1&amp;": '"&amp;Tabla5[[#This Row],[category]]&amp;"', "</f>
        <v>category: 'Frameworks de back-end', </v>
      </c>
      <c r="AD254" t="str">
        <f>AD$1&amp;": '"&amp;Tabla5[[#This Row],[technology]]&amp;"', "</f>
        <v>technology: 'Laravel', </v>
      </c>
      <c r="AE254" t="str">
        <f>AE$1&amp;": '"&amp;Tabla5[[#This Row],[url]]&amp;"', "</f>
        <v>url: 'https://codersfree.com/cursos/aprende-laravel-avanzado', </v>
      </c>
      <c r="AF254" t="str">
        <f>AF$1&amp;": '"&amp;Tabla5[[#This Row],[platform]]&amp;"', "</f>
        <v>platform: 'Coders Free', </v>
      </c>
      <c r="AG254" t="str">
        <f>AG$1&amp;": "&amp;SUBSTITUTE(Tabla5[[#This Row],[costo]],",",".")&amp;", "</f>
        <v>costo: 10, </v>
      </c>
      <c r="AH254" t="str">
        <f>AH$1&amp;": '"&amp;Tabla5[[#This Row],[money]]&amp;"', "</f>
        <v>money: 'USD', </v>
      </c>
      <c r="AI254" t="str">
        <f>AI$1&amp;": "&amp;Tabla5[[#This Row],[comprado]]&amp;", "</f>
        <v>comprado: true, </v>
      </c>
      <c r="AJ254" t="str">
        <f>AJ$1&amp;": "&amp;Tabla5[[#This Row],[priority]]&amp;", "</f>
        <v>priority: 0, </v>
      </c>
      <c r="AK254" t="str">
        <f>AK$1&amp;": "&amp;Tabla5[[#This Row],[minutos]]&amp;", "</f>
        <v>minutos: 2094, </v>
      </c>
      <c r="AL254" t="str">
        <f>AL$1&amp;": "&amp;IF(Tabla5[[#This Row],[culminado]]=0,"null","'"&amp;TEXT(Tabla5[[#This Row],[culminado]],"aaaa-mm-dd")&amp;"'")&amp;", "</f>
        <v>culminado: '2024-06-14', </v>
      </c>
      <c r="AM254" t="str">
        <f>AM$1&amp;": '"&amp;Tabla5[[#This Row],[certificado]]&amp;"', "</f>
        <v>certificado: 'S/C', </v>
      </c>
      <c r="AN254" t="str">
        <f>AN$1&amp;": '"&amp;Tabla5[[#This Row],[url_certificado]]&amp;"', "</f>
        <v>url_certificado: '', </v>
      </c>
      <c r="AO254" t="str">
        <f>AO$1&amp;": '"&amp;Tabla5[[#This Row],[instructor]]&amp;"', "</f>
        <v>instructor: 'Victor Arana Flores', </v>
      </c>
      <c r="AP254" t="str">
        <f>AP$1&amp;": '"&amp;Tabla5[[#This Row],[description]]&amp;"', "</f>
        <v>description: 'En este curso avanzado de Laravel 11, aprenderás técnicas y herramientas avanzadas para mejorar tus habilidades en Laravel. Domina Laravel y crea aplicaciones web de alta calidad.', </v>
      </c>
      <c r="AQ254" t="str">
        <f>AQ$1&amp;": '"&amp;Tabla5[[#This Row],[url_aux]]&amp;"', "</f>
        <v>url_aux: '', </v>
      </c>
      <c r="AR254" t="str">
        <f>AR$1&amp;": '"&amp;Tabla5[[#This Row],[calificacion]]&amp;"', "</f>
        <v>calificacion: 'Bueno', </v>
      </c>
      <c r="AS254" t="str">
        <f>AS$1&amp;": "&amp;Tabla5[[#This Row],[actualizado]]&amp;", "</f>
        <v>actualizado: true, </v>
      </c>
      <c r="AT254" t="str">
        <f>AT$1&amp;": "&amp;Tabla5[[#This Row],[en_ruta]]&amp;", "</f>
        <v>en_ruta: false, </v>
      </c>
      <c r="AU254" t="str">
        <f>AU$1&amp;": '"&amp;Tabla5[[#This Row],[logo_platform]]&amp;"', "</f>
        <v>logo_platform: 'coders_free', </v>
      </c>
      <c r="AV254" t="str">
        <f>AV$1&amp;": [ "&amp;Tabla5[[#This Row],[logo_technologies]]&amp;" ], "</f>
        <v>logo_technologies: [ 'laravel' ], </v>
      </c>
      <c r="AW254" t="str">
        <f>AW$1&amp;": "&amp;Tabla5[[#This Row],[mostrar]]&amp;", "</f>
        <v>mostrar: true, </v>
      </c>
      <c r="AX254" t="str">
        <f>AX$1&amp;": '"&amp;Tabla5[[#This Row],[repositorio]]&amp;"', "</f>
        <v>repositorio: '', </v>
      </c>
      <c r="AY254" t="str">
        <f>AY$1&amp;": '"&amp;Tabla5[[#This Row],[nota]]&amp;"'"</f>
        <v>nota: ''</v>
      </c>
      <c r="AZ254" t="str">
        <f>"{ "&amp;AA254&amp;AB254&amp;AC254&amp;AD254&amp;AE254&amp;AF254&amp;AG254&amp;AH254&amp;AI254&amp;AJ254&amp;AK254&amp;AL254&amp;AM254&amp;AN254&amp;AO254&amp;AP254&amp;AQ254&amp;AR254&amp;AS254&amp;AT254&amp;AU254&amp;AV254&amp;AW254&amp;AX254&amp;AY254&amp;" },"</f>
        <v>{ id: 253, name: 'Curso avanzado de Laravel 11', category: 'Frameworks de back-end', technology: 'Laravel', url: 'https://codersfree.com/cursos/aprende-laravel-avanzado', platform: 'Coders Free', costo: 10, money: 'USD', comprado: true, priority: 0, minutos: 2094, culminado: '2024-06-14', certificado: 'S/C', url_certificado: '', instructor: 'Victor Arana Flores', description: 'En este curso avanzado de Laravel 11, aprenderás técnicas y herramientas avanzadas para mejorar tus habilidades en Laravel. Domina Laravel y crea aplicaciones web de alta calidad.', url_aux: '', calificacion: 'Bueno', actualizado: true, en_ruta: false, logo_platform: 'coders_free', logo_technologies: [ 'laravel' ], mostrar: true, repositorio: '', nota: '' },</v>
      </c>
    </row>
    <row r="255" spans="1:52">
      <c r="A255" s="8">
        <v>254</v>
      </c>
      <c r="B255" t="s">
        <v>1338</v>
      </c>
      <c r="C255" t="s">
        <v>8</v>
      </c>
      <c r="D255" t="s">
        <v>508</v>
      </c>
      <c r="E255" s="7" t="s">
        <v>1339</v>
      </c>
      <c r="F255" t="s">
        <v>1326</v>
      </c>
      <c r="G255" s="3">
        <v>0</v>
      </c>
      <c r="H255" t="s">
        <v>104</v>
      </c>
      <c r="I255" t="s">
        <v>55</v>
      </c>
      <c r="J255" s="4">
        <v>0</v>
      </c>
      <c r="K255">
        <v>1632</v>
      </c>
      <c r="L255" s="5">
        <v>45464</v>
      </c>
      <c r="M255" s="7" t="s">
        <v>1340</v>
      </c>
      <c r="O255" t="s">
        <v>1328</v>
      </c>
      <c r="P255" t="s">
        <v>1341</v>
      </c>
      <c r="R255" t="s">
        <v>93</v>
      </c>
      <c r="S255" t="s">
        <v>55</v>
      </c>
      <c r="T255" t="s">
        <v>55</v>
      </c>
      <c r="U255" t="s">
        <v>1330</v>
      </c>
      <c r="V255" s="22" t="s">
        <v>511</v>
      </c>
      <c r="W255" t="s">
        <v>55</v>
      </c>
      <c r="AA255" t="str">
        <f>AA$1&amp;": "&amp;Tabla5[[#This Row],[id]]&amp;", "</f>
        <v>id: 254, </v>
      </c>
      <c r="AB255" t="str">
        <f>AB$1&amp;": '"&amp;Tabla5[[#This Row],[name]]&amp;"', "</f>
        <v>name: 'Curso de Laravel', </v>
      </c>
      <c r="AC255" t="str">
        <f>AC$1&amp;": '"&amp;Tabla5[[#This Row],[category]]&amp;"', "</f>
        <v>category: 'Frameworks de back-end', </v>
      </c>
      <c r="AD255" t="str">
        <f>AD$1&amp;": '"&amp;Tabla5[[#This Row],[technology]]&amp;"', "</f>
        <v>technology: 'Laravel', </v>
      </c>
      <c r="AE255" t="str">
        <f>AE$1&amp;": '"&amp;Tabla5[[#This Row],[url]]&amp;"', "</f>
        <v>url: 'https://campus-ademass.com/curso/3', </v>
      </c>
      <c r="AF255" t="str">
        <f>AF$1&amp;": '"&amp;Tabla5[[#This Row],[platform]]&amp;"', "</f>
        <v>platform: 'Ademass', </v>
      </c>
      <c r="AG255" t="str">
        <f>AG$1&amp;": "&amp;SUBSTITUTE(Tabla5[[#This Row],[costo]],",",".")&amp;", "</f>
        <v>costo: 0, </v>
      </c>
      <c r="AH255" t="str">
        <f>AH$1&amp;": '"&amp;Tabla5[[#This Row],[money]]&amp;"', "</f>
        <v>money: 'USD', </v>
      </c>
      <c r="AI255" t="str">
        <f>AI$1&amp;": "&amp;Tabla5[[#This Row],[comprado]]&amp;", "</f>
        <v>comprado: true, </v>
      </c>
      <c r="AJ255" t="str">
        <f>AJ$1&amp;": "&amp;Tabla5[[#This Row],[priority]]&amp;", "</f>
        <v>priority: 0, </v>
      </c>
      <c r="AK255" t="str">
        <f>AK$1&amp;": "&amp;Tabla5[[#This Row],[minutos]]&amp;", "</f>
        <v>minutos: 1632, </v>
      </c>
      <c r="AL255" t="str">
        <f>AL$1&amp;": "&amp;IF(Tabla5[[#This Row],[culminado]]=0,"null","'"&amp;TEXT(Tabla5[[#This Row],[culminado]],"aaaa-mm-dd")&amp;"'")&amp;", "</f>
        <v>culminado: '2024-06-21', </v>
      </c>
      <c r="AM255" t="str">
        <f>AM$1&amp;": '"&amp;Tabla5[[#This Row],[certificado]]&amp;"', "</f>
        <v>certificado: 'https://campus-ademass.com/aut/13200', </v>
      </c>
      <c r="AN255" t="str">
        <f>AN$1&amp;": '"&amp;Tabla5[[#This Row],[url_certificado]]&amp;"', "</f>
        <v>url_certificado: '', </v>
      </c>
      <c r="AO255" t="str">
        <f>AO$1&amp;": '"&amp;Tabla5[[#This Row],[instructor]]&amp;"', "</f>
        <v>instructor: 'Juan José Ruíz Muñoz', </v>
      </c>
      <c r="AP255" t="str">
        <f>AP$1&amp;": '"&amp;Tabla5[[#This Row],[description]]&amp;"', "</f>
        <v>description: 'El objetivo de esta formación va a ser aprender utilizar LARAVEL profesionalmente, entrando en profundidad en todos y cada uno de los aspectos de esta tecnología: rutas, controladores, middleware, vistas, migraciones, seeders, factories, canales de mensajería y escucha, inertia, livewire, blade, eventos, custom validations, forge, vapor, testing, passport....', </v>
      </c>
      <c r="AQ255" t="str">
        <f>AQ$1&amp;": '"&amp;Tabla5[[#This Row],[url_aux]]&amp;"', "</f>
        <v>url_aux: '', </v>
      </c>
      <c r="AR255" t="str">
        <f>AR$1&amp;": '"&amp;Tabla5[[#This Row],[calificacion]]&amp;"', "</f>
        <v>calificacion: 'Excelente', </v>
      </c>
      <c r="AS255" t="str">
        <f>AS$1&amp;": "&amp;Tabla5[[#This Row],[actualizado]]&amp;", "</f>
        <v>actualizado: true, </v>
      </c>
      <c r="AT255" t="str">
        <f>AT$1&amp;": "&amp;Tabla5[[#This Row],[en_ruta]]&amp;", "</f>
        <v>en_ruta: true, </v>
      </c>
      <c r="AU255" t="str">
        <f>AU$1&amp;": '"&amp;Tabla5[[#This Row],[logo_platform]]&amp;"', "</f>
        <v>logo_platform: 'ademass', </v>
      </c>
      <c r="AV255" t="str">
        <f>AV$1&amp;": [ "&amp;Tabla5[[#This Row],[logo_technologies]]&amp;" ], "</f>
        <v>logo_technologies: [ 'laravel' ], </v>
      </c>
      <c r="AW255" t="str">
        <f>AW$1&amp;": "&amp;Tabla5[[#This Row],[mostrar]]&amp;", "</f>
        <v>mostrar: true, </v>
      </c>
      <c r="AX255" t="str">
        <f>AX$1&amp;": '"&amp;Tabla5[[#This Row],[repositorio]]&amp;"', "</f>
        <v>repositorio: '', </v>
      </c>
      <c r="AY255" t="str">
        <f>AY$1&amp;": '"&amp;Tabla5[[#This Row],[nota]]&amp;"'"</f>
        <v>nota: ''</v>
      </c>
      <c r="AZ255" t="str">
        <f>"{ "&amp;AA255&amp;AB255&amp;AC255&amp;AD255&amp;AE255&amp;AF255&amp;AG255&amp;AH255&amp;AI255&amp;AJ255&amp;AK255&amp;AL255&amp;AM255&amp;AN255&amp;AO255&amp;AP255&amp;AQ255&amp;AR255&amp;AS255&amp;AT255&amp;AU255&amp;AV255&amp;AW255&amp;AX255&amp;AY255&amp;" },"</f>
        <v>{ id: 254, name: 'Curso de Laravel', category: 'Frameworks de back-end', technology: 'Laravel', url: 'https://campus-ademass.com/curso/3', platform: 'Ademass', costo: 0, money: 'USD', comprado: true, priority: 0, minutos: 1632, culminado: '2024-06-21', certificado: 'https://campus-ademass.com/aut/13200', url_certificado: '', instructor: 'Juan José Ruíz Muñoz', description: 'El objetivo de esta formación va a ser aprender utilizar LARAVEL profesionalmente, entrando en profundidad en todos y cada uno de los aspectos de esta tecnología: rutas, controladores, middleware, vistas, migraciones, seeders, factories, canales de mensajería y escucha, inertia, livewire, blade, eventos, custom validations, forge, vapor, testing, passport....', url_aux: '', calificacion: 'Excelente', actualizado: true, en_ruta: true, logo_platform: 'ademass', logo_technologies: [ 'laravel' ], mostrar: true, repositorio: '', nota: '' },</v>
      </c>
    </row>
    <row r="256" spans="1:52">
      <c r="A256" s="8">
        <v>255</v>
      </c>
      <c r="B256" t="s">
        <v>1342</v>
      </c>
      <c r="C256" t="s">
        <v>8</v>
      </c>
      <c r="D256" t="s">
        <v>508</v>
      </c>
      <c r="E256" s="7" t="s">
        <v>1343</v>
      </c>
      <c r="F256" t="s">
        <v>1326</v>
      </c>
      <c r="G256" s="3">
        <v>0</v>
      </c>
      <c r="H256" t="s">
        <v>104</v>
      </c>
      <c r="I256" t="s">
        <v>55</v>
      </c>
      <c r="J256" s="4">
        <v>0</v>
      </c>
      <c r="K256">
        <f>61+60+120+54+51+51</f>
        <v>397</v>
      </c>
      <c r="L256" s="5">
        <v>45477</v>
      </c>
      <c r="M256" s="7" t="s">
        <v>1344</v>
      </c>
      <c r="O256" t="s">
        <v>1328</v>
      </c>
      <c r="P256" t="s">
        <v>1345</v>
      </c>
      <c r="R256" t="s">
        <v>75</v>
      </c>
      <c r="S256" t="s">
        <v>55</v>
      </c>
      <c r="T256" t="s">
        <v>55</v>
      </c>
      <c r="U256" t="s">
        <v>1330</v>
      </c>
      <c r="V256" s="22" t="s">
        <v>415</v>
      </c>
      <c r="W256" s="22" t="s">
        <v>61</v>
      </c>
      <c r="X256" s="7" t="s">
        <v>1346</v>
      </c>
      <c r="AA256" t="str">
        <f>AA$1&amp;": "&amp;Tabla5[[#This Row],[id]]&amp;", "</f>
        <v>id: 255, </v>
      </c>
      <c r="AB256" t="str">
        <f>AB$1&amp;": '"&amp;Tabla5[[#This Row],[name]]&amp;"', "</f>
        <v>name: 'Taller de Laravel + Vue', </v>
      </c>
      <c r="AC256" t="str">
        <f>AC$1&amp;": '"&amp;Tabla5[[#This Row],[category]]&amp;"', "</f>
        <v>category: 'Frameworks de back-end', </v>
      </c>
      <c r="AD256" t="str">
        <f>AD$1&amp;": '"&amp;Tabla5[[#This Row],[technology]]&amp;"', "</f>
        <v>technology: 'Laravel', </v>
      </c>
      <c r="AE256" t="str">
        <f>AE$1&amp;": '"&amp;Tabla5[[#This Row],[url]]&amp;"', "</f>
        <v>url: 'https://campus-ademass.com/curso/4', </v>
      </c>
      <c r="AF256" t="str">
        <f>AF$1&amp;": '"&amp;Tabla5[[#This Row],[platform]]&amp;"', "</f>
        <v>platform: 'Ademass', </v>
      </c>
      <c r="AG256" t="str">
        <f>AG$1&amp;": "&amp;SUBSTITUTE(Tabla5[[#This Row],[costo]],",",".")&amp;", "</f>
        <v>costo: 0, </v>
      </c>
      <c r="AH256" t="str">
        <f>AH$1&amp;": '"&amp;Tabla5[[#This Row],[money]]&amp;"', "</f>
        <v>money: 'USD', </v>
      </c>
      <c r="AI256" t="str">
        <f>AI$1&amp;": "&amp;Tabla5[[#This Row],[comprado]]&amp;", "</f>
        <v>comprado: true, </v>
      </c>
      <c r="AJ256" t="str">
        <f>AJ$1&amp;": "&amp;Tabla5[[#This Row],[priority]]&amp;", "</f>
        <v>priority: 0, </v>
      </c>
      <c r="AK256" t="str">
        <f>AK$1&amp;": "&amp;Tabla5[[#This Row],[minutos]]&amp;", "</f>
        <v>minutos: 397, </v>
      </c>
      <c r="AL256" t="str">
        <f>AL$1&amp;": "&amp;IF(Tabla5[[#This Row],[culminado]]=0,"null","'"&amp;TEXT(Tabla5[[#This Row],[culminado]],"aaaa-mm-dd")&amp;"'")&amp;", "</f>
        <v>culminado: '2024-07-04', </v>
      </c>
      <c r="AM256" t="str">
        <f>AM$1&amp;": '"&amp;Tabla5[[#This Row],[certificado]]&amp;"', "</f>
        <v>certificado: 'https://campus-ademass.com/aut/13345', </v>
      </c>
      <c r="AN256" t="str">
        <f>AN$1&amp;": '"&amp;Tabla5[[#This Row],[url_certificado]]&amp;"', "</f>
        <v>url_certificado: '', </v>
      </c>
      <c r="AO256" t="str">
        <f>AO$1&amp;": '"&amp;Tabla5[[#This Row],[instructor]]&amp;"', "</f>
        <v>instructor: 'Juan José Ruíz Muñoz', </v>
      </c>
      <c r="AP256" t="str">
        <f>AP$1&amp;": '"&amp;Tabla5[[#This Row],[description]]&amp;"', "</f>
        <v>description: 'En este curso, te llevaremos de la mano a través de cada paso necesario para crear un proyecto real utilizando dos tecnologías increíbles: Laravel y Vue.js.', </v>
      </c>
      <c r="AQ256" t="str">
        <f>AQ$1&amp;": '"&amp;Tabla5[[#This Row],[url_aux]]&amp;"', "</f>
        <v>url_aux: '', </v>
      </c>
      <c r="AR256" t="str">
        <f>AR$1&amp;": '"&amp;Tabla5[[#This Row],[calificacion]]&amp;"', "</f>
        <v>calificacion: 'Bueno', </v>
      </c>
      <c r="AS256" t="str">
        <f>AS$1&amp;": "&amp;Tabla5[[#This Row],[actualizado]]&amp;", "</f>
        <v>actualizado: true, </v>
      </c>
      <c r="AT256" t="str">
        <f>AT$1&amp;": "&amp;Tabla5[[#This Row],[en_ruta]]&amp;", "</f>
        <v>en_ruta: true, </v>
      </c>
      <c r="AU256" t="str">
        <f>AU$1&amp;": '"&amp;Tabla5[[#This Row],[logo_platform]]&amp;"', "</f>
        <v>logo_platform: 'ademass', </v>
      </c>
      <c r="AV256" t="str">
        <f>AV$1&amp;": [ "&amp;Tabla5[[#This Row],[logo_technologies]]&amp;" ], "</f>
        <v>logo_technologies: [ 'vuejs','laravel' ], </v>
      </c>
      <c r="AW256" t="str">
        <f>AW$1&amp;": "&amp;Tabla5[[#This Row],[mostrar]]&amp;", "</f>
        <v>mostrar: false, </v>
      </c>
      <c r="AX256" t="str">
        <f>AX$1&amp;": '"&amp;Tabla5[[#This Row],[repositorio]]&amp;"', "</f>
        <v>repositorio: 'https://github.com/petrix12/laravel-vue2024', </v>
      </c>
      <c r="AY256" t="str">
        <f>AY$1&amp;": '"&amp;Tabla5[[#This Row],[nota]]&amp;"'"</f>
        <v>nota: ''</v>
      </c>
      <c r="AZ256" t="str">
        <f>"{ "&amp;AA256&amp;AB256&amp;AC256&amp;AD256&amp;AE256&amp;AF256&amp;AG256&amp;AH256&amp;AI256&amp;AJ256&amp;AK256&amp;AL256&amp;AM256&amp;AN256&amp;AO256&amp;AP256&amp;AQ256&amp;AR256&amp;AS256&amp;AT256&amp;AU256&amp;AV256&amp;AW256&amp;AX256&amp;AY256&amp;" },"</f>
        <v>{ id: 255, name: 'Taller de Laravel + Vue', category: 'Frameworks de back-end', technology: 'Laravel', url: 'https://campus-ademass.com/curso/4', platform: 'Ademass', costo: 0, money: 'USD', comprado: true, priority: 0, minutos: 397, culminado: '2024-07-04', certificado: 'https://campus-ademass.com/aut/13345', url_certificado: '', instructor: 'Juan José Ruíz Muñoz', description: 'En este curso, te llevaremos de la mano a través de cada paso necesario para crear un proyecto real utilizando dos tecnologías increíbles: Laravel y Vue.js.', url_aux: '', calificacion: 'Bueno', actualizado: true, en_ruta: true, logo_platform: 'ademass', logo_technologies: [ 'vuejs','laravel' ], mostrar: false, repositorio: 'https://github.com/petrix12/laravel-vue2024', nota: '' },</v>
      </c>
    </row>
    <row r="257" spans="1:52">
      <c r="A257" s="8">
        <v>256</v>
      </c>
      <c r="B257" t="s">
        <v>1347</v>
      </c>
      <c r="C257" t="s">
        <v>18</v>
      </c>
      <c r="D257" t="s">
        <v>1348</v>
      </c>
      <c r="E257" s="7" t="s">
        <v>1349</v>
      </c>
      <c r="F257" t="s">
        <v>1326</v>
      </c>
      <c r="G257" s="3">
        <v>0</v>
      </c>
      <c r="H257" t="s">
        <v>104</v>
      </c>
      <c r="I257" t="s">
        <v>55</v>
      </c>
      <c r="J257" s="4">
        <v>0</v>
      </c>
      <c r="K257">
        <v>58</v>
      </c>
      <c r="L257" s="5">
        <v>45482</v>
      </c>
      <c r="M257" s="7" t="s">
        <v>1350</v>
      </c>
      <c r="O257" t="s">
        <v>1328</v>
      </c>
      <c r="P257" t="s">
        <v>1351</v>
      </c>
      <c r="R257" t="s">
        <v>279</v>
      </c>
      <c r="S257" t="s">
        <v>55</v>
      </c>
      <c r="T257" t="s">
        <v>55</v>
      </c>
      <c r="U257" t="s">
        <v>1330</v>
      </c>
      <c r="V257" s="22" t="s">
        <v>1352</v>
      </c>
      <c r="W257" s="22" t="s">
        <v>61</v>
      </c>
      <c r="AA257" t="str">
        <f>AA$1&amp;": "&amp;Tabla5[[#This Row],[id]]&amp;", "</f>
        <v>id: 256, </v>
      </c>
      <c r="AB257" t="str">
        <f>AB$1&amp;": '"&amp;Tabla5[[#This Row],[name]]&amp;"', "</f>
        <v>name: 'Curso de SOLID', </v>
      </c>
      <c r="AC257" t="str">
        <f>AC$1&amp;": '"&amp;Tabla5[[#This Row],[category]]&amp;"', "</f>
        <v>category: 'Paradigmas', </v>
      </c>
      <c r="AD257" t="str">
        <f>AD$1&amp;": '"&amp;Tabla5[[#This Row],[technology]]&amp;"', "</f>
        <v>technology: 'SOLID', </v>
      </c>
      <c r="AE257" t="str">
        <f>AE$1&amp;": '"&amp;Tabla5[[#This Row],[url]]&amp;"', "</f>
        <v>url: 'https://campus-ademass.com/curso/34', </v>
      </c>
      <c r="AF257" t="str">
        <f>AF$1&amp;": '"&amp;Tabla5[[#This Row],[platform]]&amp;"', "</f>
        <v>platform: 'Ademass', </v>
      </c>
      <c r="AG257" t="str">
        <f>AG$1&amp;": "&amp;SUBSTITUTE(Tabla5[[#This Row],[costo]],",",".")&amp;", "</f>
        <v>costo: 0, </v>
      </c>
      <c r="AH257" t="str">
        <f>AH$1&amp;": '"&amp;Tabla5[[#This Row],[money]]&amp;"', "</f>
        <v>money: 'USD', </v>
      </c>
      <c r="AI257" t="str">
        <f>AI$1&amp;": "&amp;Tabla5[[#This Row],[comprado]]&amp;", "</f>
        <v>comprado: true, </v>
      </c>
      <c r="AJ257" t="str">
        <f>AJ$1&amp;": "&amp;Tabla5[[#This Row],[priority]]&amp;", "</f>
        <v>priority: 0, </v>
      </c>
      <c r="AK257" t="str">
        <f>AK$1&amp;": "&amp;Tabla5[[#This Row],[minutos]]&amp;", "</f>
        <v>minutos: 58, </v>
      </c>
      <c r="AL257" t="str">
        <f>AL$1&amp;": "&amp;IF(Tabla5[[#This Row],[culminado]]=0,"null","'"&amp;TEXT(Tabla5[[#This Row],[culminado]],"aaaa-mm-dd")&amp;"'")&amp;", "</f>
        <v>culminado: '2024-07-09', </v>
      </c>
      <c r="AM257" t="str">
        <f>AM$1&amp;": '"&amp;Tabla5[[#This Row],[certificado]]&amp;"', "</f>
        <v>certificado: 'https://campus-ademass.com/aut/13486', </v>
      </c>
      <c r="AN257" t="str">
        <f>AN$1&amp;": '"&amp;Tabla5[[#This Row],[url_certificado]]&amp;"', "</f>
        <v>url_certificado: '', </v>
      </c>
      <c r="AO257" t="str">
        <f>AO$1&amp;": '"&amp;Tabla5[[#This Row],[instructor]]&amp;"', "</f>
        <v>instructor: 'Juan José Ruíz Muñoz', </v>
      </c>
      <c r="AP257" t="str">
        <f>AP$1&amp;": '"&amp;Tabla5[[#This Row],[description]]&amp;"', "</f>
        <v>description: 'Curso completo sobre los principios SOLID, que te ayudarán a ser mejor programador y subir al siguiente nivel.', </v>
      </c>
      <c r="AQ257" t="str">
        <f>AQ$1&amp;": '"&amp;Tabla5[[#This Row],[url_aux]]&amp;"', "</f>
        <v>url_aux: '', </v>
      </c>
      <c r="AR257" t="str">
        <f>AR$1&amp;": '"&amp;Tabla5[[#This Row],[calificacion]]&amp;"', "</f>
        <v>calificacion: 'Muy bueno', </v>
      </c>
      <c r="AS257" t="str">
        <f>AS$1&amp;": "&amp;Tabla5[[#This Row],[actualizado]]&amp;", "</f>
        <v>actualizado: true, </v>
      </c>
      <c r="AT257" t="str">
        <f>AT$1&amp;": "&amp;Tabla5[[#This Row],[en_ruta]]&amp;", "</f>
        <v>en_ruta: true, </v>
      </c>
      <c r="AU257" t="str">
        <f>AU$1&amp;": '"&amp;Tabla5[[#This Row],[logo_platform]]&amp;"', "</f>
        <v>logo_platform: 'ademass', </v>
      </c>
      <c r="AV257" t="str">
        <f>AV$1&amp;": [ "&amp;Tabla5[[#This Row],[logo_technologies]]&amp;" ], "</f>
        <v>logo_technologies: [ 'solid' ], </v>
      </c>
      <c r="AW257" t="str">
        <f>AW$1&amp;": "&amp;Tabla5[[#This Row],[mostrar]]&amp;", "</f>
        <v>mostrar: false, </v>
      </c>
      <c r="AX257" t="str">
        <f>AX$1&amp;": '"&amp;Tabla5[[#This Row],[repositorio]]&amp;"', "</f>
        <v>repositorio: '', </v>
      </c>
      <c r="AY257" t="str">
        <f>AY$1&amp;": '"&amp;Tabla5[[#This Row],[nota]]&amp;"'"</f>
        <v>nota: ''</v>
      </c>
      <c r="AZ257" t="str">
        <f t="shared" ref="AZ257:AZ262" si="0">"{ "&amp;AA257&amp;AB257&amp;AC257&amp;AD257&amp;AE257&amp;AF257&amp;AG257&amp;AH257&amp;AI257&amp;AJ257&amp;AK257&amp;AL257&amp;AM257&amp;AN257&amp;AO257&amp;AP257&amp;AQ257&amp;AR257&amp;AS257&amp;AT257&amp;AU257&amp;AV257&amp;AW257&amp;AX257&amp;AY257&amp;" },"</f>
        <v>{ id: 256, name: 'Curso de SOLID', category: 'Paradigmas', technology: 'SOLID', url: 'https://campus-ademass.com/curso/34', platform: 'Ademass', costo: 0, money: 'USD', comprado: true, priority: 0, minutos: 58, culminado: '2024-07-09', certificado: 'https://campus-ademass.com/aut/13486', url_certificado: '', instructor: 'Juan José Ruíz Muñoz', description: 'Curso completo sobre los principios SOLID, que te ayudarán a ser mejor programador y subir al siguiente nivel.', url_aux: '', calificacion: 'Muy bueno', actualizado: true, en_ruta: true, logo_platform: 'ademass', logo_technologies: [ 'solid' ], mostrar: false, repositorio: '', nota: '' },</v>
      </c>
    </row>
    <row r="258" spans="1:52">
      <c r="A258" s="8">
        <v>257</v>
      </c>
      <c r="B258" t="s">
        <v>1353</v>
      </c>
      <c r="C258" t="s">
        <v>2</v>
      </c>
      <c r="D258" t="s">
        <v>1354</v>
      </c>
      <c r="E258" s="7" t="s">
        <v>1355</v>
      </c>
      <c r="F258" t="s">
        <v>1326</v>
      </c>
      <c r="G258" s="3">
        <v>0</v>
      </c>
      <c r="H258" t="s">
        <v>104</v>
      </c>
      <c r="I258" t="s">
        <v>55</v>
      </c>
      <c r="J258" s="4">
        <v>0</v>
      </c>
      <c r="K258">
        <v>655</v>
      </c>
      <c r="L258" s="5">
        <v>45488</v>
      </c>
      <c r="M258" s="7" t="s">
        <v>1356</v>
      </c>
      <c r="O258" t="s">
        <v>215</v>
      </c>
      <c r="P258" t="s">
        <v>1357</v>
      </c>
      <c r="R258" t="s">
        <v>279</v>
      </c>
      <c r="S258" t="s">
        <v>55</v>
      </c>
      <c r="T258" t="s">
        <v>55</v>
      </c>
      <c r="U258" t="s">
        <v>1330</v>
      </c>
      <c r="V258" s="22" t="s">
        <v>1358</v>
      </c>
      <c r="W258" s="22" t="s">
        <v>61</v>
      </c>
      <c r="AA258" t="str">
        <f>AA$1&amp;": "&amp;Tabla5[[#This Row],[id]]&amp;", "</f>
        <v>id: 257, </v>
      </c>
      <c r="AB258" t="str">
        <f>AB$1&amp;": '"&amp;Tabla5[[#This Row],[name]]&amp;"', "</f>
        <v>name: 'Curso de PHP', </v>
      </c>
      <c r="AC258" t="str">
        <f>AC$1&amp;": '"&amp;Tabla5[[#This Row],[category]]&amp;"', "</f>
        <v>category: 'Back-end', </v>
      </c>
      <c r="AD258" t="str">
        <f>AD$1&amp;": '"&amp;Tabla5[[#This Row],[technology]]&amp;"', "</f>
        <v>technology: 'PHP', </v>
      </c>
      <c r="AE258" t="str">
        <f>AE$1&amp;": '"&amp;Tabla5[[#This Row],[url]]&amp;"', "</f>
        <v>url: 'https://campus-ademass.com/curso/18', </v>
      </c>
      <c r="AF258" t="str">
        <f>AF$1&amp;": '"&amp;Tabla5[[#This Row],[platform]]&amp;"', "</f>
        <v>platform: 'Ademass', </v>
      </c>
      <c r="AG258" t="str">
        <f>AG$1&amp;": "&amp;SUBSTITUTE(Tabla5[[#This Row],[costo]],",",".")&amp;", "</f>
        <v>costo: 0, </v>
      </c>
      <c r="AH258" t="str">
        <f>AH$1&amp;": '"&amp;Tabla5[[#This Row],[money]]&amp;"', "</f>
        <v>money: 'USD', </v>
      </c>
      <c r="AI258" t="str">
        <f>AI$1&amp;": "&amp;Tabla5[[#This Row],[comprado]]&amp;", "</f>
        <v>comprado: true, </v>
      </c>
      <c r="AJ258" t="str">
        <f>AJ$1&amp;": "&amp;Tabla5[[#This Row],[priority]]&amp;", "</f>
        <v>priority: 0, </v>
      </c>
      <c r="AK258" t="str">
        <f>AK$1&amp;": "&amp;Tabla5[[#This Row],[minutos]]&amp;", "</f>
        <v>minutos: 655, </v>
      </c>
      <c r="AL258" t="str">
        <f>AL$1&amp;": "&amp;IF(Tabla5[[#This Row],[culminado]]=0,"null","'"&amp;TEXT(Tabla5[[#This Row],[culminado]],"aaaa-mm-dd")&amp;"'")&amp;", "</f>
        <v>culminado: '2024-07-15', </v>
      </c>
      <c r="AM258" t="str">
        <f>AM$1&amp;": '"&amp;Tabla5[[#This Row],[certificado]]&amp;"', "</f>
        <v>certificado: 'https://campus-ademass.com/aut/13574', </v>
      </c>
      <c r="AN258" t="str">
        <f>AN$1&amp;": '"&amp;Tabla5[[#This Row],[url_certificado]]&amp;"', "</f>
        <v>url_certificado: '', </v>
      </c>
      <c r="AO258" t="str">
        <f>AO$1&amp;": '"&amp;Tabla5[[#This Row],[instructor]]&amp;"', "</f>
        <v>instructor: 'Carlos Alfaro', </v>
      </c>
      <c r="AP258" t="str">
        <f>AP$1&amp;": '"&amp;Tabla5[[#This Row],[description]]&amp;"', "</f>
        <v>description: 'Curso completo de PHP', </v>
      </c>
      <c r="AQ258" t="str">
        <f>AQ$1&amp;": '"&amp;Tabla5[[#This Row],[url_aux]]&amp;"', "</f>
        <v>url_aux: '', </v>
      </c>
      <c r="AR258" t="str">
        <f>AR$1&amp;": '"&amp;Tabla5[[#This Row],[calificacion]]&amp;"', "</f>
        <v>calificacion: 'Muy bueno', </v>
      </c>
      <c r="AS258" t="str">
        <f>AS$1&amp;": "&amp;Tabla5[[#This Row],[actualizado]]&amp;", "</f>
        <v>actualizado: true, </v>
      </c>
      <c r="AT258" t="str">
        <f>AT$1&amp;": "&amp;Tabla5[[#This Row],[en_ruta]]&amp;", "</f>
        <v>en_ruta: true, </v>
      </c>
      <c r="AU258" t="str">
        <f>AU$1&amp;": '"&amp;Tabla5[[#This Row],[logo_platform]]&amp;"', "</f>
        <v>logo_platform: 'ademass', </v>
      </c>
      <c r="AV258" t="str">
        <f>AV$1&amp;": [ "&amp;Tabla5[[#This Row],[logo_technologies]]&amp;" ], "</f>
        <v>logo_technologies: [ 'php' ], </v>
      </c>
      <c r="AW258" t="str">
        <f>AW$1&amp;": "&amp;Tabla5[[#This Row],[mostrar]]&amp;", "</f>
        <v>mostrar: false, </v>
      </c>
      <c r="AX258" t="str">
        <f>AX$1&amp;": '"&amp;Tabla5[[#This Row],[repositorio]]&amp;"', "</f>
        <v>repositorio: '', </v>
      </c>
      <c r="AY258" t="str">
        <f>AY$1&amp;": '"&amp;Tabla5[[#This Row],[nota]]&amp;"'"</f>
        <v>nota: ''</v>
      </c>
      <c r="AZ258" t="str">
        <f t="shared" si="0"/>
        <v>{ id: 257, name: 'Curso de PHP', category: 'Back-end', technology: 'PHP', url: 'https://campus-ademass.com/curso/18', platform: 'Ademass', costo: 0, money: 'USD', comprado: true, priority: 0, minutos: 655, culminado: '2024-07-15', certificado: 'https://campus-ademass.com/aut/13574', url_certificado: '', instructor: 'Carlos Alfaro', description: 'Curso completo de PHP', url_aux: '', calificacion: 'Muy bueno', actualizado: true, en_ruta: true, logo_platform: 'ademass', logo_technologies: [ 'php' ], mostrar: false, repositorio: '', nota: '' },</v>
      </c>
    </row>
    <row r="259" spans="1:52">
      <c r="A259" s="8">
        <v>258</v>
      </c>
      <c r="B259" t="s">
        <v>1359</v>
      </c>
      <c r="C259" t="s">
        <v>8</v>
      </c>
      <c r="D259" t="s">
        <v>508</v>
      </c>
      <c r="E259" s="7" t="s">
        <v>1360</v>
      </c>
      <c r="F259" t="s">
        <v>132</v>
      </c>
      <c r="G259" s="3">
        <v>0</v>
      </c>
      <c r="H259" t="s">
        <v>104</v>
      </c>
      <c r="I259" t="s">
        <v>55</v>
      </c>
      <c r="J259" s="4">
        <v>0</v>
      </c>
      <c r="K259">
        <v>462</v>
      </c>
      <c r="L259" s="5">
        <v>45540</v>
      </c>
      <c r="M259" t="s">
        <v>79</v>
      </c>
      <c r="O259" t="s">
        <v>242</v>
      </c>
      <c r="P259" t="s">
        <v>1361</v>
      </c>
      <c r="R259" t="s">
        <v>279</v>
      </c>
      <c r="S259" t="s">
        <v>55</v>
      </c>
      <c r="T259" t="s">
        <v>61</v>
      </c>
      <c r="U259" t="s">
        <v>135</v>
      </c>
      <c r="V259" s="22" t="s">
        <v>511</v>
      </c>
      <c r="W259" s="22" t="s">
        <v>61</v>
      </c>
      <c r="AA259" t="str">
        <f>AA$1&amp;": "&amp;Tabla5[[#This Row],[id]]&amp;", "</f>
        <v>id: 258, </v>
      </c>
      <c r="AB259" t="str">
        <f>AB$1&amp;": '"&amp;Tabla5[[#This Row],[name]]&amp;"', "</f>
        <v>name: 'Curso Laravel 11 desde cero', </v>
      </c>
      <c r="AC259" t="str">
        <f>AC$1&amp;": '"&amp;Tabla5[[#This Row],[category]]&amp;"', "</f>
        <v>category: 'Frameworks de back-end', </v>
      </c>
      <c r="AD259" t="str">
        <f>AD$1&amp;": '"&amp;Tabla5[[#This Row],[technology]]&amp;"', "</f>
        <v>technology: 'Laravel', </v>
      </c>
      <c r="AE259" t="str">
        <f>AE$1&amp;": '"&amp;Tabla5[[#This Row],[url]]&amp;"', "</f>
        <v>url: 'https://www.youtube.com/playlist?list=PLZ2ovOgdI-kVtF2yQ2kiZetWWTmOQoUSG', </v>
      </c>
      <c r="AF259" t="str">
        <f>AF$1&amp;": '"&amp;Tabla5[[#This Row],[platform]]&amp;"', "</f>
        <v>platform: 'YouTube', </v>
      </c>
      <c r="AG259" t="str">
        <f>AG$1&amp;": "&amp;SUBSTITUTE(Tabla5[[#This Row],[costo]],",",".")&amp;", "</f>
        <v>costo: 0, </v>
      </c>
      <c r="AH259" t="str">
        <f>AH$1&amp;": '"&amp;Tabla5[[#This Row],[money]]&amp;"', "</f>
        <v>money: 'USD', </v>
      </c>
      <c r="AI259" t="str">
        <f>AI$1&amp;": "&amp;Tabla5[[#This Row],[comprado]]&amp;", "</f>
        <v>comprado: true, </v>
      </c>
      <c r="AJ259" t="str">
        <f>AJ$1&amp;": "&amp;Tabla5[[#This Row],[priority]]&amp;", "</f>
        <v>priority: 0, </v>
      </c>
      <c r="AK259" t="str">
        <f>AK$1&amp;": "&amp;Tabla5[[#This Row],[minutos]]&amp;", "</f>
        <v>minutos: 462, </v>
      </c>
      <c r="AL259" t="str">
        <f>AL$1&amp;": "&amp;IF(Tabla5[[#This Row],[culminado]]=0,"null","'"&amp;TEXT(Tabla5[[#This Row],[culminado]],"aaaa-mm-dd")&amp;"'")&amp;", "</f>
        <v>culminado: '2024-09-05', </v>
      </c>
      <c r="AM259" t="str">
        <f>AM$1&amp;": '"&amp;Tabla5[[#This Row],[certificado]]&amp;"', "</f>
        <v>certificado: 'S/C', </v>
      </c>
      <c r="AN259" t="str">
        <f>AN$1&amp;": '"&amp;Tabla5[[#This Row],[url_certificado]]&amp;"', "</f>
        <v>url_certificado: '', </v>
      </c>
      <c r="AO259" t="str">
        <f>AO$1&amp;": '"&amp;Tabla5[[#This Row],[instructor]]&amp;"', "</f>
        <v>instructor: 'Victor Arana Flores', </v>
      </c>
      <c r="AP259" t="str">
        <f>AP$1&amp;": '"&amp;Tabla5[[#This Row],[description]]&amp;"', "</f>
        <v>description: 'Curso sobre Laravel 11', </v>
      </c>
      <c r="AQ259" t="str">
        <f>AQ$1&amp;": '"&amp;Tabla5[[#This Row],[url_aux]]&amp;"', "</f>
        <v>url_aux: '', </v>
      </c>
      <c r="AR259" t="str">
        <f>AR$1&amp;": '"&amp;Tabla5[[#This Row],[calificacion]]&amp;"', "</f>
        <v>calificacion: 'Muy bueno', </v>
      </c>
      <c r="AS259" t="str">
        <f>AS$1&amp;": "&amp;Tabla5[[#This Row],[actualizado]]&amp;", "</f>
        <v>actualizado: true, </v>
      </c>
      <c r="AT259" t="str">
        <f>AT$1&amp;": "&amp;Tabla5[[#This Row],[en_ruta]]&amp;", "</f>
        <v>en_ruta: false, </v>
      </c>
      <c r="AU259" t="str">
        <f>AU$1&amp;": '"&amp;Tabla5[[#This Row],[logo_platform]]&amp;"', "</f>
        <v>logo_platform: 'youtube', </v>
      </c>
      <c r="AV259" t="str">
        <f>AV$1&amp;": [ "&amp;Tabla5[[#This Row],[logo_technologies]]&amp;" ], "</f>
        <v>logo_technologies: [ 'laravel' ], </v>
      </c>
      <c r="AW259" t="str">
        <f>AW$1&amp;": "&amp;Tabla5[[#This Row],[mostrar]]&amp;", "</f>
        <v>mostrar: false, </v>
      </c>
      <c r="AX259" t="str">
        <f>AX$1&amp;": '"&amp;Tabla5[[#This Row],[repositorio]]&amp;"', "</f>
        <v>repositorio: '', </v>
      </c>
      <c r="AY259" t="str">
        <f>AY$1&amp;": '"&amp;Tabla5[[#This Row],[nota]]&amp;"'"</f>
        <v>nota: ''</v>
      </c>
      <c r="AZ259" t="str">
        <f t="shared" si="0"/>
        <v>{ id: 258, name: 'Curso Laravel 11 desde cero', category: 'Frameworks de back-end', technology: 'Laravel', url: 'https://www.youtube.com/playlist?list=PLZ2ovOgdI-kVtF2yQ2kiZetWWTmOQoUSG', platform: 'YouTube', costo: 0, money: 'USD', comprado: true, priority: 0, minutos: 462, culminado: '2024-09-05', certificado: 'S/C', url_certificado: '', instructor: 'Victor Arana Flores', description: 'Curso sobre Laravel 11', url_aux: '', calificacion: 'Muy bueno', actualizado: true, en_ruta: false, logo_platform: 'youtube', logo_technologies: [ 'laravel' ], mostrar: false, repositorio: '', nota: '' },</v>
      </c>
    </row>
    <row r="260" spans="1:52">
      <c r="A260" s="8">
        <v>259</v>
      </c>
      <c r="B260" t="s">
        <v>1362</v>
      </c>
      <c r="C260" t="s">
        <v>10</v>
      </c>
      <c r="D260" t="s">
        <v>429</v>
      </c>
      <c r="E260" s="7" t="s">
        <v>1363</v>
      </c>
      <c r="F260" t="s">
        <v>132</v>
      </c>
      <c r="G260" s="3">
        <v>0</v>
      </c>
      <c r="H260" t="s">
        <v>104</v>
      </c>
      <c r="I260" t="s">
        <v>55</v>
      </c>
      <c r="J260" s="4">
        <v>0</v>
      </c>
      <c r="K260">
        <v>79</v>
      </c>
      <c r="L260" s="5">
        <v>45566</v>
      </c>
      <c r="M260" t="s">
        <v>79</v>
      </c>
      <c r="O260" t="s">
        <v>1364</v>
      </c>
      <c r="P260" t="s">
        <v>1365</v>
      </c>
      <c r="S260" t="s">
        <v>55</v>
      </c>
      <c r="T260" t="s">
        <v>61</v>
      </c>
      <c r="U260" t="s">
        <v>135</v>
      </c>
      <c r="V260" s="22" t="s">
        <v>433</v>
      </c>
      <c r="W260" s="22" t="s">
        <v>61</v>
      </c>
      <c r="AA260" t="str">
        <f>AA$1&amp;": "&amp;Tabla5[[#This Row],[id]]&amp;", "</f>
        <v>id: 259, </v>
      </c>
      <c r="AB260" t="str">
        <f>AB$1&amp;": '"&amp;Tabla5[[#This Row],[name]]&amp;"', "</f>
        <v>name: 'Curso jQuery desde 0', </v>
      </c>
      <c r="AC260" t="str">
        <f>AC$1&amp;": '"&amp;Tabla5[[#This Row],[category]]&amp;"', "</f>
        <v>category: 'Frameworks de JavaScript', </v>
      </c>
      <c r="AD260" t="str">
        <f>AD$1&amp;": '"&amp;Tabla5[[#This Row],[technology]]&amp;"', "</f>
        <v>technology: 'jQuery', </v>
      </c>
      <c r="AE260" t="str">
        <f>AE$1&amp;": '"&amp;Tabla5[[#This Row],[url]]&amp;"', "</f>
        <v>url: 'https://www.youtube.com/playlist?list=PL_wRgp7nihyY020gyukDupJEJ84gimiPS', </v>
      </c>
      <c r="AF260" t="str">
        <f>AF$1&amp;": '"&amp;Tabla5[[#This Row],[platform]]&amp;"', "</f>
        <v>platform: 'YouTube', </v>
      </c>
      <c r="AG260" t="str">
        <f>AG$1&amp;": "&amp;SUBSTITUTE(Tabla5[[#This Row],[costo]],",",".")&amp;", "</f>
        <v>costo: 0, </v>
      </c>
      <c r="AH260" t="str">
        <f>AH$1&amp;": '"&amp;Tabla5[[#This Row],[money]]&amp;"', "</f>
        <v>money: 'USD', </v>
      </c>
      <c r="AI260" t="str">
        <f>AI$1&amp;": "&amp;Tabla5[[#This Row],[comprado]]&amp;", "</f>
        <v>comprado: true, </v>
      </c>
      <c r="AJ260" t="str">
        <f>AJ$1&amp;": "&amp;Tabla5[[#This Row],[priority]]&amp;", "</f>
        <v>priority: 0, </v>
      </c>
      <c r="AK260" t="str">
        <f>AK$1&amp;": "&amp;Tabla5[[#This Row],[minutos]]&amp;", "</f>
        <v>minutos: 79, </v>
      </c>
      <c r="AL260" t="str">
        <f>AL$1&amp;": "&amp;IF(Tabla5[[#This Row],[culminado]]=0,"null","'"&amp;TEXT(Tabla5[[#This Row],[culminado]],"aaaa-mm-dd")&amp;"'")&amp;", "</f>
        <v>culminado: '2024-10-01', </v>
      </c>
      <c r="AM260" t="str">
        <f>AM$1&amp;": '"&amp;Tabla5[[#This Row],[certificado]]&amp;"', "</f>
        <v>certificado: 'S/C', </v>
      </c>
      <c r="AN260" t="str">
        <f>AN$1&amp;": '"&amp;Tabla5[[#This Row],[url_certificado]]&amp;"', "</f>
        <v>url_certificado: '', </v>
      </c>
      <c r="AO260" t="str">
        <f>AO$1&amp;": '"&amp;Tabla5[[#This Row],[instructor]]&amp;"', "</f>
        <v>instructor: 'Usko Kruh', </v>
      </c>
      <c r="AP260" t="str">
        <f>AP$1&amp;": '"&amp;Tabla5[[#This Row],[description]]&amp;"', "</f>
        <v>description: 'Curso gratuito de la librería o biblioteca jQuery de JavaScrip.', </v>
      </c>
      <c r="AQ260" t="str">
        <f>AQ$1&amp;": '"&amp;Tabla5[[#This Row],[url_aux]]&amp;"', "</f>
        <v>url_aux: '', </v>
      </c>
      <c r="AR260" t="str">
        <f>AR$1&amp;": '"&amp;Tabla5[[#This Row],[calificacion]]&amp;"', "</f>
        <v>calificacion: '', </v>
      </c>
      <c r="AS260" t="str">
        <f>AS$1&amp;": "&amp;Tabla5[[#This Row],[actualizado]]&amp;", "</f>
        <v>actualizado: true, </v>
      </c>
      <c r="AT260" t="str">
        <f>AT$1&amp;": "&amp;Tabla5[[#This Row],[en_ruta]]&amp;", "</f>
        <v>en_ruta: false, </v>
      </c>
      <c r="AU260" t="str">
        <f>AU$1&amp;": '"&amp;Tabla5[[#This Row],[logo_platform]]&amp;"', "</f>
        <v>logo_platform: 'youtube', </v>
      </c>
      <c r="AV260" t="str">
        <f>AV$1&amp;": [ "&amp;Tabla5[[#This Row],[logo_technologies]]&amp;" ], "</f>
        <v>logo_technologies: [ 'jquery' ], </v>
      </c>
      <c r="AW260" t="str">
        <f>AW$1&amp;": "&amp;Tabla5[[#This Row],[mostrar]]&amp;", "</f>
        <v>mostrar: false, </v>
      </c>
      <c r="AX260" t="str">
        <f>AX$1&amp;": '"&amp;Tabla5[[#This Row],[repositorio]]&amp;"', "</f>
        <v>repositorio: '', </v>
      </c>
      <c r="AY260" t="str">
        <f>AY$1&amp;": '"&amp;Tabla5[[#This Row],[nota]]&amp;"'"</f>
        <v>nota: ''</v>
      </c>
      <c r="AZ260" t="str">
        <f t="shared" si="0"/>
        <v>{ id: 259, name: 'Curso jQuery desde 0', category: 'Frameworks de JavaScript', technology: 'jQuery', url: 'https://www.youtube.com/playlist?list=PL_wRgp7nihyY020gyukDupJEJ84gimiPS', platform: 'YouTube', costo: 0, money: 'USD', comprado: true, priority: 0, minutos: 79, culminado: '2024-10-01', certificado: 'S/C', url_certificado: '', instructor: 'Usko Kruh', description: 'Curso gratuito de la librería o biblioteca jQuery de JavaScrip.', url_aux: '', calificacion: '', actualizado: true, en_ruta: false, logo_platform: 'youtube', logo_technologies: [ 'jquery' ], mostrar: false, repositorio: '', nota: '' },</v>
      </c>
    </row>
    <row r="261" spans="1:52">
      <c r="A261" s="8">
        <v>260</v>
      </c>
      <c r="B261" t="s">
        <v>1366</v>
      </c>
      <c r="C261" t="s">
        <v>8</v>
      </c>
      <c r="D261" t="s">
        <v>508</v>
      </c>
      <c r="E261" s="7" t="s">
        <v>1367</v>
      </c>
      <c r="F261" t="s">
        <v>742</v>
      </c>
      <c r="G261" s="3">
        <v>0</v>
      </c>
      <c r="H261" t="s">
        <v>104</v>
      </c>
      <c r="I261" t="s">
        <v>55</v>
      </c>
      <c r="J261" s="4">
        <v>0</v>
      </c>
      <c r="K261">
        <f>60*10+13</f>
        <v>613</v>
      </c>
      <c r="L261" s="5">
        <v>45573</v>
      </c>
      <c r="M261" t="s">
        <v>79</v>
      </c>
      <c r="O261" t="s">
        <v>743</v>
      </c>
      <c r="P261" t="s">
        <v>1368</v>
      </c>
      <c r="R261" t="s">
        <v>75</v>
      </c>
      <c r="S261" t="s">
        <v>55</v>
      </c>
      <c r="T261" t="s">
        <v>55</v>
      </c>
      <c r="U261" t="s">
        <v>745</v>
      </c>
      <c r="V261" s="22" t="s">
        <v>511</v>
      </c>
      <c r="W261" s="22" t="s">
        <v>61</v>
      </c>
      <c r="AA261" t="str">
        <f>AA$1&amp;": "&amp;Tabla5[[#This Row],[id]]&amp;", "</f>
        <v>id: 260, </v>
      </c>
      <c r="AB261" t="str">
        <f>AB$1&amp;": '"&amp;Tabla5[[#This Row],[name]]&amp;"', "</f>
        <v>name: 'Curso de Laravel 11', </v>
      </c>
      <c r="AC261" t="str">
        <f>AC$1&amp;": '"&amp;Tabla5[[#This Row],[category]]&amp;"', "</f>
        <v>category: 'Frameworks de back-end', </v>
      </c>
      <c r="AD261" t="str">
        <f>AD$1&amp;": '"&amp;Tabla5[[#This Row],[technology]]&amp;"', "</f>
        <v>technology: 'Laravel', </v>
      </c>
      <c r="AE261" t="str">
        <f>AE$1&amp;": '"&amp;Tabla5[[#This Row],[url]]&amp;"', "</f>
        <v>url: 'https://www.cursosdesarrolloweb.es/course/curso-laravel-11', </v>
      </c>
      <c r="AF261" t="str">
        <f>AF$1&amp;": '"&amp;Tabla5[[#This Row],[platform]]&amp;"', "</f>
        <v>platform: 'Cursosdedesarrolloweb', </v>
      </c>
      <c r="AG261" t="str">
        <f>AG$1&amp;": "&amp;SUBSTITUTE(Tabla5[[#This Row],[costo]],",",".")&amp;", "</f>
        <v>costo: 0, </v>
      </c>
      <c r="AH261" t="str">
        <f>AH$1&amp;": '"&amp;Tabla5[[#This Row],[money]]&amp;"', "</f>
        <v>money: 'USD', </v>
      </c>
      <c r="AI261" t="str">
        <f>AI$1&amp;": "&amp;Tabla5[[#This Row],[comprado]]&amp;", "</f>
        <v>comprado: true, </v>
      </c>
      <c r="AJ261" t="str">
        <f>AJ$1&amp;": "&amp;Tabla5[[#This Row],[priority]]&amp;", "</f>
        <v>priority: 0, </v>
      </c>
      <c r="AK261" t="str">
        <f>AK$1&amp;": "&amp;Tabla5[[#This Row],[minutos]]&amp;", "</f>
        <v>minutos: 613, </v>
      </c>
      <c r="AL261" t="str">
        <f>AL$1&amp;": "&amp;IF(Tabla5[[#This Row],[culminado]]=0,"null","'"&amp;TEXT(Tabla5[[#This Row],[culminado]],"aaaa-mm-dd")&amp;"'")&amp;", "</f>
        <v>culminado: '2024-10-08', </v>
      </c>
      <c r="AM261" t="str">
        <f>AM$1&amp;": '"&amp;Tabla5[[#This Row],[certificado]]&amp;"', "</f>
        <v>certificado: 'S/C', </v>
      </c>
      <c r="AN261" t="str">
        <f>AN$1&amp;": '"&amp;Tabla5[[#This Row],[url_certificado]]&amp;"', "</f>
        <v>url_certificado: '', </v>
      </c>
      <c r="AO261" t="str">
        <f>AO$1&amp;": '"&amp;Tabla5[[#This Row],[instructor]]&amp;"', "</f>
        <v>instructor: 'Israel Parra', </v>
      </c>
      <c r="AP261" t="str">
        <f>AP$1&amp;": '"&amp;Tabla5[[#This Row],[description]]&amp;"', "</f>
        <v>description: 'Este curso pretende ser un curso atípico acerca de la nueva versión de Laravel, Laravel 11. En la mayoría de los cursos, por no decir todos, se explica la composición de un proyecto Laravel, que si migraciones, modelos, controladores, Artisan, vistas, en fin, algo suuuuuuper aburrido... Este curso pretende cubrir esa parte aburrida pero necesaria desarrollando sobre la marcha un completo sistema de gestión de productos con carrito de compras.', </v>
      </c>
      <c r="AQ261" t="str">
        <f>AQ$1&amp;": '"&amp;Tabla5[[#This Row],[url_aux]]&amp;"', "</f>
        <v>url_aux: '', </v>
      </c>
      <c r="AR261" t="str">
        <f>AR$1&amp;": '"&amp;Tabla5[[#This Row],[calificacion]]&amp;"', "</f>
        <v>calificacion: 'Bueno', </v>
      </c>
      <c r="AS261" t="str">
        <f>AS$1&amp;": "&amp;Tabla5[[#This Row],[actualizado]]&amp;", "</f>
        <v>actualizado: true, </v>
      </c>
      <c r="AT261" t="str">
        <f>AT$1&amp;": "&amp;Tabla5[[#This Row],[en_ruta]]&amp;", "</f>
        <v>en_ruta: true, </v>
      </c>
      <c r="AU261" t="str">
        <f>AU$1&amp;": '"&amp;Tabla5[[#This Row],[logo_platform]]&amp;"', "</f>
        <v>logo_platform: 'cursosdedesarrolloweb', </v>
      </c>
      <c r="AV261" t="str">
        <f>AV$1&amp;": [ "&amp;Tabla5[[#This Row],[logo_technologies]]&amp;" ], "</f>
        <v>logo_technologies: [ 'laravel' ], </v>
      </c>
      <c r="AW261" t="str">
        <f>AW$1&amp;": "&amp;Tabla5[[#This Row],[mostrar]]&amp;", "</f>
        <v>mostrar: false, </v>
      </c>
      <c r="AX261" t="str">
        <f>AX$1&amp;": '"&amp;Tabla5[[#This Row],[repositorio]]&amp;"', "</f>
        <v>repositorio: '', </v>
      </c>
      <c r="AY261" t="str">
        <f>AY$1&amp;": '"&amp;Tabla5[[#This Row],[nota]]&amp;"'"</f>
        <v>nota: ''</v>
      </c>
      <c r="AZ261" t="str">
        <f t="shared" si="0"/>
        <v>{ id: 260, name: 'Curso de Laravel 11', category: 'Frameworks de back-end', technology: 'Laravel', url: 'https://www.cursosdesarrolloweb.es/course/curso-laravel-11', platform: 'Cursosdedesarrolloweb', costo: 0, money: 'USD', comprado: true, priority: 0, minutos: 613, culminado: '2024-10-08', certificado: 'S/C', url_certificado: '', instructor: 'Israel Parra', description: 'Este curso pretende ser un curso atípico acerca de la nueva versión de Laravel, Laravel 11. En la mayoría de los cursos, por no decir todos, se explica la composición de un proyecto Laravel, que si migraciones, modelos, controladores, Artisan, vistas, en fin, algo suuuuuuper aburrido... Este curso pretende cubrir esa parte aburrida pero necesaria desarrollando sobre la marcha un completo sistema de gestión de productos con carrito de compras.', url_aux: '', calificacion: 'Bueno', actualizado: true, en_ruta: true, logo_platform: 'cursosdedesarrolloweb', logo_technologies: [ 'laravel' ], mostrar: false, repositorio: '', nota: '' },</v>
      </c>
    </row>
    <row r="262" spans="1:52">
      <c r="A262" s="8">
        <v>261</v>
      </c>
      <c r="B262" t="s">
        <v>1369</v>
      </c>
      <c r="C262" t="s">
        <v>12</v>
      </c>
      <c r="D262" t="s">
        <v>1370</v>
      </c>
      <c r="E262" s="7" t="s">
        <v>1371</v>
      </c>
      <c r="F262" t="s">
        <v>1326</v>
      </c>
      <c r="G262" s="3">
        <v>0</v>
      </c>
      <c r="H262" t="s">
        <v>104</v>
      </c>
      <c r="I262" t="s">
        <v>55</v>
      </c>
      <c r="J262" s="4">
        <v>0</v>
      </c>
      <c r="K262">
        <v>201</v>
      </c>
      <c r="L262" s="5">
        <v>45577</v>
      </c>
      <c r="M262" s="7" t="s">
        <v>1372</v>
      </c>
      <c r="O262" t="s">
        <v>1373</v>
      </c>
      <c r="P262" t="s">
        <v>1374</v>
      </c>
      <c r="R262" t="s">
        <v>75</v>
      </c>
      <c r="S262" t="s">
        <v>55</v>
      </c>
      <c r="T262" t="s">
        <v>61</v>
      </c>
      <c r="U262" t="s">
        <v>1330</v>
      </c>
      <c r="V262" s="22" t="s">
        <v>1375</v>
      </c>
      <c r="W262" s="22" t="s">
        <v>61</v>
      </c>
      <c r="AA262" t="str">
        <f>AA$1&amp;": "&amp;Tabla5[[#This Row],[id]]&amp;", "</f>
        <v>id: 261, </v>
      </c>
      <c r="AB262" t="str">
        <f>AB$1&amp;": '"&amp;Tabla5[[#This Row],[name]]&amp;"', "</f>
        <v>name: 'Curso de Postman', </v>
      </c>
      <c r="AC262" t="str">
        <f>AC$1&amp;": '"&amp;Tabla5[[#This Row],[category]]&amp;"', "</f>
        <v>category: 'Herramientas', </v>
      </c>
      <c r="AD262" t="str">
        <f>AD$1&amp;": '"&amp;Tabla5[[#This Row],[technology]]&amp;"', "</f>
        <v>technology: 'Postman', </v>
      </c>
      <c r="AE262" t="str">
        <f>AE$1&amp;": '"&amp;Tabla5[[#This Row],[url]]&amp;"', "</f>
        <v>url: 'https://campus-ademass.com/curso/113', </v>
      </c>
      <c r="AF262" t="str">
        <f>AF$1&amp;": '"&amp;Tabla5[[#This Row],[platform]]&amp;"', "</f>
        <v>platform: 'Ademass', </v>
      </c>
      <c r="AG262" t="str">
        <f>AG$1&amp;": "&amp;SUBSTITUTE(Tabla5[[#This Row],[costo]],",",".")&amp;", "</f>
        <v>costo: 0, </v>
      </c>
      <c r="AH262" t="str">
        <f>AH$1&amp;": '"&amp;Tabla5[[#This Row],[money]]&amp;"', "</f>
        <v>money: 'USD', </v>
      </c>
      <c r="AI262" t="str">
        <f>AI$1&amp;": "&amp;Tabla5[[#This Row],[comprado]]&amp;", "</f>
        <v>comprado: true, </v>
      </c>
      <c r="AJ262" t="str">
        <f>AJ$1&amp;": "&amp;Tabla5[[#This Row],[priority]]&amp;", "</f>
        <v>priority: 0, </v>
      </c>
      <c r="AK262" t="str">
        <f>AK$1&amp;": "&amp;Tabla5[[#This Row],[minutos]]&amp;", "</f>
        <v>minutos: 201, </v>
      </c>
      <c r="AL262" t="str">
        <f>AL$1&amp;": "&amp;IF(Tabla5[[#This Row],[culminado]]=0,"null","'"&amp;TEXT(Tabla5[[#This Row],[culminado]],"aaaa-mm-dd")&amp;"'")&amp;", "</f>
        <v>culminado: '2024-10-12', </v>
      </c>
      <c r="AM262" t="str">
        <f>AM$1&amp;": '"&amp;Tabla5[[#This Row],[certificado]]&amp;"', "</f>
        <v>certificado: 'https://campus-ademass.com/aut/14342', </v>
      </c>
      <c r="AN262" t="str">
        <f>AN$1&amp;": '"&amp;Tabla5[[#This Row],[url_certificado]]&amp;"', "</f>
        <v>url_certificado: '', </v>
      </c>
      <c r="AO262" t="str">
        <f>AO$1&amp;": '"&amp;Tabla5[[#This Row],[instructor]]&amp;"', "</f>
        <v>instructor: 'Diego Bastidas', </v>
      </c>
      <c r="AP262" t="str">
        <f>AP$1&amp;": '"&amp;Tabla5[[#This Row],[description]]&amp;"', "</f>
        <v>description: 'Aprende a realizar peticiones a APIs a través del programa más popular entre desarrolladores.', </v>
      </c>
      <c r="AQ262" t="str">
        <f>AQ$1&amp;": '"&amp;Tabla5[[#This Row],[url_aux]]&amp;"', "</f>
        <v>url_aux: '', </v>
      </c>
      <c r="AR262" t="str">
        <f>AR$1&amp;": '"&amp;Tabla5[[#This Row],[calificacion]]&amp;"', "</f>
        <v>calificacion: 'Bueno', </v>
      </c>
      <c r="AS262" t="str">
        <f>AS$1&amp;": "&amp;Tabla5[[#This Row],[actualizado]]&amp;", "</f>
        <v>actualizado: true, </v>
      </c>
      <c r="AT262" t="str">
        <f>AT$1&amp;": "&amp;Tabla5[[#This Row],[en_ruta]]&amp;", "</f>
        <v>en_ruta: false, </v>
      </c>
      <c r="AU262" t="str">
        <f>AU$1&amp;": '"&amp;Tabla5[[#This Row],[logo_platform]]&amp;"', "</f>
        <v>logo_platform: 'ademass', </v>
      </c>
      <c r="AV262" t="str">
        <f>AV$1&amp;": [ "&amp;Tabla5[[#This Row],[logo_technologies]]&amp;" ], "</f>
        <v>logo_technologies: [ 'postman' ], </v>
      </c>
      <c r="AW262" t="str">
        <f>AW$1&amp;": "&amp;Tabla5[[#This Row],[mostrar]]&amp;", "</f>
        <v>mostrar: false, </v>
      </c>
      <c r="AX262" t="str">
        <f>AX$1&amp;": '"&amp;Tabla5[[#This Row],[repositorio]]&amp;"', "</f>
        <v>repositorio: '', </v>
      </c>
      <c r="AY262" t="str">
        <f>AY$1&amp;": '"&amp;Tabla5[[#This Row],[nota]]&amp;"'"</f>
        <v>nota: ''</v>
      </c>
      <c r="AZ262" t="str">
        <f t="shared" si="0"/>
        <v>{ id: 261, name: 'Curso de Postman', category: 'Herramientas', technology: 'Postman', url: 'https://campus-ademass.com/curso/113', platform: 'Ademass', costo: 0, money: 'USD', comprado: true, priority: 0, minutos: 201, culminado: '2024-10-12', certificado: 'https://campus-ademass.com/aut/14342', url_certificado: '', instructor: 'Diego Bastidas', description: 'Aprende a realizar peticiones a APIs a través del programa más popular entre desarrolladores.', url_aux: '', calificacion: 'Bueno', actualizado: true, en_ruta: false, logo_platform: 'ademass', logo_technologies: [ 'postman' ], mostrar: false, repositorio: '', nota: '' },</v>
      </c>
    </row>
  </sheetData>
  <conditionalFormatting sqref="B$1:B$1048576">
    <cfRule type="duplicateValues" dxfId="4" priority="1"/>
  </conditionalFormatting>
  <conditionalFormatting sqref="E$1:E$1048576">
    <cfRule type="duplicateValues" dxfId="5" priority="2"/>
  </conditionalFormatting>
  <dataValidations count="7">
    <dataValidation type="list" allowBlank="1" showInputMessage="1" showErrorMessage="1" sqref="C262;C2:C261;C263:C1048576">
      <formula1>category</formula1>
    </dataValidation>
    <dataValidation type="list" allowBlank="1" showInputMessage="1" showErrorMessage="1" sqref="D262;D2:D261;D263:D1048576">
      <formula1>technology</formula1>
    </dataValidation>
    <dataValidation type="list" allowBlank="1" showInputMessage="1" showErrorMessage="1" sqref="F262;F2:F261;F263:F1048576">
      <formula1>platform</formula1>
    </dataValidation>
    <dataValidation type="list" allowBlank="1" showInputMessage="1" showErrorMessage="1" sqref="H262;H1:H261;H263:H1048576">
      <formula1>"EUR,USD,VEB,VEF,VES,VED"</formula1>
    </dataValidation>
    <dataValidation type="list" allowBlank="1" showInputMessage="1" showErrorMessage="1" sqref="I262;S262;T262;W262;I2:I261;I263:I1048576;W2:W261;W263:W1048576;S2:T261;S263:T1048576">
      <formula1>"true,false"</formula1>
    </dataValidation>
    <dataValidation type="list" allowBlank="1" showInputMessage="1" showErrorMessage="1" sqref="O262;O2:O261;O263:O1048576">
      <formula1>instructor</formula1>
    </dataValidation>
    <dataValidation type="list" allowBlank="1" showInputMessage="1" showErrorMessage="1" sqref="R262;R2:R261;R263:R1048576">
      <formula1>"Regular,Bueno,Muy bueno,Excelente,*En evaluación*"</formula1>
    </dataValidation>
  </dataValidations>
  <hyperlinks>
    <hyperlink ref="E2" r:id="rId2" display="https://www.udemy.com/course/vscode-mejora-tu-velocidad-para-codificar"/>
    <hyperlink ref="E3" r:id="rId3" display="https://www.udemy.com/course/git-desde-cero"/>
    <hyperlink ref="E5" r:id="rId4" display="https://www.udemy.com/course/introduccion-git-github"/>
    <hyperlink ref="E6" r:id="rId5" display="https://www.udemy.com/course/aprende-a-dominar-git-de-cero-a-experto"/>
    <hyperlink ref="E7" r:id="rId6" display="https://www.udemy.com/course/curso-completo-de-docker-de-cero-a-experto"/>
    <hyperlink ref="E8" r:id="rId7" display="https://www.udemy.com/course/master-en-docker-y-devops-de-principiante-a-experto"/>
    <hyperlink ref="E9" r:id="rId8" display="https://ed.team/cursos/markdown"/>
    <hyperlink ref="N9" r:id="rId9" display="https://edteam-media.s3.amazonaws.com/certificates/original/f848c8a7-28a8-4c55-af01-0eeb675bf3d2.png"/>
    <hyperlink ref="N4" r:id="rId10" display="https://www.udemy.com/certificate/UC-a2887ba0-b933-4048-8e90-04581fd7fe77"/>
    <hyperlink ref="E10" r:id="rId11" display="https://www.udemy.com/course/aprenda-markdown-desde-cero"/>
    <hyperlink ref="E4" r:id="rId12" display="https://www.udemy.com/course/aprende-git-github-practicando-con-algo-de-scrum"/>
    <hyperlink ref="E11" r:id="rId13" display="https://ed.team/cursos/vim"/>
    <hyperlink ref="E12" r:id="rId14" display="https://www.udemy.com/course/vim-aumenta-tu-velocidad-de-desarrollo"/>
    <hyperlink ref="E13" r:id="rId15" display="https://www.udemy.com/course/chochy_vim"/>
    <hyperlink ref="E14" r:id="rId16" display="https://www.youtube.com/watch?v=CcLrJQqPDPc"/>
    <hyperlink ref="E15" r:id="rId17" display="https://www.udemy.com/course/tienda-online-con-wordpressr-y-woocommerce"/>
    <hyperlink ref="E16" r:id="rId18" display="https://www.udemy.com/course/crea-una-pagina-web-sin-programar-con-wordpressr-y-divi"/>
    <hyperlink ref="E17" r:id="rId19" display="https://www.udemy.com/course/crea-una-web-profesional-con-wordpressr-y-divi-desde-cero"/>
    <hyperlink ref="E18" r:id="rId20" display="https://www.youtube.com/playlist?list=PLyMFTgxiogL3t7n5xEeK2iDI9LaNIfITK"/>
    <hyperlink ref="E20" r:id="rId21" display="https://www.youtube.com/playlist?list=PLrb1e2Mp6N_uJSNsV-7SqLFaBdImJsI5x"/>
    <hyperlink ref="E19" r:id="rId22" display="https://www.youtube.com/watch?v=DCoBcpOA7W4"/>
    <hyperlink ref="E22" r:id="rId23" display="https://www.udemy.com/course/introduccion-drupal-9"/>
    <hyperlink ref="E23" r:id="rId24" display="https://www.udemy.com/course/curso-basico-de-drupal"/>
    <hyperlink ref="E24" r:id="rId25" display="https://www.udemy.com/course/desarrolla-la-logica-de-programacion-con-flujogramas"/>
    <hyperlink ref="E25" r:id="rId26" display="https://www.udemy.com/course/algoritmos-estructuras-de-datos"/>
    <hyperlink ref="E26" r:id="rId27" display="https://www.udemy.com/course/aprende-logica-de-programacion"/>
    <hyperlink ref="E27" r:id="rId28" display="https://www.udemy.com/course/aprende-logica-de-programacion-avanzado"/>
    <hyperlink ref="E28" r:id="rId29" display="https://www.udemy.com/course/fundamentos-programacion-curso"/>
    <hyperlink ref="E29" r:id="rId30" display="https://www.udemy.com/course/logica-programacion-aprende-programar-en-cualquier-lenguaje"/>
    <hyperlink ref="E30" r:id="rId31" display="https://www.udemy.com/course/curso-poo-y-java-basico-1"/>
    <hyperlink ref="E31" r:id="rId32" display="https://www.udemy.com/course/mi-primer-sistema-php-mvc-mysql"/>
    <hyperlink ref="E32" r:id="rId33" display="https://www.udemy.com/course/introduccion-a-mvc-con-net-5"/>
    <hyperlink ref="N7" r:id="rId34" display="https://www.udemy.com/certificate/UC-33aa07f4-52f4-4764-a7e8-c329febeb0bf"/>
    <hyperlink ref="E33" r:id="rId35" display="https://www.udemy.com/course/aprende-a-disenar-una-api-restful-correctamente"/>
    <hyperlink ref="E34" r:id="rId36" display="https://www.udemy.com/course/api-restful-con-laravel-php-homestead-passport"/>
    <hyperlink ref="E35" r:id="rId37" display="https://codersfree.com/cursos/aprende-a-crear-una-api-restful-con-laravel"/>
    <hyperlink ref="E37" r:id="rId38" display="https://www.udemy.com/course/crea-api-rest-facilmente-con-python-php-laravel-y-nodejs"/>
    <hyperlink ref="E38" r:id="rId39" display="https://www.udemy.com/course/curso-crea-una-rest-api-desde-cero-con-nodejs-y-adonisjs"/>
    <hyperlink ref="E39" r:id="rId40" display="https://www.udemy.com/course/ccrea-servicios-wcf-y-web-api-y-consume-en-app-web-y-movil"/>
    <hyperlink ref="E40" r:id="rId41" display="https://www.udemy.com/course/nodejs-guia-desde-cero"/>
    <hyperlink ref="E41" r:id="rId42" display="https://www.udemy.com/course/fundamentos-de-programacion-algoritmos-y-javascript"/>
    <hyperlink ref="E42" r:id="rId43" display="https://ed.team/cursos/programacion"/>
    <hyperlink ref="N42" r:id="rId44" display="https://edteam-media.s3.amazonaws.com/certificates/original/5df5fc3d-148a-46d4-99bb-d8ef62e385d6.png"/>
    <hyperlink ref="E43" r:id="rId45" display="https://learndigital.withgoogle.com/activate/course/web-development-I"/>
    <hyperlink ref="E44" r:id="rId46" display="https://learndigital.withgoogle.com/activate/course/web-development-II"/>
    <hyperlink ref="N44" r:id="rId47" display="https://learndigital.withgoogle.com/activate/validate-certificate-code"/>
    <hyperlink ref="N43" r:id="rId47" display="https://learndigital.withgoogle.com/activate/validate-certificate-code"/>
    <hyperlink ref="E45" r:id="rId48" display="https://www.udemy.com/course/curso-de-css-introduccion-a-las-hojas-de-estilos-en-cascada"/>
    <hyperlink ref="E46" r:id="rId49" display="https://www.youtube.com/playlist?list=PLZ2ovOgdI-kXnDbWdaJK7GA1GvKGNMl6B"/>
    <hyperlink ref="E47" r:id="rId50" display="https://www.udemy.com/course/universidad-javascript-angular-react-vue-typescript-html-css-bootstrap"/>
    <hyperlink ref="E21" r:id="rId51" display="https://www.udemy.com/course/docker-desarrollo-practico"/>
    <hyperlink ref="E48" r:id="rId52" display="https://www.udemy.com/course/curso-de-css3-flexbox-y-css-grid-layout-basico"/>
    <hyperlink ref="E49" r:id="rId53" display="https://www.udemy.com/course/cursoflexbox"/>
    <hyperlink ref="E50" r:id="rId54" display="https://www.udemy.com/course/crea-una-pagina-web-moderna-con-html-css-y-javascript"/>
    <hyperlink ref="E51" r:id="rId55" display="https://www.udemy.com/course/crea-una-landing-page-moderna-con-html-css-y-javascript"/>
    <hyperlink ref="E52" r:id="rId56" display="https://www.udemy.com/course/crea-una-pagina-web-profesional-con-html-css-y-javascript"/>
    <hyperlink ref="E53" r:id="rId57" display="https://www.udemy.com/course/curso-de-desarrollo-web-con-html-css-y-javascript"/>
    <hyperlink ref="E54" r:id="rId58" display="https://www.udemy.com/course/diseno-web-aprende-creando-un-sitio-web"/>
    <hyperlink ref="E55" r:id="rId59" display="https://www.udemy.com/course/universidad-desarrollo-web-moderno-html-css-javascript-html5-css3"/>
    <hyperlink ref="E56" r:id="rId60" display="https://www.udemy.com/course/aprende-typescript-desde-cero"/>
    <hyperlink ref="E57" r:id="rId61" display="https://www.udemy.com/course/typescript-2020"/>
    <hyperlink ref="E58" r:id="rId62" display="https://www.udemy.com/course/curso-la-biblia-perdida-de-bootstrap-4"/>
    <hyperlink ref="E59" r:id="rId63" display="https://www.udemy.com/course/curso-html5-css3"/>
    <hyperlink ref="E60" r:id="rId64" display="https://www.youtube.com/playlist?list=PLPl81lqbj-4J2Lbx1_qp7Yzo7wvjYiQ4E"/>
    <hyperlink ref="E61" r:id="rId65" display="https://codersfree.com/cursos/curso-tailwind-desde-cero"/>
    <hyperlink ref="E62" r:id="rId66" display="https://www.udemy.com/course/tailwindcss"/>
    <hyperlink ref="E63" r:id="rId67" display="https://www.udemy.com/course/curso-express-de-tailwindcss-de-cero-a-experto"/>
    <hyperlink ref="E64" r:id="rId68" display="https://www.udemy.com/course/figma-diseno-de-prototipos-desde-cero"/>
    <hyperlink ref="E65" r:id="rId69" display="https://www.youtube.com/playlist?list=PLvKwKSrP7HoAbR5bXjwb4h5f2xjVxqdEe"/>
    <hyperlink ref="E66" r:id="rId70" location="overview" display="https://www.udemy.com/course/draft/2219980/learn/lecture/13667902?start=0#overview"/>
    <hyperlink ref="E67" r:id="rId71" display="https://www.udemy.com/course/vue-js-2-para-principiantes"/>
    <hyperlink ref="E68" r:id="rId72" display="https://www.udemy.com/course/vue-3-desde-cero"/>
    <hyperlink ref="E69" r:id="rId73" display="https://www.udemy.com/course/curso-basico-de-vue"/>
    <hyperlink ref="E70" r:id="rId74" display="https://www.udemy.com/course/primeros-pasos-en-vue-3-composition-api"/>
    <hyperlink ref="E71" r:id="rId75" display="https://www.udemy.com/course/vuejs-fh"/>
    <hyperlink ref="E72" r:id="rId76" display="https://codersfree.com/cursos/aprende-vue-3-desde-cero-mas-inertia"/>
    <hyperlink ref="E74" r:id="rId77" display="https://www.udemy.com/course/crea-un-crud-con-laravel-sweetalert2-toastr-vuejs-y-axios"/>
    <hyperlink ref="E75" r:id="rId78" display="https://www.udemy.com/course/aprende-jquery-para-implementar-tus-aplicaciones-web"/>
    <hyperlink ref="N74" r:id="rId79" display="https://www.udemy.com/certificate/UC-0e1d1558-902d-46e0-bad9-082faa58cb7b/"/>
    <hyperlink ref="E76" r:id="rId80" display="https://www.udemy.com/course/vue-3-composition-api-vuex-api-rest-rick-and-morty"/>
    <hyperlink ref="E77" r:id="rId81" display="https://www.udemy.com/course/curso-de-jquery"/>
    <hyperlink ref="E78" r:id="rId82" display="https://www.udemy.com/course/angular-de-cero-a-experto-angular-2-framework-javascript-html-css"/>
    <hyperlink ref="E79" r:id="rId83" display="https://www.udemy.com/course/compodoc-crea-documentacion-en-angular-ionic"/>
    <hyperlink ref="E80" r:id="rId84" display="https://www.udemy.com/course/crud-productos-stack-mean"/>
    <hyperlink ref="E81" r:id="rId85" display="https://www.udemy.com/course/app-empleado-angular-firebase"/>
    <hyperlink ref="E82" r:id="rId86" display="https://www.udemy.com/course/html-hacia-angular"/>
    <hyperlink ref="E83" r:id="rId87" display="https://www.udemy.com/course/crud-angular-9-net-core-entity-framework-core-mysql"/>
    <hyperlink ref="E84" r:id="rId88" display="https://www.udemy.com/course/angular-net-core-aplicacion-de-preguntas-y-respuestas"/>
    <hyperlink ref="E85" r:id="rId89" display="https://www.udemy.com/course/fundamentos-de-angular-12"/>
    <hyperlink ref="E86" r:id="rId90" display="https://www.udemy.com/course/react-cero-experto"/>
    <hyperlink ref="E87" r:id="rId91" display="https://www.udemy.com/course/full-stack-crud-con-react-js-aspnet-core-y-sql-server"/>
    <hyperlink ref="E88" r:id="rId92" display="https://www.udemy.com/course/full-stack-php-y-react-js"/>
    <hyperlink ref="E89" r:id="rId93" display="https://www.udemy.com/course/aprende-react-firebase-2021-actualizado"/>
    <hyperlink ref="E90" r:id="rId94" display="https://www.udemy.com/course/react-desde-cero-pwa"/>
    <hyperlink ref="E91" r:id="rId95" display="http://idesweb.uaedf.ua.es/course"/>
    <hyperlink ref="E92" r:id="rId96" display="https://www.youtube.com/playlist?list=PLPl81lqbj-4KHPEGngoy5PSjjxcwnpCdb"/>
    <hyperlink ref="E93" r:id="rId97" display="https://www.youtube.com/playlist?list=PLPl81lqbj-4J-gfAERGDCdOQtVgRhSvIT"/>
    <hyperlink ref="E94" r:id="rId98" display="https://www.youtube.com/playlist?list=PLPl81lqbj-4JiR1Cio6xEygCZDmZmDUWI"/>
    <hyperlink ref="E95" r:id="rId99" display="https://www.udemy.com/course/introduccion-a-laravel-5-primeros-pasos-framework-php"/>
    <hyperlink ref="E96" r:id="rId100" display="https://www.udemy.com/course/react-js-curso-de-introduccion-desde-cero-y-primeros-pasos"/>
    <hyperlink ref="E97" r:id="rId101" display="https://www.udemy.com/course/react-de-principiante-a-experto-creando-mas-de-10-aplicaciones"/>
    <hyperlink ref="E98" r:id="rId102" display="https://www.udemy.com/course/aprende-html5-sass-y-jquery-creando-un-sitio-desde-cero"/>
    <hyperlink ref="E99" r:id="rId103" display="https://www.youtube.com/playlist?list=PLCTD_CpMeEKT70itw70uVs0vlFbvbCPQN"/>
    <hyperlink ref="E100" r:id="rId104" display="https://www.udemy.com/course/javascript-moderno-para-principiantes"/>
    <hyperlink ref="E101" r:id="rId105" display="https://www.youtube.com/watch?v=FMNuTj89RzU"/>
    <hyperlink ref="E102" r:id="rId106" display="https://learndigital.withgoogle.com/activate/course/digital-marketing"/>
    <hyperlink ref="N102" r:id="rId47" display="https://learndigital.withgoogle.com/activate/validate-certificate-code"/>
    <hyperlink ref="E103" r:id="rId107" display="https://capacitateparaelempleo.org/pages.php?r=.tema&amp;tagID=936"/>
    <hyperlink ref="N103" r:id="rId108" display="https://capacitateparaelempleo.org/verifica/neglddar1"/>
    <hyperlink ref="E104" r:id="rId109" display="https://learndigital.withgoogle.com/activate/course/apps"/>
    <hyperlink ref="N104" r:id="rId47" display="https://learndigital.withgoogle.com/activate/validate-certificate-code"/>
    <hyperlink ref="E105" r:id="rId110" display="https://learndigital.withgoogle.com/activate/course/digital-transformation"/>
    <hyperlink ref="N105" r:id="rId47" display="https://learndigital.withgoogle.com/activate/validate-certificate-code"/>
    <hyperlink ref="E106" r:id="rId111" display="https://capacitateparaelempleo.org/pages.php?r=.tema&amp;tagID=4244&amp;load=4255&amp;n=0&amp;brandID=capacitate"/>
    <hyperlink ref="N106" r:id="rId112" display="https://capacitateparaelempleo.org/verifica/2zg904spc/"/>
    <hyperlink ref="E107" r:id="rId113" display="https://capacitateparaelempleo.org/pages.php?r=.tema&amp;tagID=6726"/>
    <hyperlink ref="N107" r:id="rId114" display="https://capacitateparaelempleo.org/verifica/undrjn3bg/"/>
    <hyperlink ref="E108" r:id="rId115" display="https://learndigital.withgoogle.com/activate/course/digital-skills"/>
    <hyperlink ref="N108" r:id="rId47" display="https://learndigital.withgoogle.com/activate/validate-certificate-code"/>
    <hyperlink ref="E109" r:id="rId116" display="https://www.udemy.com/course/estructura-de-computadores-con-arduino-zero"/>
    <hyperlink ref="E110" r:id="rId117" display="https://www.udemy.com/course/curso-vue"/>
    <hyperlink ref="Q91" r:id="rId118" display="https://www.tutellus.com/tecnologia/desarrollo-web/idesweb-817?affref=c6460ed83b8a4164a40f99c4163dc618"/>
    <hyperlink ref="E111" r:id="rId119" display="https://www.udemy.com/course/graphql-angular-de-0-a-experto-jwt-socket-mongodb-heroku-anartz-mugika"/>
    <hyperlink ref="E112" r:id="rId120" display="https://www.udemy.com/course/curso-de-flexbox-desde-0"/>
    <hyperlink ref="E113" r:id="rId121" display="https://www.udemy.com/course/laravel-y-oauth-2-facebook-twitter-google"/>
    <hyperlink ref="E114" r:id="rId122" display="https://www.udemy.com/course/aprende-a-publicar-sitios-web-en-internet-hosting-vps"/>
    <hyperlink ref="E115" r:id="rId123" display="https://codigofacilito.com/cursos/java-profesional"/>
    <hyperlink ref="N115" r:id="rId124" display="https://codigofacilito.com/user_quizzes/94372.pdf"/>
    <hyperlink ref="E116" r:id="rId125" display="https://capacitateparaelempleo.org/pages.php?r=.tema&amp;tagID=6725"/>
    <hyperlink ref="N116" r:id="rId126" display="https://capacitateparaelempleo.org/verifica/o0skcnx58"/>
    <hyperlink ref="E117" r:id="rId127" display="https://platzi.com/clases/1050-programacion-basica/5104-que-es-htmlcssjs"/>
    <hyperlink ref="N117" r:id="rId128" display="https://platzi.com/@pedro-bazo"/>
    <hyperlink ref="E118" r:id="rId129" display="https://codigofacilito.com/cursos/introduccion"/>
    <hyperlink ref="N118" r:id="rId130" display="https://codigofacilito.com/user_quizzes/95588.pdf"/>
    <hyperlink ref="E119" r:id="rId131" display="https://platzi.com/cursos/marca-personal"/>
    <hyperlink ref="N119" r:id="rId128" display="https://platzi.com/@pedro-bazo"/>
    <hyperlink ref="E120" r:id="rId132" display="https://learndigital.withgoogle.com/activate/course/cloud-computing"/>
    <hyperlink ref="N120" r:id="rId47" display="https://learndigital.withgoogle.com/activate/validate-certificate-code"/>
    <hyperlink ref="E121" r:id="rId133" display="https://es.linkedin.com/learning/fundamentos-del-desarrollo-web-full-stack-o-front-end/presentacion-del-curso-fundamentos-del-desarrollo-web-full-stack-o-front-end"/>
    <hyperlink ref="E122" r:id="rId134" display="https://www.linkedin.com/learning/aprende-visual-studio-code"/>
    <hyperlink ref="E123" r:id="rId135" display="https://www.linkedin.com/learning/javascript-esencial/presentacion-del-curso-javascript-esencial"/>
    <hyperlink ref="N123" r:id="rId136" display="https://www.linkedin.com/learning/certificates/6c6262935ed9c6ab5fcac15726fe8fed685f66a160b2fbd04719f8c8abf41487?trk=share_certificate"/>
    <hyperlink ref="E124" r:id="rId137" display="https://www.linkedin.com/learning/javascript-avanzado-buenas-practicas/presentacion-del-curso-javascript-avanzado-buenas-practicas"/>
    <hyperlink ref="N124" r:id="rId138" display="https://www.linkedin.com/learning/certificates/66a8440ec2362e38b6b8e729e5b131c47a0608b0e7f50cce5c591cbd5b1475ff?trk=share_certificate"/>
    <hyperlink ref="N121" r:id="rId139" display="https://www.linkedin.com/learning/certificates/f615bb94f4833b31f3b997ff6036441bd36e1fd011d70911b25d934c942a1aab?trk=share_certificate"/>
    <hyperlink ref="E125" r:id="rId140" display="https://www.linkedin.com/learning/javascript-avanzado-expresiones-regulares/presentacion-del-curso-javascript-avanzado-expresiones-regulares"/>
    <hyperlink ref="N125" r:id="rId141" display="https://www.linkedin.com/learning/certificates/d7f64256de10f5ab340fa733d2760aface893e774bad1551394104533bcadc78?trk=share_certificate"/>
    <hyperlink ref="E126" r:id="rId142" display="https://www.linkedin.com/learning/node-js-esencial"/>
    <hyperlink ref="E127" r:id="rId143" display="https://www.linkedin.com/learning/node-js-practico-sitio-web"/>
    <hyperlink ref="E128" r:id="rId144" display="https://www.linkedin.com/learning/aprende-diseno-de-base-de-datos-relacionales"/>
    <hyperlink ref="E129" r:id="rId145" display="https://www.linkedin.com/learning/sql-esencial/presentacion-del-curso-sql-esencial"/>
    <hyperlink ref="E130" r:id="rId146" display="https://learn.edutin.com/?token=eyJ0eXAiOiJKV1QiLCJhbGciOiJIUzI1NiJ9.eyJpYXQiOjE2MDU5MDUzNTgsImV4cCI6MTYwNjUxMDE1OCwiZGF0YSI6eyJpZCI6IjEyMTg1MDciLCJuYW1lIjoiUGVkcm8gQmF6XHUwMGYzIiwiZW1haWwiOiJiYXpvLnBlZHJvQGdtYWlsLmNvbSIsInJvbGUiOiJmcmVlIiwiY2VydGlmaWNhdGlvbl9pZCI6IjI5NTA5ODMifX0.dGPrPVjWVG7579MKfRA9GPRNhYeIvS9bwvvYTO_khvw&amp;config=%7B%22status%22:true,%22curso_id%22:%223765%22,%22certification_id%22:%222950983%22,%22type%22:%222%22,%22clase_id%22:%22409329702%22,%22idu%22:%221218507%22,%22language_id%22:%221%22%7D"/>
    <hyperlink ref="E131" r:id="rId147" display="https://www.youtube.com/playlist?list=PLS3ZgoVufwTmVTRZnxekoeST-C9OzKzKk"/>
    <hyperlink ref="E132" r:id="rId148" display="https://aprendible.com/series/novedades-de-laravel-5-5"/>
    <hyperlink ref="E133" r:id="rId149" display="https://aprendible.com/series/novedades-laravel-5-7"/>
    <hyperlink ref="E134" r:id="rId150" display="https://aprendible.com/series/novedades-de-laravel-5-8"/>
    <hyperlink ref="E135" r:id="rId151" display="https://aprendible.com/series/novedades-de-laravel-6"/>
    <hyperlink ref="E136" r:id="rId152" display="https://aprendible.com/series/novedades-de-laravel-7"/>
    <hyperlink ref="E137" r:id="rId153" display="https://www.youtube.com/playlist?list=PLrAw40DbN0l34pUNNfzrT4cDOMkV47640"/>
    <hyperlink ref="E138" r:id="rId154" display="https://aprendible.com/series/novedades-de-laravel-8"/>
    <hyperlink ref="E139" r:id="rId155" display="https://www.cursosdesarrolloweb.es/course/curso-laravel-8-desde-cero"/>
    <hyperlink ref="E140" r:id="rId156" display="https://www.udemy.com/course/como-subir-multiples-archivos-en-laravel"/>
    <hyperlink ref="E141" r:id="rId157" display="https://www.youtube.com/playlist?list=PLZ2ovOgdI-kWTCkbH749Ukvq7FMz5ahpP"/>
    <hyperlink ref="E142" r:id="rId158" display="https://codersfree.com/cursos/aprende-laravel-8-desde-cero"/>
    <hyperlink ref="E143" r:id="rId159" display="https://www.youtube.com/playlist?list=PLZ2ovOgdI-kWRdVAJLH0kEHSNKCk8rz_x"/>
    <hyperlink ref="E144" r:id="rId160" display="https://aprendible.com/series/vuejs-desde-cero"/>
    <hyperlink ref="E145" r:id="rId161" display="https://aprendible.com/series/servidores"/>
    <hyperlink ref="E146" r:id="rId162" display="https://codersfree.com/cursos/relaciones-avanzadas-de-laravel"/>
    <hyperlink ref="E147" r:id="rId163" display="https://www.udemy.com/course/programacion-orientada-a-objetos-y-principio-solid"/>
    <hyperlink ref="E148" r:id="rId164" display="https://www.udemy.com/course/las-bases-para-desarrollar-una-aplicacion-full-stack-mern"/>
    <hyperlink ref="E149" r:id="rId165" display="https://www.udemy.com/course/introduccion-a-amazon-web-services-aws"/>
    <hyperlink ref="N149" r:id="rId166" display="https://www.udemy.com/certificate/UC-a0492df5-aae0-415c-8336-63642c830efc"/>
    <hyperlink ref="E150" r:id="rId167" display="https://codersfree.com/cursos/aprende-a-crear-una-plataforma-de-cursos-con-laravel"/>
    <hyperlink ref="N150" r:id="rId168" display="https://www.udemy.com/certificate/UC-808bf328-9ed5-4792-bcd3-755dde0f62f6"/>
    <hyperlink ref="E151" r:id="rId169" display="https://www.udemy.com/course/desarrollo-web-con-python-y-django"/>
    <hyperlink ref="N151" r:id="rId170" display="https://www.udemy.com/certificate/UC-f64e78a2-26a3-4ef5-84e8-0b22058eb52a"/>
    <hyperlink ref="E152" r:id="rId171" location="overview" display="https://www.udemy.com/course/draft/3793886/learn/lecture/24522234?start=0#overview"/>
    <hyperlink ref="N152" r:id="rId172" display="https://www.udemy.com/certificate/UC-a7113805-8cb5-405b-9791-5c134e6d8e3c"/>
    <hyperlink ref="N153" r:id="rId173" display="https://app.ed.team/@pedrojesusbazocanelon/curso/web"/>
    <hyperlink ref="E153" r:id="rId174" display="https://app.ed.team/cursos/web"/>
    <hyperlink ref="E154" r:id="rId175" display="https://app.ed.team/cursos/api-rest"/>
    <hyperlink ref="N154" r:id="rId176" display="https://app.ed.team/@pedrojesusbazocanelon/curso/api-rest"/>
    <hyperlink ref="E155" r:id="rId177" display="https://www.udemy.com/course/introduccion-a-google-cloud-platform"/>
    <hyperlink ref="N155" r:id="rId178" display="https://www.udemy.com/certificate/UC-8d986592-d2d2-42bd-971b-61f25426f6a1"/>
    <hyperlink ref="E156" r:id="rId179" display="https://app.ed.team/cursos/curso-online"/>
    <hyperlink ref="N156" r:id="rId180" display="https://app.ed.team/u/pedrojesusbazocanelon/curso/curso-online"/>
    <hyperlink ref="E157" r:id="rId181" display="https://www.udemy.com/course/2021-curso-profesional-excel-para-empresas"/>
    <hyperlink ref="N157" r:id="rId182" display="https://www.udemy.com/certificate/UC-ff4e21c5-f953-4a72-bfe2-7881ef421926"/>
    <hyperlink ref="E158" r:id="rId183" display="https://codersfree.com/cursos/crea-una-pasarela-de-pagos-con-laravel"/>
    <hyperlink ref="N158" r:id="rId184" display="https://www.udemy.com/certificate/UC-afccdce2-6ca4-4e43-a222-68a681897c55"/>
    <hyperlink ref="E159" r:id="rId185" display="https://www.udemy.com/course/crud-con-php-mysql-bootstrap-jquery-ajax-y-docker"/>
    <hyperlink ref="N159" r:id="rId186" display="https://www.udemy.com/certificate/UC-266882f9-ff9e-40f2-8218-45945c338c1b"/>
    <hyperlink ref="E160" r:id="rId187" display="https://www.udemy.com/course/web-personal-mern-full-stack-mongodb-express-react-node"/>
    <hyperlink ref="N160" r:id="rId188" display="https://www.udemy.com/certificate/UC-c5c360e3-a8c2-4ed7-a285-64e4b7c28a02"/>
    <hyperlink ref="X157" r:id="rId189" display="https://github.com/petrix12/excel2021"/>
    <hyperlink ref="E161" r:id="rId190" display="https://www.linkedin.com/learning/aprende-big-data-analisis-de-datos/que-es-el-big-data-2"/>
    <hyperlink ref="N161" r:id="rId191" display="https://www.linkedin.com/learning/certificates/6d1d9c5613b30cf9052cde2b84cb3a99cf2c2784af8bb49ffc54407b527a3f0b?trk=share_certificate"/>
    <hyperlink ref="X114" r:id="rId192" display="https://github.com/petrix12/deploy_2022.git"/>
    <hyperlink ref="E162" r:id="rId193" display="https://www.linkedin.com/learning/big-data-escucha-activa/presentacion-del-curso-big-data-escucha-activa"/>
    <hyperlink ref="N162" r:id="rId194" display="https://www.linkedin.com/learning/certificates/51b6604bebb327dd7bc6f86eca2acca16ec0fd62c9e7191db5de3b01e6a86ffb?trk=share_certificate"/>
    <hyperlink ref="E163" r:id="rId195" display="https://www.linkedin.com/learning/devops-con-un-cafe/historia-de-devops"/>
    <hyperlink ref="E164" r:id="rId196" display="https://www.linkedin.com/learning/como-hackear-tu-mente-y-recuperar-el-control-sobre-el-estres/para-aumentar-tu-productividad-tienes-que-hacer-menos-cosas"/>
    <hyperlink ref="E165" r:id="rId197" display="https://www.linkedin.com/learning/fundamentos-de-big-data/presentacion-del-curso-fundamentos-de-big-data"/>
    <hyperlink ref="N165" r:id="rId198" display="https://www.linkedin.com/learning/certificates/b2fa1c97404af07ba2e4d15a8acae90ee97c92e06fb8978ba521d3a561263e10?trk=share_certificate"/>
    <hyperlink ref="N114" r:id="rId199" display="https://www.udemy.com/certificate/UC-70a57832-6af5-46bc-a638-b13009c9c869"/>
    <hyperlink ref="E166" r:id="rId200" display="https://www.linkedin.com/learning/fundamentos-de-itil-introduccion-a-la-gestion-de-sistemas-de-informacion/presentacion-del-curso-fundamentos-de-itil-introduccion-a-la-gestion-de-sistemas-de-informacion"/>
    <hyperlink ref="N166" r:id="rId201" display="https://www.linkedin.com/learning/certificates/cf248f02b7ebcb1cf3b7c6aa97792f49ae48a7460c80a1b9a45501bd9f47e6a4?trk=share_certificate"/>
    <hyperlink ref="E167" r:id="rId202" display="https://www.linkedin.com/learning/fundamentos-de-la-atencion-al-cliente-para-profesionales-it/presentacion-del-curso-fundamentos-de-la-atencion-al-cliente-para-profesionales-it"/>
    <hyperlink ref="N167" r:id="rId203" display="https://www.linkedin.com/learning/certificates/7ece58b170fd293c2e72add25e9e8c0117c3a1525407da3b3603c8c6b0398818?trk=share_certificate"/>
    <hyperlink ref="E168" r:id="rId204" display="https://www.linkedin.com/learning/scrum-roles"/>
    <hyperlink ref="E169" r:id="rId205" display="https://www.linkedin.com/learning/aprende-scrum/presentacion-del-curso-aprende-scrum"/>
    <hyperlink ref="N169" r:id="rId206" display="https://www.linkedin.com/learning/certificates/ab2ec26b2e6bc7bdb36eaa9a7f114a4b45c2ca0b6a6fc2124d01b391c660d79b?trk=share_certificate"/>
    <hyperlink ref="Q169" r:id="rId207" display="https://www.linkedin.com/learning/certificates/7c353c20a1a3d6c492bbf7f727f8f8e0130853371c623221cc4440648073f10d?trk=share_certificate"/>
    <hyperlink ref="E170" r:id="rId208" display="https://www.linkedin.com/learning/fundamentos-esenciales-de-la-programacion-2014"/>
    <hyperlink ref="E171" r:id="rId209" display="https://www.linkedin.com/learning/github-para-programadores-2016/presentacion-del-curso-github-para-programadores-2016"/>
    <hyperlink ref="N171" r:id="rId210" display="https://www.linkedin.com/learning/certificates/d04eb818dcc9e38983896c5e516fe823f49f18af2fe1a1c2237c66bc17ba59c9?trk=share_certificate"/>
    <hyperlink ref="E172" r:id="rId211" display="https://www.linkedin.com/learning/gestion-de-proyectos-simplificada"/>
    <hyperlink ref="E173" r:id="rId212" display="https://www.linkedin.com/learning/fundamentos-de-la-gestion-del-tiempo"/>
    <hyperlink ref="E174" r:id="rId213" display="https://www.linkedin.com/learning/desarrollo-web-control-de-calidad-automatizado/presentacion-del-curso-desarrollo-web-control-de-calidad-automatizado"/>
    <hyperlink ref="N174" r:id="rId214" display="https://www.linkedin.com/learning/certificates/6d1d61ea694a83acf3e28722f75e638b723412d06ab9f6499ce7566b1c0bd3d9?trk=share_certificate"/>
    <hyperlink ref="E175" r:id="rId215" display="https://www.udemy.com/course/master-deno-angular"/>
    <hyperlink ref="E176" r:id="rId216" display="https://www.udemy.com/course/crea-tus-aplicaciones-con-laravel-y-mongodb"/>
    <hyperlink ref="E177" r:id="rId217" display="https://codersfree.com/cursos/crea-un-ecommerce-con-laravel-livewire-tailwind-y-alpine"/>
    <hyperlink ref="E178" r:id="rId218" display="https://www.udemy.com/course/javascript-desde-cero-con-nodejs"/>
    <hyperlink ref="E179" r:id="rId219" display="https://www.udemy.com/course/aprende-el-lenguaje-de-programacion-python3-practicando"/>
    <hyperlink ref="E180" r:id="rId220" display="https://www.udemy.com/course/programacion-todosloslenguajes"/>
    <hyperlink ref="E181" r:id="rId221" display="https://www.udemy.com/course/curso-python-y-flask-desarrollo-web-y-apis-tipo-rest"/>
    <hyperlink ref="E182" r:id="rId222" display="https://www.udemy.com/course/universidad-python-desde-cero-hasta-experto-django-flask-rest-web"/>
    <hyperlink ref="E183" r:id="rId223" display="https://www.udemy.com/course/crea-interfaces-graficas-para-escritorio-con-python-y-pyqt"/>
    <hyperlink ref="E184" r:id="rId224" display="https://www.udemy.com/course/curso-python-desde-cero"/>
    <hyperlink ref="N113" r:id="rId225" display="https://www.udemy.com/certificate/UC-035a82e5-ca87-43b3-bf11-a2ee4b3b2705"/>
    <hyperlink ref="E73" r:id="rId226" display="https://www.udemy.com/course/recursos-web-plugins-y-utilidades"/>
    <hyperlink ref="E202" r:id="rId227" display="https://www.youtube.com/playlist?list=PLZ2ovOgdI-kUSqWuyoGJMZL6xldXw6hIg"/>
    <hyperlink ref="E203" r:id="rId228" display="https://www.udemy.com/course/migrar-a-c-en-poco-tiempo"/>
    <hyperlink ref="E204" r:id="rId229" display="https://www.udemy.com/course/curso-de-c-sharp-net-core-desde-cero"/>
    <hyperlink ref="E205" r:id="rId230" display="https://www.udemy.com/course/curso-net"/>
    <hyperlink ref="E206" r:id="rId231" display="https://www.udemy.com/course/crud-con-c-net-2021-4-capas-mysql-win-form"/>
    <hyperlink ref="E207" r:id="rId232" display="https://www.udemy.com/course/crud-con-visual-basic-net-2021-4-capas"/>
    <hyperlink ref="E208" r:id="rId233" display="https://www.udemy.com/course/desarrollo-web-en-aspnet-core-5-2021"/>
    <hyperlink ref="E209" r:id="rId234" display="https://www.udemy.com/course/ruby-poo"/>
    <hyperlink ref="E210" r:id="rId235" display="https://codigofacilito.com/cursos/rails-profesional"/>
    <hyperlink ref="X72" r:id="rId236" display="https://github.com/petrix12/inertia2022"/>
    <hyperlink ref="N34" r:id="rId237" display="https://www.udemy.com/certificate/UC-777de1a6-3ed2-4a9f-a30c-78a0037ad1cd"/>
    <hyperlink ref="N35" r:id="rId238" display="https://www.udemy.com/certificate/UC-253cc4d8-67d5-4b6c-b6b5-ffea89ea0bf4"/>
    <hyperlink ref="X34" r:id="rId239" display="https://github.com/petrix12/api_restful_2021"/>
    <hyperlink ref="E211" r:id="rId240" display="https://www.udemy.com/course/nuxtjs-framework-de-vuejs-con-strapi-graphql/"/>
    <hyperlink ref="E212" r:id="rId241" display="https://www.udemy.com/course/registro-y-login-con-redes-sociales-php-mysql-y-firebase"/>
    <hyperlink ref="E213" r:id="rId242" display="https://www.udemy.com/course/node-de-cero-a-experto"/>
    <hyperlink ref="E214" r:id="rId243" display="https://www.udemy.com/course/curso-practico-de-docker-y-microservicios-desde-cero"/>
    <hyperlink ref="X175" r:id="rId244" display="https://github.com/petrix12/mean2022"/>
    <hyperlink ref="E215" r:id="rId245" display="https://www.udemy.com/course/lenguaje-go"/>
    <hyperlink ref="E216" r:id="rId246" display="https://www.udemy.com/course/aprende-a-programar-con-go-golang"/>
    <hyperlink ref="E217" r:id="rId247" location="overview" display="https://www.udemy.com/course/universidad-java-especialista-en-java-desde-cero-a-master/learn/lecture/12885952?start=0#overview"/>
    <hyperlink ref="E218" r:id="rId248" display="https://www.udemy.com/course/probar-django-construir-una-aplicacion-web-en-python"/>
    <hyperlink ref="E219" r:id="rId249" display="https://www.udemy.com/course/django-3-python-de-cero-ajaxjsonsql-serverbootstrap-5"/>
    <hyperlink ref="E220" r:id="rId250" display="https://www.udemy.com/course/universidad-spring-framework-springboot-java-security-rest-webservices"/>
    <hyperlink ref="E222" r:id="rId251" display="https://www.udemy.com/course/aprende-sql-usando-postgresql-de-cero-a-experto"/>
    <hyperlink ref="E223" r:id="rId252" display="https://www.udemy.com/course/database-sql-yoselerendon"/>
    <hyperlink ref="E224" r:id="rId253" display="https://www.udemy.com/course/mysql-para-principiantes"/>
    <hyperlink ref="E225" r:id="rId254" display="https://www.udemy.com/course/mongodb-aprende-desde-cero"/>
    <hyperlink ref="N175" r:id="rId255" display="https://www.udemy.com/certificate/UC-709c1aec-acf3-4e8f-be19-a38c4bb570d6"/>
    <hyperlink ref="X211" r:id="rId256" display="https://github.com/petrix12/nuxt2022"/>
    <hyperlink ref="E226" r:id="rId257" display="https://www.udemy.com/course/procedimientos-almacenados-en-postgresql-plpgsql"/>
    <hyperlink ref="E227" r:id="rId258" display="https://www.udemy.com/course/curso-golang"/>
    <hyperlink ref="N211" r:id="rId259" display="https://www.udemy.com/certificate/UC-b8541f71-23d7-4c12-9580-ff421f939bb7"/>
    <hyperlink ref="E228" r:id="rId260" display="https://www.udemy.com/course/tutorial-codeigniter-4-de-cero-a-experto"/>
    <hyperlink ref="E229" r:id="rId261" display="https://www.udemy.com/course/crear-api-con-symfony-y-api-platform"/>
    <hyperlink ref="E221" r:id="rId262" display="https://www.udemy.com/course/bases-de-datos-con-mysql-y-sqlite"/>
    <hyperlink ref="E230" r:id="rId263" display="https://www.udemy.com/course/api-rest-nodejs-desde-cero-usando-mongodb-o-mysql"/>
    <hyperlink ref="E231" r:id="rId264" display="https://campus.open-bootcamp.com/cursos/3"/>
    <hyperlink ref="X231" r:id="rId265" display="https://github.com/petrix12/openbootcamp2022/blob/main/apuntes/001_introduccion_a_la_programacion.md"/>
    <hyperlink ref="E232" r:id="rId266" display="https://www.udemy.com/course/angular-principiantes-leifer-mendez"/>
    <hyperlink ref="X230" r:id="rId267" display="https://github.com/petrix12/api_rest_nodejs_2022"/>
    <hyperlink ref="E233" r:id="rId268" display="https://campus.open-bootcamp.com/cursos/6"/>
    <hyperlink ref="X233" r:id="rId269" display="https://github.com/petrix12/openbootcamp2022/blob/main/apuntes/002_python.md"/>
    <hyperlink ref="N231" r:id="rId270" display="https://storage.googleapis.com/openvitae-prod/diplomas%2F3051e4d4-08f0-494d-a8c7-4b6a7ad5fddf.pdf"/>
    <hyperlink ref="N233" r:id="rId271" display="https://storage.googleapis.com/openvitae-prod/diplomas%2F58f2a277-ffb5-4533-a9b9-c8d32c5c24d1.pdf"/>
    <hyperlink ref="E234" r:id="rId272" display="https://campus.open-bootcamp.com/cursos/12"/>
    <hyperlink ref="X234" r:id="rId273" display="https://github.com/petrix12/openbootcamp2022/blob/main/apuntes/003_html_y_css.md"/>
    <hyperlink ref="N234" r:id="rId274" display="https://storage.googleapis.com/openvitae-prod/diplomas%2F47303765-1db7-475e-b7f8-32f4a2d0f27d.pdf"/>
    <hyperlink ref="N163" r:id="rId275" display="http://www.linkedin.com/learning/devops-con-un-café"/>
    <hyperlink ref="N164" r:id="rId276" display="http://www.linkedin.com/learning/como-hackear-tu-mente-y-recuperar-el-control-sobre-el-estrés"/>
    <hyperlink ref="N168" r:id="rId277" display="http://www.linkedin.com/learning/scrum-roles"/>
    <hyperlink ref="N170" r:id="rId278" display="http://www.linkedin.com/learning/fundamentos-esenciales-de-la-programacion"/>
    <hyperlink ref="N172" r:id="rId279" display="http://www.linkedin.com/learning/gestion-de-proyectos-simplificada"/>
    <hyperlink ref="N173" r:id="rId280" display="http://www.linkedin.com/learning/fundamentos-de-la-gestion-del-tiempo"/>
    <hyperlink ref="E235" r:id="rId281" display="https://campus.open-bootcamp.com/cursos/15"/>
    <hyperlink ref="N235" r:id="rId282" display="https://storage.googleapis.com/openvitae-prod/diplomas%2F63bd7df1-d193-471c-b93c-87bcda39d678.pdf"/>
    <hyperlink ref="X235" r:id="rId283" display="https://github.com/petrix12/openbootcamp2022/blob/main/apuntes/004_javascript_basico.md"/>
    <hyperlink ref="E236" r:id="rId284" display="https://campus.open-bootcamp.com/cursos/10"/>
    <hyperlink ref="N236" r:id="rId285" display="https://storage.googleapis.com/openvitae-prod/diplomas%2F43f46455-8872-4e47-8fe1-8e18bf1f95b1.pdf"/>
    <hyperlink ref="X236" r:id="rId286" display="https://github.com/petrix12/openbootcamp2022/blob/main/apuntes/005_git.md"/>
    <hyperlink ref="E237" r:id="rId287" display="https://campus.open-bootcamp.com/cursos/5"/>
    <hyperlink ref="N237" r:id="rId288" display="https://storage.googleapis.com/openvitae-prod/diplomas%2Fb6e12ca9-6b3b-40bd-b690-b91d1c35f2a7.pdf"/>
    <hyperlink ref="X237" r:id="rId289" display="https://github.com/petrix12/openbootcamp2022/blob/main/apuntes/006_java_basico.md"/>
    <hyperlink ref="E238" r:id="rId290" display="https://www.udemy.com/course/crea-tu-primer-proyecto-en-react-js"/>
    <hyperlink ref="X238" r:id="rId291" display="https://github.com/petrix12/react2022"/>
    <hyperlink ref="E36" r:id="rId292" display="https://www.udemy.com/course/react-js-curso"/>
    <hyperlink ref="E239" r:id="rId293" display="https://aprendible.com/series/novedades-de-laravel-9"/>
    <hyperlink ref="E240" r:id="rId294" display="https://codersfree.com/cursos/aprende-a-generar-reportes-con-laravel-excel"/>
    <hyperlink ref="X240" r:id="rId295" display="https://github.com/petrix12/laravel-excel-2022"/>
    <hyperlink ref="N178" r:id="rId296" display="https://udemy-certificate.s3.amazonaws.com/pdf/UC-e07a45fb-05c5-4ef2-bb24-25b48d1df14c.pdf"/>
    <hyperlink ref="X178" r:id="rId297" display="https://github.com/petrix12/nodejs2022/tree/main/99-node"/>
    <hyperlink ref="X156" r:id="rId298" display="https://github.com/petrix12/obs-grabar-cursos-2021"/>
    <hyperlink ref="E241" r:id="rId299" display="https://codersfree.com/cursos/aprende-a-construir-tu-propio-cms-con-laravel-voyager"/>
    <hyperlink ref="X241" r:id="rId300" display="https://github.com/petrix12/voyager2022"/>
    <hyperlink ref="N213" r:id="rId301" display="https://udemy-certificate.s3.amazonaws.com/pdf/UC-b3413c5e-32df-47cf-b0e8-1d2824ce817a.pdf"/>
    <hyperlink ref="X213" r:id="rId302" display="https://github.com/petrix12/nodejs2022"/>
    <hyperlink ref="E242" r:id="rId303" display="https://www.youtube.com/watch?v=o334x1W_RDY"/>
    <hyperlink ref="X242" r:id="rId304" display="https://github.com/petrix12/vuepress2022"/>
    <hyperlink ref="E243" r:id="rId305" display="https://www.udemy.com/course/aplicaciones-web-progresivas"/>
    <hyperlink ref="N243" r:id="rId306" display="https://udemy-certificate.s3.amazonaws.com/pdf/UC-08d71e30-3850-421f-92b6-690fcc31133b.pdf"/>
    <hyperlink ref="X243" r:id="rId307" display="https://github.com/petrix12/pwa2022"/>
    <hyperlink ref="N214" r:id="rId308" display="https://udemy-certificate.s3.amazonaws.com/pdf/UC-d479ccde-befd-4a7d-9632-5b1debb609e0.pdf"/>
    <hyperlink ref="X214" r:id="rId309" display="https://github.com/petrix12/docker2022"/>
    <hyperlink ref="E244" r:id="rId310" display="https://www.udemy.com/course/automatiza-tu-negocio-con-zapier-de-0-a-100"/>
    <hyperlink ref="N244" r:id="rId311" display="https://udemy-certificate.s3.amazonaws.com/pdf/UC-247c220a-74e7-43ef-b18a-8645bc183912.pdf"/>
    <hyperlink ref="X244" r:id="rId312" display="https://github.com/petrix12/zapier2022.git"/>
    <hyperlink ref="E245" r:id="rId313" display="https://codersfree.com/cursos/implementa-datatables-con-laravel-livewire"/>
    <hyperlink ref="X245" r:id="rId314" display="https://github.com/petrix12/datatable2023.git"/>
    <hyperlink ref="E246" r:id="rId315" display="https://codersfree.com/cursos/aprende-laravel-livewire-desde-cero"/>
    <hyperlink ref="X246" r:id="rId316" display="https://github.com/petrix12/livewire2023.git"/>
    <hyperlink ref="E247" r:id="rId317" display="https://www.youtube.com/playlist?list=PLZ2ovOgdI-kVcpcljnRe7heDP-YVrk1ki"/>
    <hyperlink ref="X247" r:id="rId318" display="https://github.com/petrix12/alpine2023.git"/>
    <hyperlink ref="E248" r:id="rId319" display="https://codersfree.com/cursos/aprende-laravel-desde-cero"/>
    <hyperlink ref="E249" r:id="rId320" display="https://www.udemy.com/course/sql-desde-cero-curso-practico"/>
    <hyperlink ref="X249" r:id="rId321" display="https://github.com/petrix12/repasosql.git"/>
    <hyperlink ref="N249" r:id="rId322" display="https://www.udemy.com/certificate/UC-72f027a7-64ce-4f9e-b371-5a2ef0102b0d"/>
    <hyperlink ref="E250" r:id="rId323" display="https://codersfree.com/cursos/livewire-wireui-crea-interfaces-web-responsivas-facil"/>
    <hyperlink ref="E251" r:id="rId324" display="https://aprendible.com/series/novedades-de-laravel-11"/>
    <hyperlink ref="E252" r:id="rId325" display="https://campus-ademass.com/curso/35"/>
    <hyperlink ref="E253" r:id="rId326" display="https://aprendible.com/series/novedades-de-laravel-10"/>
    <hyperlink ref="E254" r:id="rId327" display="https://codersfree.com/cursos/aprende-laravel-avanzado"/>
    <hyperlink ref="E255" r:id="rId328" display="https://campus-ademass.com/curso/3"/>
    <hyperlink ref="M255" r:id="rId329" display="https://campus-ademass.com/aut/13200"/>
    <hyperlink ref="M252" r:id="rId330" display="https://campus-ademass.com/aut/11581"/>
    <hyperlink ref="E256" r:id="rId331" display="https://campus-ademass.com/curso/4"/>
    <hyperlink ref="M256" r:id="rId332" display="https://campus-ademass.com/aut/13345"/>
    <hyperlink ref="X256" r:id="rId333" display="https://github.com/petrix12/laravel-vue2024"/>
    <hyperlink ref="E257" r:id="rId334" display="https://campus-ademass.com/curso/34"/>
    <hyperlink ref="M257" r:id="rId335" display="https://campus-ademass.com/aut/13486"/>
    <hyperlink ref="M258" r:id="rId336" display="https://campus-ademass.com/aut/13574"/>
    <hyperlink ref="E258" r:id="rId337" display="https://campus-ademass.com/curso/18"/>
    <hyperlink ref="E259" r:id="rId338" display="https://www.youtube.com/playlist?list=PLZ2ovOgdI-kVtF2yQ2kiZetWWTmOQoUSG"/>
    <hyperlink ref="E261" r:id="rId339" display="https://www.cursosdesarrolloweb.es/course/curso-laravel-11"/>
    <hyperlink ref="E260" r:id="rId340" display="https://www.youtube.com/playlist?list=PL_wRgp7nihyY020gyukDupJEJ84gimiPS"/>
    <hyperlink ref="E262" r:id="rId341" display="https://campus-ademass.com/curso/113"/>
    <hyperlink ref="M262" r:id="rId342" display="https://campus-ademass.com/aut/14342"/>
  </hyperlinks>
  <pageMargins left="0.7" right="0.7" top="0.75" bottom="0.75" header="0.3" footer="0.3"/>
  <pageSetup paperSize="9" orientation="portrait"/>
  <headerFooter/>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5:B28"/>
  <sheetViews>
    <sheetView showGridLines="0" topLeftCell="A13" workbookViewId="0">
      <selection activeCell="C22" sqref="C22"/>
    </sheetView>
  </sheetViews>
  <sheetFormatPr defaultColWidth="11.5545454545455" defaultRowHeight="14.5" outlineLevelCol="1"/>
  <sheetData>
    <row r="25" spans="2:2">
      <c r="B25" t="s">
        <v>1376</v>
      </c>
    </row>
    <row r="26" spans="2:2">
      <c r="B26" t="s">
        <v>1377</v>
      </c>
    </row>
    <row r="27" spans="2:2">
      <c r="B27" t="s">
        <v>1378</v>
      </c>
    </row>
    <row r="28" spans="2:2">
      <c r="B28" t="s">
        <v>1379</v>
      </c>
    </row>
  </sheetData>
  <pageMargins left="0.7" right="0.7" top="0.75" bottom="0.75" header="0.3" footer="0.3"/>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8"/>
  <sheetViews>
    <sheetView workbookViewId="0">
      <pane xSplit="1" ySplit="1" topLeftCell="B137" activePane="bottomRight" state="frozen"/>
      <selection/>
      <selection pane="topRight"/>
      <selection pane="bottomLeft"/>
      <selection pane="bottomRight" activeCell="F157" sqref="F157"/>
    </sheetView>
  </sheetViews>
  <sheetFormatPr defaultColWidth="11.5545454545455" defaultRowHeight="14.5" outlineLevelCol="1"/>
  <cols>
    <col min="2" max="2" width="28.2181818181818" customWidth="1"/>
  </cols>
  <sheetData>
    <row r="1" spans="1:2">
      <c r="A1" t="s">
        <v>24</v>
      </c>
      <c r="B1" t="s">
        <v>25</v>
      </c>
    </row>
    <row r="2" spans="1:2">
      <c r="A2">
        <v>1</v>
      </c>
      <c r="B2" t="s">
        <v>155</v>
      </c>
    </row>
    <row r="3" spans="1:2">
      <c r="A3">
        <v>118</v>
      </c>
      <c r="B3" t="s">
        <v>1059</v>
      </c>
    </row>
    <row r="4" spans="1:2">
      <c r="A4">
        <v>2</v>
      </c>
      <c r="B4" t="s">
        <v>534</v>
      </c>
    </row>
    <row r="5" spans="1:2">
      <c r="A5">
        <v>3</v>
      </c>
      <c r="B5" t="s">
        <v>856</v>
      </c>
    </row>
    <row r="6" spans="1:2">
      <c r="A6">
        <v>136</v>
      </c>
      <c r="B6" t="s">
        <v>1251</v>
      </c>
    </row>
    <row r="7" spans="1:2">
      <c r="A7">
        <v>4</v>
      </c>
      <c r="B7" t="s">
        <v>194</v>
      </c>
    </row>
    <row r="8" spans="1:2">
      <c r="A8">
        <v>5</v>
      </c>
      <c r="B8" t="s">
        <v>476</v>
      </c>
    </row>
    <row r="9" spans="1:2">
      <c r="A9">
        <v>119</v>
      </c>
      <c r="B9" t="s">
        <v>1064</v>
      </c>
    </row>
    <row r="10" spans="1:2">
      <c r="A10">
        <v>104</v>
      </c>
      <c r="B10" t="s">
        <v>984</v>
      </c>
    </row>
    <row r="11" spans="1:2">
      <c r="A11">
        <v>6</v>
      </c>
      <c r="B11" t="s">
        <v>113</v>
      </c>
    </row>
    <row r="12" spans="1:2">
      <c r="A12">
        <v>7</v>
      </c>
      <c r="B12" t="s">
        <v>118</v>
      </c>
    </row>
    <row r="13" spans="1:2">
      <c r="A13">
        <v>102</v>
      </c>
      <c r="B13" t="s">
        <v>961</v>
      </c>
    </row>
    <row r="14" spans="1:2">
      <c r="A14">
        <v>8</v>
      </c>
      <c r="B14" t="s">
        <v>107</v>
      </c>
    </row>
    <row r="15" spans="1:2">
      <c r="A15">
        <v>9</v>
      </c>
      <c r="B15" t="s">
        <v>873</v>
      </c>
    </row>
    <row r="16" spans="1:2">
      <c r="A16">
        <v>10</v>
      </c>
      <c r="B16" t="s">
        <v>588</v>
      </c>
    </row>
    <row r="17" spans="1:2">
      <c r="A17">
        <v>11</v>
      </c>
      <c r="B17" t="s">
        <v>862</v>
      </c>
    </row>
    <row r="18" spans="1:2">
      <c r="A18">
        <v>12</v>
      </c>
      <c r="B18" t="s">
        <v>450</v>
      </c>
    </row>
    <row r="19" spans="1:2">
      <c r="A19">
        <v>13</v>
      </c>
      <c r="B19" t="s">
        <v>391</v>
      </c>
    </row>
    <row r="20" spans="1:2">
      <c r="A20">
        <v>132</v>
      </c>
      <c r="B20" t="s">
        <v>1161</v>
      </c>
    </row>
    <row r="21" spans="1:2">
      <c r="A21">
        <v>14</v>
      </c>
      <c r="B21" t="s">
        <v>298</v>
      </c>
    </row>
    <row r="22" spans="1:2">
      <c r="A22">
        <v>137</v>
      </c>
      <c r="B22" t="s">
        <v>1256</v>
      </c>
    </row>
    <row r="23" spans="1:2">
      <c r="A23">
        <v>15</v>
      </c>
      <c r="B23" t="s">
        <v>485</v>
      </c>
    </row>
    <row r="24" spans="1:2">
      <c r="A24">
        <v>16</v>
      </c>
      <c r="B24" t="s">
        <v>704</v>
      </c>
    </row>
    <row r="25" spans="1:2">
      <c r="A25">
        <v>17</v>
      </c>
      <c r="B25" t="s">
        <v>748</v>
      </c>
    </row>
    <row r="26" spans="1:2">
      <c r="A26">
        <v>18</v>
      </c>
      <c r="B26" t="s">
        <v>563</v>
      </c>
    </row>
    <row r="27" spans="1:2">
      <c r="A27">
        <v>19</v>
      </c>
      <c r="B27" t="s">
        <v>215</v>
      </c>
    </row>
    <row r="28" spans="1:2">
      <c r="A28">
        <v>20</v>
      </c>
      <c r="B28" t="s">
        <v>431</v>
      </c>
    </row>
    <row r="29" spans="1:2">
      <c r="A29">
        <v>21</v>
      </c>
      <c r="B29" t="s">
        <v>436</v>
      </c>
    </row>
    <row r="30" spans="1:2">
      <c r="A30">
        <v>121</v>
      </c>
      <c r="B30" t="s">
        <v>1081</v>
      </c>
    </row>
    <row r="31" spans="1:2">
      <c r="A31">
        <v>22</v>
      </c>
      <c r="B31" t="s">
        <v>687</v>
      </c>
    </row>
    <row r="32" spans="1:2">
      <c r="A32">
        <v>23</v>
      </c>
      <c r="B32" t="s">
        <v>923</v>
      </c>
    </row>
    <row r="33" spans="1:2">
      <c r="A33">
        <v>24</v>
      </c>
      <c r="B33" t="s">
        <v>403</v>
      </c>
    </row>
    <row r="34" spans="1:2">
      <c r="A34">
        <v>25</v>
      </c>
      <c r="B34" t="s">
        <v>97</v>
      </c>
    </row>
    <row r="35" spans="1:2">
      <c r="A35">
        <v>26</v>
      </c>
      <c r="B35" t="s">
        <v>407</v>
      </c>
    </row>
    <row r="36" spans="1:2">
      <c r="A36">
        <v>27</v>
      </c>
      <c r="B36" t="s">
        <v>742</v>
      </c>
    </row>
    <row r="37" spans="1:2">
      <c r="A37">
        <v>28</v>
      </c>
      <c r="B37" t="s">
        <v>835</v>
      </c>
    </row>
    <row r="38" spans="1:2">
      <c r="A38">
        <v>140</v>
      </c>
      <c r="B38" t="s">
        <v>1192</v>
      </c>
    </row>
    <row r="39" spans="1:2">
      <c r="A39">
        <v>29</v>
      </c>
      <c r="B39" t="s">
        <v>253</v>
      </c>
    </row>
    <row r="40" spans="1:2">
      <c r="A40">
        <v>30</v>
      </c>
      <c r="B40" t="s">
        <v>385</v>
      </c>
    </row>
    <row r="41" spans="1:2">
      <c r="A41">
        <v>147</v>
      </c>
      <c r="B41" t="s">
        <v>1373</v>
      </c>
    </row>
    <row r="42" spans="1:2">
      <c r="A42">
        <v>31</v>
      </c>
      <c r="B42" t="s">
        <v>626</v>
      </c>
    </row>
    <row r="43" spans="1:2">
      <c r="A43">
        <v>32</v>
      </c>
      <c r="B43" t="s">
        <v>226</v>
      </c>
    </row>
    <row r="44" spans="1:2">
      <c r="A44">
        <v>33</v>
      </c>
      <c r="B44" t="s">
        <v>351</v>
      </c>
    </row>
    <row r="45" spans="1:2">
      <c r="A45">
        <v>106</v>
      </c>
      <c r="B45" t="s">
        <v>996</v>
      </c>
    </row>
    <row r="46" spans="1:2">
      <c r="A46">
        <v>34</v>
      </c>
      <c r="B46" t="s">
        <v>56</v>
      </c>
    </row>
    <row r="47" spans="1:2">
      <c r="A47">
        <v>35</v>
      </c>
      <c r="B47" t="s">
        <v>210</v>
      </c>
    </row>
    <row r="48" spans="1:2">
      <c r="A48">
        <v>36</v>
      </c>
      <c r="B48" t="s">
        <v>896</v>
      </c>
    </row>
    <row r="49" spans="1:2">
      <c r="A49">
        <v>37</v>
      </c>
      <c r="B49" t="s">
        <v>928</v>
      </c>
    </row>
    <row r="50" spans="1:2">
      <c r="A50">
        <v>101</v>
      </c>
      <c r="B50" t="s">
        <v>954</v>
      </c>
    </row>
    <row r="51" spans="1:2">
      <c r="A51">
        <v>115</v>
      </c>
      <c r="B51" t="s">
        <v>1035</v>
      </c>
    </row>
    <row r="52" spans="1:2">
      <c r="A52">
        <v>38</v>
      </c>
      <c r="B52" t="s">
        <v>557</v>
      </c>
    </row>
    <row r="53" spans="1:2">
      <c r="A53">
        <v>134</v>
      </c>
      <c r="B53" t="s">
        <v>1230</v>
      </c>
    </row>
    <row r="54" spans="1:2">
      <c r="A54">
        <v>39</v>
      </c>
      <c r="B54" t="s">
        <v>267</v>
      </c>
    </row>
    <row r="55" spans="1:2">
      <c r="A55">
        <v>116</v>
      </c>
      <c r="B55" t="s">
        <v>1045</v>
      </c>
    </row>
    <row r="56" spans="1:2">
      <c r="A56">
        <v>112</v>
      </c>
      <c r="B56" t="s">
        <v>1021</v>
      </c>
    </row>
    <row r="57" spans="1:2">
      <c r="A57">
        <v>40</v>
      </c>
      <c r="B57" t="s">
        <v>709</v>
      </c>
    </row>
    <row r="58" spans="1:2">
      <c r="A58">
        <v>41</v>
      </c>
      <c r="B58" t="s">
        <v>356</v>
      </c>
    </row>
    <row r="59" spans="1:2">
      <c r="A59">
        <v>42</v>
      </c>
      <c r="B59" t="s">
        <v>735</v>
      </c>
    </row>
    <row r="60" spans="1:2">
      <c r="A60">
        <v>43</v>
      </c>
      <c r="B60" t="s">
        <v>166</v>
      </c>
    </row>
    <row r="61" spans="1:2">
      <c r="A61">
        <v>148</v>
      </c>
      <c r="B61" t="s">
        <v>743</v>
      </c>
    </row>
    <row r="62" spans="1:2">
      <c r="A62">
        <v>103</v>
      </c>
      <c r="B62" t="s">
        <v>979</v>
      </c>
    </row>
    <row r="63" spans="1:2">
      <c r="A63">
        <v>44</v>
      </c>
      <c r="B63" t="s">
        <v>879</v>
      </c>
    </row>
    <row r="64" spans="1:2">
      <c r="A64">
        <v>45</v>
      </c>
      <c r="B64" t="s">
        <v>340</v>
      </c>
    </row>
    <row r="65" spans="1:2">
      <c r="A65">
        <v>46</v>
      </c>
      <c r="B65" t="s">
        <v>379</v>
      </c>
    </row>
    <row r="66" spans="1:2">
      <c r="A66">
        <v>47</v>
      </c>
      <c r="B66" t="s">
        <v>190</v>
      </c>
    </row>
    <row r="67" spans="1:2">
      <c r="A67">
        <v>48</v>
      </c>
      <c r="B67" t="s">
        <v>201</v>
      </c>
    </row>
    <row r="68" spans="1:2">
      <c r="A68">
        <v>49</v>
      </c>
      <c r="B68" t="s">
        <v>425</v>
      </c>
    </row>
    <row r="69" spans="1:2">
      <c r="A69">
        <v>50</v>
      </c>
      <c r="B69" t="s">
        <v>91</v>
      </c>
    </row>
    <row r="70" spans="1:2">
      <c r="A70">
        <v>120</v>
      </c>
      <c r="B70" t="s">
        <v>1072</v>
      </c>
    </row>
    <row r="71" spans="1:2">
      <c r="A71">
        <v>51</v>
      </c>
      <c r="B71" t="s">
        <v>638</v>
      </c>
    </row>
    <row r="72" spans="1:2">
      <c r="A72">
        <v>52</v>
      </c>
      <c r="B72" t="s">
        <v>73</v>
      </c>
    </row>
    <row r="73" spans="1:2">
      <c r="A73">
        <v>53</v>
      </c>
      <c r="B73" t="s">
        <v>315</v>
      </c>
    </row>
    <row r="74" spans="1:2">
      <c r="A74">
        <v>143</v>
      </c>
      <c r="B74" t="s">
        <v>1315</v>
      </c>
    </row>
    <row r="75" spans="1:2">
      <c r="A75">
        <v>54</v>
      </c>
      <c r="B75" t="s">
        <v>718</v>
      </c>
    </row>
    <row r="76" spans="1:2">
      <c r="A76">
        <v>55</v>
      </c>
      <c r="B76" t="s">
        <v>127</v>
      </c>
    </row>
    <row r="77" spans="1:2">
      <c r="A77">
        <v>110</v>
      </c>
      <c r="B77" t="s">
        <v>1014</v>
      </c>
    </row>
    <row r="78" spans="1:2">
      <c r="A78">
        <v>56</v>
      </c>
      <c r="B78" t="s">
        <v>150</v>
      </c>
    </row>
    <row r="79" spans="1:2">
      <c r="A79">
        <v>57</v>
      </c>
      <c r="B79" t="s">
        <v>819</v>
      </c>
    </row>
    <row r="80" spans="1:2">
      <c r="A80">
        <v>58</v>
      </c>
      <c r="B80" t="s">
        <v>233</v>
      </c>
    </row>
    <row r="81" spans="1:2">
      <c r="A81">
        <v>124</v>
      </c>
      <c r="B81" t="s">
        <v>1380</v>
      </c>
    </row>
    <row r="82" spans="1:2">
      <c r="A82">
        <v>59</v>
      </c>
      <c r="B82" t="s">
        <v>1198</v>
      </c>
    </row>
    <row r="83" spans="1:2">
      <c r="A83">
        <v>144</v>
      </c>
      <c r="B83" t="s">
        <v>1328</v>
      </c>
    </row>
    <row r="84" spans="1:2">
      <c r="A84">
        <v>60</v>
      </c>
      <c r="B84" t="s">
        <v>781</v>
      </c>
    </row>
    <row r="85" spans="1:2">
      <c r="A85">
        <v>61</v>
      </c>
      <c r="B85" t="s">
        <v>528</v>
      </c>
    </row>
    <row r="86" spans="1:2">
      <c r="A86">
        <v>62</v>
      </c>
      <c r="B86" t="s">
        <v>610</v>
      </c>
    </row>
    <row r="87" spans="1:2">
      <c r="A87">
        <v>131</v>
      </c>
      <c r="B87" t="s">
        <v>1140</v>
      </c>
    </row>
    <row r="88" spans="1:2">
      <c r="A88">
        <v>126</v>
      </c>
      <c r="B88" t="s">
        <v>1203</v>
      </c>
    </row>
    <row r="89" spans="1:2">
      <c r="A89">
        <v>63</v>
      </c>
      <c r="B89" t="s">
        <v>263</v>
      </c>
    </row>
    <row r="90" spans="1:2">
      <c r="A90">
        <v>64</v>
      </c>
      <c r="B90" t="s">
        <v>170</v>
      </c>
    </row>
    <row r="91" spans="1:2">
      <c r="A91">
        <v>135</v>
      </c>
      <c r="B91" t="s">
        <v>1042</v>
      </c>
    </row>
    <row r="92" spans="1:2">
      <c r="A92">
        <v>107</v>
      </c>
      <c r="B92" t="s">
        <v>1002</v>
      </c>
    </row>
    <row r="93" spans="1:2">
      <c r="A93">
        <v>65</v>
      </c>
      <c r="B93" t="s">
        <v>774</v>
      </c>
    </row>
    <row r="94" spans="1:2">
      <c r="A94">
        <v>66</v>
      </c>
      <c r="B94" t="s">
        <v>65</v>
      </c>
    </row>
    <row r="95" spans="1:2">
      <c r="A95">
        <v>67</v>
      </c>
      <c r="B95" t="s">
        <v>345</v>
      </c>
    </row>
    <row r="96" spans="1:2">
      <c r="A96">
        <v>68</v>
      </c>
      <c r="B96" t="s">
        <v>258</v>
      </c>
    </row>
    <row r="97" spans="1:2">
      <c r="A97">
        <v>69</v>
      </c>
      <c r="B97" t="s">
        <v>374</v>
      </c>
    </row>
    <row r="98" spans="1:2">
      <c r="A98">
        <v>70</v>
      </c>
      <c r="B98" t="s">
        <v>592</v>
      </c>
    </row>
    <row r="99" spans="1:2">
      <c r="A99">
        <v>105</v>
      </c>
      <c r="B99" t="s">
        <v>990</v>
      </c>
    </row>
    <row r="100" spans="1:2">
      <c r="A100">
        <v>114</v>
      </c>
      <c r="B100" t="s">
        <v>1031</v>
      </c>
    </row>
    <row r="101" spans="1:2">
      <c r="A101">
        <v>71</v>
      </c>
      <c r="B101" t="s">
        <v>84</v>
      </c>
    </row>
    <row r="102" spans="1:2">
      <c r="A102">
        <v>72</v>
      </c>
      <c r="B102" t="s">
        <v>180</v>
      </c>
    </row>
    <row r="103" spans="1:2">
      <c r="A103">
        <v>111</v>
      </c>
      <c r="B103" t="s">
        <v>1017</v>
      </c>
    </row>
    <row r="104" spans="1:2">
      <c r="A104">
        <v>73</v>
      </c>
      <c r="B104" t="s">
        <v>550</v>
      </c>
    </row>
    <row r="105" spans="1:2">
      <c r="A105">
        <v>74</v>
      </c>
      <c r="B105" t="s">
        <v>868</v>
      </c>
    </row>
    <row r="106" spans="1:2">
      <c r="A106">
        <v>75</v>
      </c>
      <c r="B106" t="s">
        <v>221</v>
      </c>
    </row>
    <row r="107" spans="1:2">
      <c r="A107">
        <v>142</v>
      </c>
      <c r="B107" t="s">
        <v>1290</v>
      </c>
    </row>
    <row r="108" spans="1:2">
      <c r="A108">
        <v>76</v>
      </c>
      <c r="B108" t="s">
        <v>123</v>
      </c>
    </row>
    <row r="109" spans="1:2">
      <c r="A109">
        <v>77</v>
      </c>
      <c r="B109" t="s">
        <v>80</v>
      </c>
    </row>
    <row r="110" spans="1:2">
      <c r="A110">
        <v>78</v>
      </c>
      <c r="B110" t="s">
        <v>697</v>
      </c>
    </row>
    <row r="111" spans="1:2">
      <c r="A111">
        <v>139</v>
      </c>
      <c r="B111" t="s">
        <v>1179</v>
      </c>
    </row>
    <row r="112" spans="1:2">
      <c r="A112">
        <v>79</v>
      </c>
      <c r="B112" t="s">
        <v>145</v>
      </c>
    </row>
    <row r="113" spans="1:2">
      <c r="A113">
        <v>80</v>
      </c>
      <c r="B113" t="s">
        <v>440</v>
      </c>
    </row>
    <row r="114" spans="1:2">
      <c r="A114">
        <v>141</v>
      </c>
      <c r="B114" t="s">
        <v>248</v>
      </c>
    </row>
    <row r="115" spans="1:2">
      <c r="A115">
        <v>127</v>
      </c>
      <c r="B115" t="s">
        <v>1127</v>
      </c>
    </row>
    <row r="116" spans="1:2">
      <c r="A116">
        <v>113</v>
      </c>
      <c r="B116" t="s">
        <v>1020</v>
      </c>
    </row>
    <row r="117" spans="1:2">
      <c r="A117">
        <v>122</v>
      </c>
      <c r="B117" t="s">
        <v>1087</v>
      </c>
    </row>
    <row r="118" spans="1:2">
      <c r="A118">
        <v>81</v>
      </c>
      <c r="B118" t="s">
        <v>161</v>
      </c>
    </row>
    <row r="119" spans="1:2">
      <c r="A119">
        <v>82</v>
      </c>
      <c r="B119" t="s">
        <v>645</v>
      </c>
    </row>
    <row r="120" spans="1:2">
      <c r="A120">
        <v>83</v>
      </c>
      <c r="B120" t="s">
        <v>540</v>
      </c>
    </row>
    <row r="121" spans="1:2">
      <c r="A121">
        <v>130</v>
      </c>
      <c r="B121" t="s">
        <v>1132</v>
      </c>
    </row>
    <row r="122" spans="1:2">
      <c r="A122">
        <v>84</v>
      </c>
      <c r="B122" t="s">
        <v>795</v>
      </c>
    </row>
    <row r="123" spans="1:2">
      <c r="A123">
        <v>109</v>
      </c>
      <c r="B123" t="s">
        <v>1007</v>
      </c>
    </row>
    <row r="124" spans="1:2">
      <c r="A124">
        <v>85</v>
      </c>
      <c r="B124" t="s">
        <v>140</v>
      </c>
    </row>
    <row r="125" spans="1:2">
      <c r="A125">
        <v>125</v>
      </c>
      <c r="B125" t="s">
        <v>1101</v>
      </c>
    </row>
    <row r="126" spans="1:2">
      <c r="A126">
        <v>86</v>
      </c>
      <c r="B126" t="s">
        <v>205</v>
      </c>
    </row>
    <row r="127" spans="1:2">
      <c r="A127">
        <v>108</v>
      </c>
      <c r="B127" t="s">
        <v>1011</v>
      </c>
    </row>
    <row r="128" spans="1:2">
      <c r="A128">
        <v>117</v>
      </c>
      <c r="B128" t="s">
        <v>1049</v>
      </c>
    </row>
    <row r="129" spans="1:2">
      <c r="A129">
        <v>87</v>
      </c>
      <c r="B129" t="s">
        <v>661</v>
      </c>
    </row>
    <row r="130" spans="1:2">
      <c r="A130">
        <v>88</v>
      </c>
      <c r="B130" t="s">
        <v>287</v>
      </c>
    </row>
    <row r="131" spans="1:2">
      <c r="A131">
        <v>89</v>
      </c>
      <c r="B131" t="s">
        <v>912</v>
      </c>
    </row>
    <row r="132" spans="1:2">
      <c r="A132">
        <v>90</v>
      </c>
      <c r="B132" t="s">
        <v>890</v>
      </c>
    </row>
    <row r="133" spans="1:2">
      <c r="A133">
        <v>91</v>
      </c>
      <c r="B133" t="s">
        <v>455</v>
      </c>
    </row>
    <row r="134" spans="1:2">
      <c r="A134">
        <v>92</v>
      </c>
      <c r="B134" t="s">
        <v>307</v>
      </c>
    </row>
    <row r="135" spans="1:2">
      <c r="A135">
        <v>123</v>
      </c>
      <c r="B135" t="s">
        <v>1093</v>
      </c>
    </row>
    <row r="136" spans="1:2">
      <c r="A136">
        <v>147</v>
      </c>
      <c r="B136" t="s">
        <v>1364</v>
      </c>
    </row>
    <row r="137" spans="1:2">
      <c r="A137">
        <v>100</v>
      </c>
      <c r="B137" t="s">
        <v>939</v>
      </c>
    </row>
    <row r="138" spans="1:2">
      <c r="A138">
        <v>93</v>
      </c>
      <c r="B138" t="s">
        <v>175</v>
      </c>
    </row>
    <row r="139" spans="1:2">
      <c r="A139">
        <v>94</v>
      </c>
      <c r="B139" t="s">
        <v>242</v>
      </c>
    </row>
    <row r="140" spans="1:2">
      <c r="A140">
        <v>95</v>
      </c>
      <c r="B140" t="s">
        <v>311</v>
      </c>
    </row>
    <row r="141" spans="1:2">
      <c r="A141">
        <v>128</v>
      </c>
      <c r="B141" t="s">
        <v>1212</v>
      </c>
    </row>
    <row r="142" spans="1:2">
      <c r="A142">
        <v>129</v>
      </c>
      <c r="B142" t="s">
        <v>1155</v>
      </c>
    </row>
    <row r="143" spans="1:2">
      <c r="A143">
        <v>96</v>
      </c>
      <c r="B143" t="s">
        <v>185</v>
      </c>
    </row>
    <row r="144" spans="1:2">
      <c r="A144">
        <v>97</v>
      </c>
      <c r="B144" t="s">
        <v>849</v>
      </c>
    </row>
    <row r="145" spans="1:2">
      <c r="A145">
        <v>98</v>
      </c>
      <c r="B145" t="s">
        <v>399</v>
      </c>
    </row>
    <row r="146" spans="1:2">
      <c r="A146">
        <v>99</v>
      </c>
      <c r="B146" t="s">
        <v>133</v>
      </c>
    </row>
    <row r="147" spans="1:2">
      <c r="A147">
        <v>133</v>
      </c>
      <c r="B147" t="s">
        <v>1167</v>
      </c>
    </row>
    <row r="148" spans="1:2">
      <c r="A148">
        <v>138</v>
      </c>
      <c r="B148" t="s">
        <v>1173</v>
      </c>
    </row>
  </sheetData>
  <conditionalFormatting sqref="B$1:B$1048576">
    <cfRule type="duplicateValues" dxfId="5" priority="1"/>
  </conditionalFormatting>
  <pageMargins left="0.7" right="0.7" top="0.75" bottom="0.75" header="0.3" footer="0.3"/>
  <pageSetup paperSize="9" orientation="portrait"/>
  <headerFooter/>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2"/>
  <sheetViews>
    <sheetView workbookViewId="0">
      <selection activeCell="D2" sqref="D2"/>
    </sheetView>
  </sheetViews>
  <sheetFormatPr defaultColWidth="11.5545454545455" defaultRowHeight="14.5" outlineLevelCol="3"/>
  <cols>
    <col min="2" max="2" width="28.3363636363636" customWidth="1"/>
  </cols>
  <sheetData>
    <row r="1" s="2" customFormat="1" spans="1:2">
      <c r="A1" s="2" t="s">
        <v>24</v>
      </c>
      <c r="B1" s="2" t="s">
        <v>25</v>
      </c>
    </row>
    <row r="2" spans="1:4">
      <c r="A2">
        <v>15</v>
      </c>
      <c r="B2" t="s">
        <v>2</v>
      </c>
      <c r="D2" t="str">
        <f>"{id: "&amp;Tabla1[[#This Row],[id]]&amp;", name: '"&amp;Tabla1[[#This Row],[name]]&amp;"'},"</f>
        <v>{id: 15, name: 'Back-end'},</v>
      </c>
    </row>
    <row r="3" spans="1:4">
      <c r="A3">
        <v>13</v>
      </c>
      <c r="B3" t="s">
        <v>3</v>
      </c>
      <c r="D3" t="str">
        <f>"{id: "&amp;Tabla1[[#This Row],[id]]&amp;", name: '"&amp;Tabla1[[#This Row],[name]]&amp;"'},"</f>
        <v>{id: 13, name: 'Bases de datos'},</v>
      </c>
    </row>
    <row r="4" spans="1:4">
      <c r="A4">
        <v>18</v>
      </c>
      <c r="B4" t="s">
        <v>4</v>
      </c>
      <c r="D4" t="str">
        <f>"{id: "&amp;Tabla1[[#This Row],[id]]&amp;", name: '"&amp;Tabla1[[#This Row],[name]]&amp;"'},"</f>
        <v>{id: 18, name: 'Big Data'},</v>
      </c>
    </row>
    <row r="5" spans="1:4">
      <c r="A5">
        <v>17</v>
      </c>
      <c r="B5" t="s">
        <v>5</v>
      </c>
      <c r="D5" t="str">
        <f>"{id: "&amp;Tabla1[[#This Row],[id]]&amp;", name: '"&amp;Tabla1[[#This Row],[name]]&amp;"'},"</f>
        <v>{id: 17, name: 'Cloud Computing'},</v>
      </c>
    </row>
    <row r="6" spans="1:4">
      <c r="A6">
        <v>14</v>
      </c>
      <c r="B6" t="s">
        <v>6</v>
      </c>
      <c r="D6" t="str">
        <f>"{id: "&amp;Tabla1[[#This Row],[id]]&amp;", name: '"&amp;Tabla1[[#This Row],[name]]&amp;"'},"</f>
        <v>{id: 14, name: 'Deploy'},</v>
      </c>
    </row>
    <row r="7" spans="1:4">
      <c r="A7">
        <v>11</v>
      </c>
      <c r="B7" t="s">
        <v>7</v>
      </c>
      <c r="D7" t="str">
        <f>"{id: "&amp;Tabla1[[#This Row],[id]]&amp;", name: '"&amp;Tabla1[[#This Row],[name]]&amp;"'},"</f>
        <v>{id: 11, name: 'Empaquetador de JavaScript'},</v>
      </c>
    </row>
    <row r="8" spans="1:4">
      <c r="A8">
        <v>8</v>
      </c>
      <c r="B8" t="s">
        <v>8</v>
      </c>
      <c r="D8" t="str">
        <f>"{id: "&amp;Tabla1[[#This Row],[id]]&amp;", name: '"&amp;Tabla1[[#This Row],[name]]&amp;"'},"</f>
        <v>{id: 8, name: 'Frameworks de back-end'},</v>
      </c>
    </row>
    <row r="9" spans="1:4">
      <c r="A9">
        <v>5</v>
      </c>
      <c r="B9" t="s">
        <v>9</v>
      </c>
      <c r="D9" t="str">
        <f>"{id: "&amp;Tabla1[[#This Row],[id]]&amp;", name: '"&amp;Tabla1[[#This Row],[name]]&amp;"'},"</f>
        <v>{id: 5, name: 'Frameworks de CSS'},</v>
      </c>
    </row>
    <row r="10" spans="1:4">
      <c r="A10">
        <v>6</v>
      </c>
      <c r="B10" t="s">
        <v>10</v>
      </c>
      <c r="D10" t="str">
        <f>"{id: "&amp;Tabla1[[#This Row],[id]]&amp;", name: '"&amp;Tabla1[[#This Row],[name]]&amp;"'},"</f>
        <v>{id: 6, name: 'Frameworks de JavaScript'},</v>
      </c>
    </row>
    <row r="11" spans="1:4">
      <c r="A11">
        <v>4</v>
      </c>
      <c r="B11" t="s">
        <v>11</v>
      </c>
      <c r="D11" t="str">
        <f>"{id: "&amp;Tabla1[[#This Row],[id]]&amp;", name: '"&amp;Tabla1[[#This Row],[name]]&amp;"'},"</f>
        <v>{id: 4, name: 'Front-end'},</v>
      </c>
    </row>
    <row r="12" spans="1:4">
      <c r="A12">
        <v>1</v>
      </c>
      <c r="B12" t="s">
        <v>12</v>
      </c>
      <c r="D12" t="str">
        <f>"{id: "&amp;Tabla1[[#This Row],[id]]&amp;", name: '"&amp;Tabla1[[#This Row],[name]]&amp;"'},"</f>
        <v>{id: 1, name: 'Herramientas'},</v>
      </c>
    </row>
    <row r="13" spans="1:4">
      <c r="A13">
        <v>9</v>
      </c>
      <c r="B13" t="s">
        <v>13</v>
      </c>
      <c r="D13" t="str">
        <f>"{id: "&amp;Tabla1[[#This Row],[id]]&amp;", name: '"&amp;Tabla1[[#This Row],[name]]&amp;"'},"</f>
        <v>{id: 9, name: 'Infraestructura'},</v>
      </c>
    </row>
    <row r="14" spans="1:4">
      <c r="A14">
        <v>20</v>
      </c>
      <c r="B14" t="s">
        <v>14</v>
      </c>
      <c r="D14" t="str">
        <f>"{id: "&amp;Tabla1[[#This Row],[id]]&amp;", name: '"&amp;Tabla1[[#This Row],[name]]&amp;"'},"</f>
        <v>{id: 20, name: 'IT'},</v>
      </c>
    </row>
    <row r="15" spans="1:4">
      <c r="A15">
        <v>16</v>
      </c>
      <c r="B15" t="s">
        <v>15</v>
      </c>
      <c r="D15" t="str">
        <f>"{id: "&amp;Tabla1[[#This Row],[id]]&amp;", name: '"&amp;Tabla1[[#This Row],[name]]&amp;"'},"</f>
        <v>{id: 16, name: 'Lenguajes de Programación'},</v>
      </c>
    </row>
    <row r="16" spans="1:4">
      <c r="A16">
        <v>21</v>
      </c>
      <c r="B16" t="s">
        <v>16</v>
      </c>
      <c r="D16" t="str">
        <f>"{id: "&amp;Tabla1[[#This Row],[id]]&amp;", name: '"&amp;Tabla1[[#This Row],[name]]&amp;"'},"</f>
        <v>{id: 21, name: 'Metodologías Ágiles'},</v>
      </c>
    </row>
    <row r="17" spans="1:4">
      <c r="A17">
        <v>19</v>
      </c>
      <c r="B17" t="s">
        <v>17</v>
      </c>
      <c r="D17" t="str">
        <f>"{id: "&amp;Tabla1[[#This Row],[id]]&amp;", name: '"&amp;Tabla1[[#This Row],[name]]&amp;"'},"</f>
        <v>{id: 19, name: 'Otros'},</v>
      </c>
    </row>
    <row r="18" spans="1:4">
      <c r="A18">
        <v>3</v>
      </c>
      <c r="B18" t="s">
        <v>18</v>
      </c>
      <c r="D18" t="str">
        <f>"{id: "&amp;Tabla1[[#This Row],[id]]&amp;", name: '"&amp;Tabla1[[#This Row],[name]]&amp;"'},"</f>
        <v>{id: 3, name: 'Paradigmas'},</v>
      </c>
    </row>
    <row r="19" spans="1:4">
      <c r="A19">
        <v>10</v>
      </c>
      <c r="B19" t="s">
        <v>19</v>
      </c>
      <c r="D19" t="str">
        <f>"{id: "&amp;Tabla1[[#This Row],[id]]&amp;", name: '"&amp;Tabla1[[#This Row],[name]]&amp;"'},"</f>
        <v>{id: 10, name: 'Preprocesadores de CSS'},</v>
      </c>
    </row>
    <row r="20" spans="1:4">
      <c r="A20">
        <v>2</v>
      </c>
      <c r="B20" t="s">
        <v>20</v>
      </c>
      <c r="D20" t="str">
        <f>"{id: "&amp;Tabla1[[#This Row],[id]]&amp;", name: '"&amp;Tabla1[[#This Row],[name]]&amp;"'},"</f>
        <v>{id: 2, name: 'Sistema de gestión de contenidos'},</v>
      </c>
    </row>
    <row r="21" spans="1:4">
      <c r="A21">
        <v>12</v>
      </c>
      <c r="B21" t="s">
        <v>21</v>
      </c>
      <c r="D21" t="str">
        <f>"{id: "&amp;Tabla1[[#This Row],[id]]&amp;", name: '"&amp;Tabla1[[#This Row],[name]]&amp;"'},"</f>
        <v>{id: 12, name: 'Soportes'},</v>
      </c>
    </row>
    <row r="22" spans="1:4">
      <c r="A22">
        <v>7</v>
      </c>
      <c r="B22" t="s">
        <v>22</v>
      </c>
      <c r="D22" t="str">
        <f>"{id: "&amp;Tabla1[[#This Row],[id]]&amp;", name: '"&amp;Tabla1[[#This Row],[name]]&amp;"'},"</f>
        <v>{id: 7, name: 'Stack'},</v>
      </c>
    </row>
  </sheetData>
  <pageMargins left="0.7" right="0.7" top="0.75" bottom="0.75" header="0.3" footer="0.3"/>
  <pageSetup paperSize="9" orientation="portrait"/>
  <headerFooter/>
  <tableParts count="1">
    <tablePart r:id="rId1"/>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5"/>
  <sheetViews>
    <sheetView topLeftCell="A10" workbookViewId="0">
      <selection activeCell="A26" sqref="A26"/>
    </sheetView>
  </sheetViews>
  <sheetFormatPr defaultColWidth="11.5545454545455" defaultRowHeight="14.5" outlineLevelCol="1"/>
  <cols>
    <col min="2" max="2" width="43.3363636363636" customWidth="1"/>
  </cols>
  <sheetData>
    <row r="1" spans="1:2">
      <c r="A1" t="s">
        <v>24</v>
      </c>
      <c r="B1" t="s">
        <v>25</v>
      </c>
    </row>
    <row r="2" spans="1:2">
      <c r="A2">
        <v>24</v>
      </c>
      <c r="B2" t="s">
        <v>1326</v>
      </c>
    </row>
    <row r="3" spans="1:2">
      <c r="A3">
        <v>12</v>
      </c>
      <c r="B3" t="s">
        <v>717</v>
      </c>
    </row>
    <row r="4" spans="1:2">
      <c r="A4">
        <v>14</v>
      </c>
      <c r="B4" t="s">
        <v>988</v>
      </c>
    </row>
    <row r="5" spans="1:2">
      <c r="A5">
        <v>4</v>
      </c>
      <c r="B5" t="s">
        <v>239</v>
      </c>
    </row>
    <row r="6" spans="1:2">
      <c r="A6">
        <v>8</v>
      </c>
      <c r="B6" t="s">
        <v>623</v>
      </c>
    </row>
    <row r="7" spans="1:2">
      <c r="A7">
        <v>13</v>
      </c>
      <c r="B7" t="s">
        <v>742</v>
      </c>
    </row>
    <row r="8" spans="1:2">
      <c r="A8">
        <v>2</v>
      </c>
      <c r="B8" t="s">
        <v>103</v>
      </c>
    </row>
    <row r="9" spans="1:2">
      <c r="A9">
        <v>11</v>
      </c>
      <c r="B9" t="s">
        <v>708</v>
      </c>
    </row>
    <row r="10" spans="1:2">
      <c r="A10">
        <v>16</v>
      </c>
      <c r="B10" t="s">
        <v>1001</v>
      </c>
    </row>
    <row r="11" spans="1:2">
      <c r="A11">
        <v>7</v>
      </c>
      <c r="B11" t="s">
        <v>561</v>
      </c>
    </row>
    <row r="12" spans="1:2">
      <c r="A12">
        <v>20</v>
      </c>
      <c r="B12" t="s">
        <v>1035</v>
      </c>
    </row>
    <row r="13" spans="1:2">
      <c r="A13">
        <v>5</v>
      </c>
      <c r="B13" t="s">
        <v>284</v>
      </c>
    </row>
    <row r="14" spans="1:2">
      <c r="A14">
        <v>21</v>
      </c>
      <c r="B14" t="s">
        <v>1045</v>
      </c>
    </row>
    <row r="15" spans="1:2">
      <c r="A15">
        <v>6</v>
      </c>
      <c r="B15" t="s">
        <v>502</v>
      </c>
    </row>
    <row r="16" spans="1:2">
      <c r="A16">
        <v>10</v>
      </c>
      <c r="B16" t="s">
        <v>658</v>
      </c>
    </row>
    <row r="17" spans="1:2">
      <c r="A17">
        <v>19</v>
      </c>
      <c r="B17" t="s">
        <v>1031</v>
      </c>
    </row>
    <row r="18" spans="1:2">
      <c r="A18">
        <v>23</v>
      </c>
      <c r="B18" t="s">
        <v>1209</v>
      </c>
    </row>
    <row r="19" spans="1:2">
      <c r="A19">
        <v>18</v>
      </c>
      <c r="B19" t="s">
        <v>1020</v>
      </c>
    </row>
    <row r="20" spans="1:2">
      <c r="A20">
        <v>9</v>
      </c>
      <c r="B20" t="s">
        <v>635</v>
      </c>
    </row>
    <row r="21" spans="1:2">
      <c r="A21">
        <v>17</v>
      </c>
      <c r="B21" t="s">
        <v>1006</v>
      </c>
    </row>
    <row r="22" spans="1:2">
      <c r="A22">
        <v>22</v>
      </c>
      <c r="B22" t="s">
        <v>1049</v>
      </c>
    </row>
    <row r="23" spans="1:2">
      <c r="A23">
        <v>1</v>
      </c>
      <c r="B23" t="s">
        <v>53</v>
      </c>
    </row>
    <row r="24" spans="1:2">
      <c r="A24">
        <v>15</v>
      </c>
      <c r="B24" t="s">
        <v>995</v>
      </c>
    </row>
    <row r="25" spans="1:2">
      <c r="A25">
        <v>3</v>
      </c>
      <c r="B25" t="s">
        <v>132</v>
      </c>
    </row>
  </sheetData>
  <pageMargins left="0.7" right="0.7" top="0.75" bottom="0.75" header="0.3" footer="0.3"/>
  <headerFooter/>
  <tableParts count="1">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3"/>
  <sheetViews>
    <sheetView workbookViewId="0">
      <pane xSplit="1" ySplit="1" topLeftCell="B62" activePane="bottomRight" state="frozen"/>
      <selection/>
      <selection pane="topRight"/>
      <selection pane="bottomLeft"/>
      <selection pane="bottomRight" activeCell="D73" sqref="D73"/>
    </sheetView>
  </sheetViews>
  <sheetFormatPr defaultColWidth="11.5545454545455" defaultRowHeight="14.5" outlineLevelCol="1"/>
  <cols>
    <col min="2" max="2" width="20.5545454545455" customWidth="1"/>
  </cols>
  <sheetData>
    <row r="1" spans="1:2">
      <c r="A1" t="s">
        <v>24</v>
      </c>
      <c r="B1" t="s">
        <v>25</v>
      </c>
    </row>
    <row r="2" spans="1:2">
      <c r="A2">
        <v>64</v>
      </c>
      <c r="B2" t="s">
        <v>1057</v>
      </c>
    </row>
    <row r="3" spans="1:2">
      <c r="A3">
        <v>32</v>
      </c>
      <c r="B3" t="s">
        <v>1381</v>
      </c>
    </row>
    <row r="4" spans="1:2">
      <c r="A4">
        <v>26</v>
      </c>
      <c r="B4" t="s">
        <v>1382</v>
      </c>
    </row>
    <row r="5" spans="1:2">
      <c r="A5">
        <v>15</v>
      </c>
      <c r="B5" t="s">
        <v>224</v>
      </c>
    </row>
    <row r="6" spans="1:2">
      <c r="A6">
        <v>52</v>
      </c>
      <c r="B6" t="s">
        <v>777</v>
      </c>
    </row>
    <row r="7" spans="1:2">
      <c r="A7">
        <v>44</v>
      </c>
      <c r="B7" t="s">
        <v>1383</v>
      </c>
    </row>
    <row r="8" spans="1:2">
      <c r="A8">
        <v>7</v>
      </c>
      <c r="B8" t="s">
        <v>130</v>
      </c>
    </row>
    <row r="9" spans="1:2">
      <c r="A9">
        <v>22</v>
      </c>
      <c r="B9" t="s">
        <v>1384</v>
      </c>
    </row>
    <row r="10" spans="1:2">
      <c r="A10">
        <v>27</v>
      </c>
      <c r="B10" t="s">
        <v>383</v>
      </c>
    </row>
    <row r="11" spans="1:2">
      <c r="A11">
        <v>77</v>
      </c>
      <c r="B11" t="s">
        <v>1190</v>
      </c>
    </row>
    <row r="12" spans="1:2">
      <c r="A12">
        <v>18</v>
      </c>
      <c r="B12" t="s">
        <v>1385</v>
      </c>
    </row>
    <row r="13" spans="1:2">
      <c r="A13">
        <v>47</v>
      </c>
      <c r="B13" t="s">
        <v>568</v>
      </c>
    </row>
    <row r="14" spans="1:2">
      <c r="A14">
        <v>70</v>
      </c>
      <c r="B14" t="s">
        <v>1138</v>
      </c>
    </row>
    <row r="15" spans="1:2">
      <c r="A15">
        <v>4</v>
      </c>
      <c r="B15" t="s">
        <v>87</v>
      </c>
    </row>
    <row r="16" spans="1:2">
      <c r="A16">
        <v>11</v>
      </c>
      <c r="B16" t="s">
        <v>173</v>
      </c>
    </row>
    <row r="17" spans="1:2">
      <c r="A17">
        <v>20</v>
      </c>
      <c r="B17" t="s">
        <v>318</v>
      </c>
    </row>
    <row r="18" spans="1:2">
      <c r="A18">
        <v>25</v>
      </c>
      <c r="B18" t="s">
        <v>377</v>
      </c>
    </row>
    <row r="19" spans="1:2">
      <c r="A19">
        <v>40</v>
      </c>
      <c r="B19" t="s">
        <v>1386</v>
      </c>
    </row>
    <row r="20" spans="1:2">
      <c r="A20">
        <v>62</v>
      </c>
      <c r="B20" t="s">
        <v>994</v>
      </c>
    </row>
    <row r="21" spans="1:2">
      <c r="A21">
        <v>16</v>
      </c>
      <c r="B21" t="s">
        <v>1387</v>
      </c>
    </row>
    <row r="22" spans="1:2">
      <c r="A22">
        <v>30</v>
      </c>
      <c r="B22" t="s">
        <v>418</v>
      </c>
    </row>
    <row r="23" spans="1:2">
      <c r="A23">
        <v>2</v>
      </c>
      <c r="B23" t="s">
        <v>63</v>
      </c>
    </row>
    <row r="24" spans="1:2">
      <c r="A24">
        <v>3</v>
      </c>
      <c r="B24" t="s">
        <v>69</v>
      </c>
    </row>
    <row r="25" spans="1:2">
      <c r="A25">
        <v>69</v>
      </c>
      <c r="B25" t="s">
        <v>1125</v>
      </c>
    </row>
    <row r="26" spans="1:2">
      <c r="A26">
        <v>54</v>
      </c>
      <c r="B26" t="s">
        <v>815</v>
      </c>
    </row>
    <row r="27" spans="1:2">
      <c r="A27">
        <v>48</v>
      </c>
      <c r="B27" t="s">
        <v>599</v>
      </c>
    </row>
    <row r="28" spans="1:2">
      <c r="A28">
        <v>17</v>
      </c>
      <c r="B28" t="s">
        <v>282</v>
      </c>
    </row>
    <row r="29" spans="1:2">
      <c r="A29">
        <v>49</v>
      </c>
      <c r="B29" t="s">
        <v>621</v>
      </c>
    </row>
    <row r="30" spans="1:2">
      <c r="A30">
        <v>19</v>
      </c>
      <c r="B30" t="s">
        <v>1234</v>
      </c>
    </row>
    <row r="31" spans="1:2">
      <c r="A31">
        <v>31</v>
      </c>
      <c r="B31" t="s">
        <v>429</v>
      </c>
    </row>
    <row r="32" spans="1:2">
      <c r="A32">
        <v>10</v>
      </c>
      <c r="B32" t="s">
        <v>159</v>
      </c>
    </row>
    <row r="33" spans="1:2">
      <c r="A33">
        <v>36</v>
      </c>
      <c r="B33" t="s">
        <v>500</v>
      </c>
    </row>
    <row r="34" spans="1:2">
      <c r="A34">
        <v>39</v>
      </c>
      <c r="B34" t="s">
        <v>508</v>
      </c>
    </row>
    <row r="35" spans="1:2">
      <c r="A35">
        <v>42</v>
      </c>
      <c r="B35" t="s">
        <v>538</v>
      </c>
    </row>
    <row r="36" spans="1:2">
      <c r="A36">
        <v>12</v>
      </c>
      <c r="B36" t="s">
        <v>183</v>
      </c>
    </row>
    <row r="37" spans="1:2">
      <c r="A37">
        <v>68</v>
      </c>
      <c r="B37" t="s">
        <v>1106</v>
      </c>
    </row>
    <row r="38" spans="1:2">
      <c r="A38">
        <v>9</v>
      </c>
      <c r="B38" t="s">
        <v>153</v>
      </c>
    </row>
    <row r="39" spans="1:2">
      <c r="A39">
        <v>75</v>
      </c>
      <c r="B39" t="s">
        <v>1171</v>
      </c>
    </row>
    <row r="40" spans="1:2">
      <c r="A40">
        <v>5</v>
      </c>
      <c r="B40" t="s">
        <v>101</v>
      </c>
    </row>
    <row r="41" spans="1:2">
      <c r="A41">
        <v>46</v>
      </c>
      <c r="B41" t="s">
        <v>554</v>
      </c>
    </row>
    <row r="42" spans="1:2">
      <c r="A42">
        <v>24</v>
      </c>
      <c r="B42" t="s">
        <v>1388</v>
      </c>
    </row>
    <row r="43" spans="1:2">
      <c r="A43">
        <v>33</v>
      </c>
      <c r="B43" t="s">
        <v>453</v>
      </c>
    </row>
    <row r="44" spans="1:2">
      <c r="A44">
        <v>34</v>
      </c>
      <c r="B44" t="s">
        <v>479</v>
      </c>
    </row>
    <row r="45" spans="1:2">
      <c r="A45">
        <v>37</v>
      </c>
      <c r="B45" t="s">
        <v>1389</v>
      </c>
    </row>
    <row r="46" spans="1:2">
      <c r="A46">
        <v>56</v>
      </c>
      <c r="B46" t="s">
        <v>831</v>
      </c>
    </row>
    <row r="47" spans="1:2">
      <c r="A47">
        <v>76</v>
      </c>
      <c r="B47" t="s">
        <v>1177</v>
      </c>
    </row>
    <row r="48" spans="1:2">
      <c r="A48">
        <v>14</v>
      </c>
      <c r="B48" t="s">
        <v>219</v>
      </c>
    </row>
    <row r="49" spans="1:2">
      <c r="A49">
        <v>72</v>
      </c>
      <c r="B49" t="s">
        <v>1153</v>
      </c>
    </row>
    <row r="50" spans="1:2">
      <c r="A50">
        <v>50</v>
      </c>
      <c r="B50" t="s">
        <v>684</v>
      </c>
    </row>
    <row r="51" spans="1:2">
      <c r="A51">
        <v>67</v>
      </c>
      <c r="B51" t="s">
        <v>1097</v>
      </c>
    </row>
    <row r="52" spans="1:2">
      <c r="A52">
        <v>55</v>
      </c>
      <c r="B52" t="s">
        <v>823</v>
      </c>
    </row>
    <row r="53" spans="1:2">
      <c r="A53">
        <v>57</v>
      </c>
      <c r="B53" t="s">
        <v>17</v>
      </c>
    </row>
    <row r="54" spans="1:2">
      <c r="A54">
        <v>63</v>
      </c>
      <c r="B54" t="s">
        <v>1354</v>
      </c>
    </row>
    <row r="55" spans="1:2">
      <c r="A55">
        <v>13</v>
      </c>
      <c r="B55" t="s">
        <v>208</v>
      </c>
    </row>
    <row r="56" spans="1:2">
      <c r="A56">
        <v>73</v>
      </c>
      <c r="B56" t="s">
        <v>1159</v>
      </c>
    </row>
    <row r="57" spans="1:2">
      <c r="A57">
        <v>82</v>
      </c>
      <c r="B57" t="s">
        <v>1370</v>
      </c>
    </row>
    <row r="58" spans="1:2">
      <c r="A58">
        <v>60</v>
      </c>
      <c r="B58" t="s">
        <v>965</v>
      </c>
    </row>
    <row r="59" spans="1:2">
      <c r="A59">
        <v>28</v>
      </c>
      <c r="B59" t="s">
        <v>1390</v>
      </c>
    </row>
    <row r="60" spans="1:2">
      <c r="A60">
        <v>79</v>
      </c>
      <c r="B60" t="s">
        <v>1278</v>
      </c>
    </row>
    <row r="61" spans="1:2">
      <c r="A61">
        <v>59</v>
      </c>
      <c r="B61" t="s">
        <v>1220</v>
      </c>
    </row>
    <row r="62" spans="1:2">
      <c r="A62">
        <v>53</v>
      </c>
      <c r="B62" t="s">
        <v>1391</v>
      </c>
    </row>
    <row r="63" spans="1:2">
      <c r="A63">
        <v>61</v>
      </c>
      <c r="B63" t="s">
        <v>1392</v>
      </c>
    </row>
    <row r="64" spans="1:2">
      <c r="A64">
        <v>67</v>
      </c>
      <c r="B64" t="s">
        <v>1091</v>
      </c>
    </row>
    <row r="65" spans="1:2">
      <c r="A65">
        <v>35</v>
      </c>
      <c r="B65" t="s">
        <v>246</v>
      </c>
    </row>
    <row r="66" spans="1:2">
      <c r="A66">
        <v>65</v>
      </c>
      <c r="B66" t="s">
        <v>1085</v>
      </c>
    </row>
    <row r="67" spans="1:2">
      <c r="A67">
        <v>41</v>
      </c>
      <c r="B67" t="s">
        <v>1393</v>
      </c>
    </row>
    <row r="68" spans="1:2">
      <c r="A68">
        <v>58</v>
      </c>
      <c r="B68" t="s">
        <v>899</v>
      </c>
    </row>
    <row r="69" spans="1:2">
      <c r="A69">
        <v>81</v>
      </c>
      <c r="B69" t="s">
        <v>1348</v>
      </c>
    </row>
    <row r="70" spans="1:2">
      <c r="A70">
        <v>71</v>
      </c>
      <c r="B70" t="s">
        <v>1148</v>
      </c>
    </row>
    <row r="71" spans="1:2">
      <c r="A71">
        <v>51</v>
      </c>
      <c r="B71" t="s">
        <v>701</v>
      </c>
    </row>
    <row r="72" spans="1:2">
      <c r="A72">
        <v>74</v>
      </c>
      <c r="B72" t="s">
        <v>1165</v>
      </c>
    </row>
    <row r="73" spans="1:2">
      <c r="A73">
        <v>43</v>
      </c>
      <c r="B73" t="s">
        <v>1394</v>
      </c>
    </row>
    <row r="74" spans="1:2">
      <c r="A74">
        <v>78</v>
      </c>
      <c r="B74" t="s">
        <v>1196</v>
      </c>
    </row>
    <row r="75" spans="1:2">
      <c r="A75">
        <v>23</v>
      </c>
      <c r="B75" t="s">
        <v>365</v>
      </c>
    </row>
    <row r="76" spans="1:2">
      <c r="A76">
        <v>21</v>
      </c>
      <c r="B76" t="s">
        <v>338</v>
      </c>
    </row>
    <row r="77" spans="1:2">
      <c r="A77">
        <v>6</v>
      </c>
      <c r="B77" t="s">
        <v>116</v>
      </c>
    </row>
    <row r="78" spans="1:2">
      <c r="A78">
        <v>1</v>
      </c>
      <c r="B78" t="s">
        <v>51</v>
      </c>
    </row>
    <row r="79" spans="1:2">
      <c r="A79">
        <v>29</v>
      </c>
      <c r="B79" t="s">
        <v>389</v>
      </c>
    </row>
    <row r="80" spans="1:2">
      <c r="A80">
        <v>45</v>
      </c>
      <c r="B80" t="s">
        <v>548</v>
      </c>
    </row>
    <row r="81" spans="1:2">
      <c r="A81">
        <v>38</v>
      </c>
      <c r="B81" t="s">
        <v>1395</v>
      </c>
    </row>
    <row r="82" spans="1:2">
      <c r="A82">
        <v>8</v>
      </c>
      <c r="B82" t="s">
        <v>138</v>
      </c>
    </row>
    <row r="83" spans="1:2">
      <c r="A83">
        <v>80</v>
      </c>
      <c r="B83" t="s">
        <v>1286</v>
      </c>
    </row>
  </sheetData>
  <conditionalFormatting sqref="B$1:B$1048576">
    <cfRule type="duplicateValues" dxfId="5" priority="1"/>
  </conditionalFormatting>
  <pageMargins left="0.7" right="0.7" top="0.75" bottom="0.75" header="0.3" footer="0.3"/>
  <pageSetup paperSize="9" orientation="portrait"/>
  <headerFooter/>
  <tableParts count="1">
    <tablePart r:id="rId1"/>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E27"/>
  <sheetViews>
    <sheetView topLeftCell="A5" workbookViewId="0">
      <selection activeCell="E17" sqref="E17:E27"/>
    </sheetView>
  </sheetViews>
  <sheetFormatPr defaultColWidth="11.5545454545455" defaultRowHeight="14.5" outlineLevelCol="4"/>
  <sheetData>
    <row r="2" spans="1:3">
      <c r="A2">
        <v>1</v>
      </c>
      <c r="B2" s="1" t="s">
        <v>1396</v>
      </c>
      <c r="C2">
        <v>0.8</v>
      </c>
    </row>
    <row r="3" spans="1:3">
      <c r="A3">
        <v>2</v>
      </c>
      <c r="B3" s="1" t="s">
        <v>1397</v>
      </c>
      <c r="C3">
        <v>3</v>
      </c>
    </row>
    <row r="4" spans="1:3">
      <c r="A4">
        <v>3</v>
      </c>
      <c r="B4" s="1" t="s">
        <v>1398</v>
      </c>
      <c r="C4">
        <v>3</v>
      </c>
    </row>
    <row r="5" spans="1:3">
      <c r="A5">
        <v>4</v>
      </c>
      <c r="B5" s="1" t="s">
        <v>1399</v>
      </c>
      <c r="C5">
        <v>3</v>
      </c>
    </row>
    <row r="6" spans="1:3">
      <c r="A6">
        <v>5</v>
      </c>
      <c r="B6" t="s">
        <v>1400</v>
      </c>
      <c r="C6">
        <v>1</v>
      </c>
    </row>
    <row r="7" spans="1:3">
      <c r="A7">
        <v>6</v>
      </c>
      <c r="B7" t="s">
        <v>1401</v>
      </c>
      <c r="C7">
        <v>4</v>
      </c>
    </row>
    <row r="8" spans="1:3">
      <c r="A8">
        <v>7</v>
      </c>
      <c r="B8" t="s">
        <v>1402</v>
      </c>
      <c r="C8">
        <v>2</v>
      </c>
    </row>
    <row r="9" spans="1:3">
      <c r="A9">
        <v>8</v>
      </c>
      <c r="B9" t="s">
        <v>1403</v>
      </c>
      <c r="C9">
        <v>7</v>
      </c>
    </row>
    <row r="10" spans="1:3">
      <c r="A10">
        <v>9</v>
      </c>
      <c r="B10" s="1" t="s">
        <v>1404</v>
      </c>
      <c r="C10">
        <v>13</v>
      </c>
    </row>
    <row r="11" spans="1:3">
      <c r="A11">
        <v>10</v>
      </c>
      <c r="B11" s="1" t="s">
        <v>1405</v>
      </c>
      <c r="C11">
        <v>13</v>
      </c>
    </row>
    <row r="12" spans="1:3">
      <c r="A12">
        <v>11</v>
      </c>
      <c r="B12" s="1" t="s">
        <v>1406</v>
      </c>
      <c r="C12">
        <v>11</v>
      </c>
    </row>
    <row r="13" spans="1:3">
      <c r="A13">
        <v>12</v>
      </c>
      <c r="B13" s="1" t="s">
        <v>1407</v>
      </c>
      <c r="C13">
        <v>12</v>
      </c>
    </row>
    <row r="14" spans="1:3">
      <c r="A14">
        <v>13</v>
      </c>
      <c r="B14" t="s">
        <v>1408</v>
      </c>
      <c r="C14">
        <v>5</v>
      </c>
    </row>
    <row r="15" spans="1:2">
      <c r="A15">
        <v>14</v>
      </c>
      <c r="B15" t="s">
        <v>1409</v>
      </c>
    </row>
    <row r="16" spans="1:3">
      <c r="A16">
        <v>15</v>
      </c>
      <c r="B16" t="s">
        <v>1410</v>
      </c>
      <c r="C16">
        <v>4</v>
      </c>
    </row>
    <row r="17" spans="1:5">
      <c r="A17">
        <v>16</v>
      </c>
      <c r="B17" t="s">
        <v>1411</v>
      </c>
      <c r="E17">
        <v>5</v>
      </c>
    </row>
    <row r="18" spans="5:5">
      <c r="E18">
        <v>6</v>
      </c>
    </row>
    <row r="19" spans="5:5">
      <c r="E19">
        <v>8</v>
      </c>
    </row>
    <row r="20" spans="5:5">
      <c r="E20">
        <v>9</v>
      </c>
    </row>
    <row r="21" spans="5:5">
      <c r="E21">
        <v>9</v>
      </c>
    </row>
    <row r="22" spans="5:5">
      <c r="E22">
        <v>6</v>
      </c>
    </row>
    <row r="23" spans="5:5">
      <c r="E23">
        <v>12</v>
      </c>
    </row>
    <row r="24" spans="5:5">
      <c r="E24">
        <v>6</v>
      </c>
    </row>
    <row r="25" spans="5:5">
      <c r="E25">
        <v>5</v>
      </c>
    </row>
    <row r="26" spans="5:5">
      <c r="E26">
        <v>5</v>
      </c>
    </row>
    <row r="27" spans="5:5">
      <c r="E27">
        <v>8</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Dashboard</vt:lpstr>
      <vt:lpstr>courses</vt:lpstr>
      <vt:lpstr>iconos</vt:lpstr>
      <vt:lpstr>instructores</vt:lpstr>
      <vt:lpstr>categories</vt:lpstr>
      <vt:lpstr>platforms</vt:lpstr>
      <vt:lpstr>technologies</vt:lpstr>
      <vt:lpstr>Hoja1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Bazo</dc:creator>
  <cp:lastModifiedBy>addentra</cp:lastModifiedBy>
  <dcterms:created xsi:type="dcterms:W3CDTF">2015-06-05T18:19:00Z</dcterms:created>
  <dcterms:modified xsi:type="dcterms:W3CDTF">2024-10-12T11:10:24Z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3CD2BC5602564641AD907FC09AC8F44F_12</vt:lpwstr>
  </property>
  <property fmtid="{D5CDD505-2E9C-101B-9397-08002B2CF9AE}" pid="3" name="KSOProductBuildVer">
    <vt:lpwstr>3082-12.2.0.18283</vt:lpwstr>
  </property>
</Properties>
</file>