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00"/>
  </bookViews>
  <sheets>
    <sheet name="Tiempos" sheetId="1" r:id="rId1"/>
    <sheet name="Resumen" sheetId="9" r:id="rId2"/>
    <sheet name="Tablas" sheetId="5" r:id="rId3"/>
    <sheet name="Avances" sheetId="2" r:id="rId4"/>
    <sheet name="Atajos VSC" sheetId="3" r:id="rId5"/>
    <sheet name="Ext VSC" sheetId="4" r:id="rId6"/>
    <sheet name="Laravel" sheetId="7" r:id="rId7"/>
    <sheet name="Vue.js" sheetId="8" r:id="rId8"/>
    <sheet name="Sheet1" sheetId="10" r:id="rId9"/>
  </sheets>
  <definedNames>
    <definedName name="tecnologias">Tabla1[Tecnologías]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<sst xmlns="http://schemas.openxmlformats.org/spreadsheetml/2006/main" count="617" uniqueCount="193">
  <si>
    <t>Fecha</t>
  </si>
  <si>
    <t>Tecnologías</t>
  </si>
  <si>
    <t>Total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</si>
  <si>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</si>
  <si>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</si>
  <si>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</si>
  <si>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</si>
  <si>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</si>
  <si>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</si>
  <si>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</si>
  <si>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</si>
  <si>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</si>
  <si>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</si>
  <si>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</si>
  <si>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</si>
  <si>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</si>
  <si>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</si>
  <si>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</si>
  <si>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Anho</t>
  </si>
  <si>
    <t>C++</t>
  </si>
  <si>
    <t>AWS</t>
  </si>
  <si>
    <t>Laravel</t>
  </si>
  <si>
    <t>Javascript</t>
  </si>
  <si>
    <t>Vue.js</t>
  </si>
  <si>
    <t>General</t>
  </si>
  <si>
    <t>Node.js</t>
  </si>
  <si>
    <t>SQL</t>
  </si>
  <si>
    <t xml:space="preserve"> </t>
  </si>
  <si>
    <t>Markdown</t>
  </si>
  <si>
    <t>Redis</t>
  </si>
  <si>
    <t>Arquitectura</t>
  </si>
  <si>
    <t>Blockchain</t>
  </si>
  <si>
    <t>Docker</t>
  </si>
  <si>
    <t>SOLID</t>
  </si>
  <si>
    <t>PHP</t>
  </si>
  <si>
    <t>jQuery</t>
  </si>
  <si>
    <t>Herramientas</t>
  </si>
  <si>
    <t>Postman</t>
  </si>
  <si>
    <t>T. diario:</t>
  </si>
  <si>
    <t>Fecha Ini:</t>
  </si>
  <si>
    <t>Fecha Fin:</t>
  </si>
  <si>
    <t>Inicio:</t>
  </si>
  <si>
    <t>Fin:</t>
  </si>
  <si>
    <t>Mínutos meta:</t>
  </si>
  <si>
    <t>Minutos cumplidos:</t>
  </si>
  <si>
    <t>Avance:</t>
  </si>
  <si>
    <t>React.js</t>
  </si>
  <si>
    <t>Curso</t>
  </si>
  <si>
    <t>Curso Completo Laravel 11 [2024]</t>
  </si>
  <si>
    <t>URL</t>
  </si>
  <si>
    <t>https://www.youtube.com/playlist?list=PLd3a4dr8oUsAtdEXaR5XBQtspx7axkinm</t>
  </si>
  <si>
    <t>Sección</t>
  </si>
  <si>
    <t>Video</t>
  </si>
  <si>
    <t>Minuto</t>
  </si>
  <si>
    <t>Curso Profesional de Vue 3</t>
  </si>
  <si>
    <t>https://campus-ademass.com/curso/24</t>
  </si>
  <si>
    <t>X</t>
  </si>
  <si>
    <t>Curso de Laravel 11</t>
  </si>
  <si>
    <t>https://www.cursosdesarrolloweb.es/course/curso-laravel-11/visor</t>
  </si>
  <si>
    <t>Complementando el bootcamp de Laravel</t>
  </si>
  <si>
    <t>Item</t>
  </si>
  <si>
    <t>Horas</t>
  </si>
  <si>
    <t>SQL: Consultas básicas a complejas</t>
  </si>
  <si>
    <t>https://www.udemy.com/course/aprende-sql-desde-cero-curso-con-mas-de-100-ejercicios</t>
  </si>
  <si>
    <t>Aprende SQL desde cero: ¡Curso con mas de 50 ejercicios! 1</t>
  </si>
  <si>
    <t>https://www.udemy.com/course/aprende-sql-desde-cero-curso-con-mas-de-50-ejercicios</t>
  </si>
  <si>
    <t>Aprende SQL desde cero: ¡Curso con mas de 50 ejercicios! 2</t>
  </si>
  <si>
    <t>https://www.udemy.com/course/aprende-sql-nivel-avanzado-curso-con-mas-de-50-ejercicios/</t>
  </si>
  <si>
    <t>Cursos de laravel 11</t>
  </si>
  <si>
    <t>https://www.youtube.com/playlist?list=PLbFjjy1sD3hr3ppWz9JndcXJErAQdpDHt</t>
  </si>
  <si>
    <t>DDD</t>
  </si>
  <si>
    <t>https://www.youtube.com/watch?v=SupUqrZW5C4</t>
  </si>
  <si>
    <t>https://www.youtube.com/watch?v=rSjCJGoH-GQ</t>
  </si>
  <si>
    <t>Atajos VSC</t>
  </si>
  <si>
    <t>Crear estructura Documento HTML</t>
  </si>
  <si>
    <t>!</t>
  </si>
  <si>
    <t>Crear estructura componente Vue</t>
  </si>
  <si>
    <t>vue</t>
  </si>
  <si>
    <t>Extensiones VSC</t>
  </si>
  <si>
    <t>GitHub Copilot (GitHub)</t>
  </si>
  <si>
    <t>Larabel Blade formatter</t>
  </si>
  <si>
    <t>Larabel Blade Snippets</t>
  </si>
  <si>
    <t>Laravel goto view</t>
  </si>
  <si>
    <t>Larabel Snippets</t>
  </si>
  <si>
    <t>PHP Intelephense (Ben Mewburn)</t>
  </si>
  <si>
    <t>Spanish Language Pack for Visual Studio (Microsoft)</t>
  </si>
  <si>
    <t>Tailwind CSS IntelliSense (Tailwind Labs)</t>
  </si>
  <si>
    <t>Alpine.js IntelliSense</t>
  </si>
  <si>
    <t>Vetur (Pine Wu)</t>
  </si>
  <si>
    <t>Comandos básicos</t>
  </si>
  <si>
    <t>Instalar el instalador de Laravel vía Composer</t>
  </si>
  <si>
    <t>composer global require "laravel/installer"</t>
  </si>
  <si>
    <t>Crear controlador:</t>
  </si>
  <si>
    <t>php artisan make:controller NombreController</t>
  </si>
  <si>
    <t>Nota: El nombre del controlador por convención, se recomienda escribirlo en singular.</t>
  </si>
  <si>
    <t>Crear migración:</t>
  </si>
  <si>
    <t>php artisan make:migration create_nombretabla_table</t>
  </si>
  <si>
    <t>Nota: escribri nombretabla en plural</t>
  </si>
  <si>
    <t>Agregar columna a una tabla:</t>
  </si>
  <si>
    <t>php artisan make:migration add_nombrecolumna_to_nombretabla_table</t>
  </si>
  <si>
    <t>Ejecutar migración</t>
  </si>
  <si>
    <t>php artisan migrate</t>
  </si>
  <si>
    <t>Revertir cambios de la última migración:</t>
  </si>
  <si>
    <t>php artisan migrate:rollback</t>
  </si>
  <si>
    <t>Destruir tablas e ejecutar migraciones:</t>
  </si>
  <si>
    <t>php artisan migrate:fresh</t>
  </si>
  <si>
    <t>php artisan migrate:refresh</t>
  </si>
  <si>
    <t>Crear un mailable:</t>
  </si>
  <si>
    <t>php artisan make:mail NombreMailable</t>
  </si>
  <si>
    <t>Crear un componente de clase:</t>
  </si>
  <si>
    <t>php artisan make:component Nombre</t>
  </si>
  <si>
    <t>Publicar los componentes de Jetstream</t>
  </si>
  <si>
    <t>php artisan vendor:publish --tag=jetstream-views</t>
  </si>
  <si>
    <t>Instalar Vue CLI</t>
  </si>
  <si>
    <t>Instalar node.js</t>
  </si>
  <si>
    <t>Ejecutar en una terminal como administrador:</t>
  </si>
  <si>
    <t>npm install -g @vue/cli</t>
  </si>
  <si>
    <t>Para habilitar la ejecución de macros, ejecutar:</t>
  </si>
  <si>
    <t>Set-ExecutionPolicy Unrestricted</t>
  </si>
  <si>
    <t>Crear proyecto Vue:</t>
  </si>
  <si>
    <t>vue create nombreProyecto</t>
  </si>
  <si>
    <t>Instalar Vue Router</t>
  </si>
  <si>
    <t>vue add router</t>
  </si>
  <si>
    <t>Instalar Vuex</t>
  </si>
  <si>
    <t>vue add vuex</t>
  </si>
  <si>
    <t>Laravel Value Objects</t>
  </si>
  <si>
    <t>Introducciónkeyboard_arrow_down</t>
  </si>
  <si>
    <t>Alquiler</t>
  </si>
  <si>
    <t>file_downloadProyecto finalN/D</t>
  </si>
  <si>
    <t>Internet y Luz</t>
  </si>
  <si>
    <t>play_circle_outline¿Qué vamos a hacer?6 minutos</t>
  </si>
  <si>
    <t>play_circle_outlineExplicación inicial2 minutos</t>
  </si>
  <si>
    <t>Contenido del cursokeyboard_arrow_down</t>
  </si>
  <si>
    <t>play_circle_outlineMigraciones y Seeders4 minutos</t>
  </si>
  <si>
    <t>play_circle_outlineEntendiendo los Value Objects5 minutos</t>
  </si>
  <si>
    <t>play_circle_outlineValue Object (clase abstracta)9 minutos</t>
  </si>
  <si>
    <t>play_circle_outlineValue Object Primitivo (Text)5 minutos</t>
  </si>
  <si>
    <t>play_circle_outlineProbando nuestro Value Object con Tinker5 minutos</t>
  </si>
  <si>
    <t>play_circle_outlineValue Object Primitivo (Number) + Tinker5 minutos</t>
  </si>
  <si>
    <t>play_circle_outlineValue Object Primitivo (Boolean) + Tinker6 minutos</t>
  </si>
  <si>
    <t>play_circle_outlineUtilizando Value Objects en los modelos Eloquent (Casts)6 minutos</t>
  </si>
  <si>
    <t>play_circle_outlineUtilizando Value Objects en Atributos Eloquent (FullName)11 minutos</t>
  </si>
  <si>
    <t>play_circle_outlineValue Object Email + Cast + Tinker7 minutos</t>
  </si>
  <si>
    <t>play_circle_outlineValue Object URL + Cast + Tinker7 minutos</t>
  </si>
  <si>
    <t>play_circle_outlineValue Object Phone + Cast + Tinker6 minutos</t>
  </si>
  <si>
    <t>play_circle_outlineValue Object Money + Cast + Tinker7 minutos</t>
  </si>
  <si>
    <t>play_circle_outlineValue Object File + Cast + Tinker10 minutos</t>
  </si>
  <si>
    <t>Arquitectura avanzada en Laravel con DDD para proyectos escalables</t>
  </si>
  <si>
    <t>play_circle_outline¿Qué vamos a hacer?14 minutos</t>
  </si>
  <si>
    <t>Preparando nuestro proyectokeyboard_arrow_down</t>
  </si>
  <si>
    <t>play_circle_outlineCrear proyecto con el stack Inertia y registrar namespace Domain4 minutos</t>
  </si>
  <si>
    <t>play_circle_outlineEstructura de directorios para aplicar DDD9 minutos</t>
  </si>
  <si>
    <t>play_circle_outlineCrear modelos Post, Category, Tag y pasar modelo User a Shared3 minutos</t>
  </si>
  <si>
    <t>play_circle_outlineMigraciones para Post, Category y Tag7 minutos</t>
  </si>
  <si>
    <t>play_circle_outlineFactories, Seeds, y configurar modelos12 minutos</t>
  </si>
  <si>
    <t>Shared Contextkeyboard_arrow_down</t>
  </si>
  <si>
    <t>play_circle_outlineCrear y aplicar GlobalScope para usuarios3 minutos</t>
  </si>
  <si>
    <t>play_circle_outlineEloquent Api Resource para User5 minutos</t>
  </si>
  <si>
    <t>play_circle_outlineClase abstracta en Shared Context para crear filtros que realicen búsquedas3 minutos</t>
  </si>
  <si>
    <t>play_circle_outlineReflectionClass para nuestro modelo de vista abstracto6 minutos</t>
  </si>
  <si>
    <t>Blog Contextkeyboard_arrow_down</t>
  </si>
  <si>
    <t>play_circle_outlineApi Resources para gestionar el Blog4 minutos</t>
  </si>
  <si>
    <t>play_circle_outlineGenerando los filtros del Blog a través de nuestra clase abstracta6 minutos</t>
  </si>
  <si>
    <t>play_circle_outlineEnum Filter, un enumerable con lógica para procesar los filtros5 minutos</t>
  </si>
  <si>
    <t>play_circle_outlineFormRequest para Posts3 minutos</t>
  </si>
  <si>
    <t>play_circle_outlineExtender la paginación de Laravel para generar enlaces en el cliente a demanda6 minutos</t>
  </si>
  <si>
    <t>play_circle_outlineModelo de vista para el listado de Posts completo11 minutos</t>
  </si>
  <si>
    <t>play_circle_outlineModelo de vista para el formulario de Posts6 minutos</t>
  </si>
  <si>
    <t>play_circle_outlineAcción para crear y actualizar Posts de forma centralizada8 minutos</t>
  </si>
  <si>
    <t>play_circle_outlinePostController con método Index para utilizar nuestro modelo de vista para el listado5 minutos</t>
  </si>
  <si>
    <t>play_circle_outlineComponentes Vue Badge y Post4 minutos</t>
  </si>
  <si>
    <t>play_circle_outlineComponente Vue Paginación6 minutos</t>
  </si>
  <si>
    <t>play_circle_outlinePágina Vue para listar posts con filtrado y paginación server side15 minutos</t>
  </si>
  <si>
    <t>play_circle_outlineOperaciones de CRUD en el PostController utilizando Actions y ViewModels5 minutos</t>
  </si>
  <si>
    <t>play_circle_outlinePágina formulario posts reutilizable para alta y edición7 minutos</t>
  </si>
  <si>
    <t>play_circle_outlineExportar el listado a Excel10 minutos</t>
  </si>
  <si>
    <t>Desarrolla un acortador de URL con Laravel</t>
  </si>
  <si>
    <t>play_circle_outline¿Qué vamos a hacer?3 minutos</t>
  </si>
  <si>
    <t>play_circle_outlineExplicación y crear proyecto3 minutos</t>
  </si>
  <si>
    <t>play_circle_outlineShared Domain y ajustar el modelo User4 minutos</t>
  </si>
  <si>
    <t>play_circle_outlineEstructura del dominio Shortener y seed + factory usuarios3 minutos</t>
  </si>
  <si>
    <t>play_circle_outlineMigración y modelo ShortUrl5 minutos</t>
  </si>
  <si>
    <t>play_circle_outlineEloquent Accessor ShortUrl3 minutos</t>
  </si>
  <si>
    <t>play_circle_outlineControlador ShortUrl, rutas y ajustar navegación6 minutos</t>
  </si>
  <si>
    <t>play_circle_outlineModelo de Vista y listado de URLs con formulario de alta6 minutos</t>
  </si>
  <si>
    <t>play_circle_outlineRegla de validación para verificar la URL ingresada2 minutos</t>
  </si>
  <si>
    <t>play_circle_outlineFormRequest para validar las URL3 minutos</t>
  </si>
  <si>
    <t>play_circle_outlineGenerar códigos alfanuméricos únicos3 minutos</t>
  </si>
  <si>
    <t>play_circle_outlineAcción para crear ShortUrl5 minutos</t>
  </si>
  <si>
    <t>play_circle_outlineEliminar ShortUrl2 minutos</t>
  </si>
  <si>
    <t>play_circle_outlineAcción para redireccionar y actualizar los Hits7 minutos</t>
  </si>
  <si>
    <t>play_circle_outlineProbando las URL con diferentes agentes de usuario6 minutos</t>
  </si>
  <si>
    <t>play_circle_outlineDespedida1 minutos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</si>
</sst>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178" formatCode="_-* #,##0.00\ _€_-;\-* #,##0.00\ _€_-;_-* &quot;-&quot;\ _€_-;_-@_-"/>
    <numFmt numFmtId="179" formatCode="_-* #,##0\ _€_-;\-* #,##0\ _€_-;_-* &quot;-&quot;\ _€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FE2E6"/>
      </left>
      <right style="medium">
        <color rgb="FFDFE2E6"/>
      </right>
      <top style="medium">
        <color rgb="FFDFE2E6"/>
      </top>
      <bottom style="medium">
        <color rgb="FFDFE2E6"/>
      </bottom>
      <diagonal/>
    </border>
    <border>
      <left/>
      <right/>
      <top/>
      <bottom style="medium">
        <color rgb="FFE9EDF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/>
    <xf numFmtId="0" fontId="2" fillId="0" borderId="1" xfId="6" applyBorder="1" applyAlignment="1">
      <alignment horizontal="left" vertical="center" wrapText="1"/>
    </xf>
    <xf numFmtId="0" fontId="2" fillId="0" borderId="2" xfId="6" applyBorder="1" applyAlignment="1">
      <alignment horizontal="left" vertical="center" wrapText="1"/>
    </xf>
    <xf numFmtId="0" fontId="2" fillId="0" borderId="0" xfId="6" applyAlignment="1">
      <alignment horizontal="left" vertical="center" wrapText="1"/>
    </xf>
    <xf numFmtId="0" fontId="2" fillId="0" borderId="0" xfId="6"/>
    <xf numFmtId="0" fontId="0" fillId="0" borderId="0" xfId="0" applyAlignment="1">
      <alignment horizontal="left"/>
    </xf>
    <xf numFmtId="0" fontId="2" fillId="0" borderId="0" xfId="6" applyAlignment="1">
      <alignment horizontal="left"/>
    </xf>
    <xf numFmtId="0" fontId="0" fillId="0" borderId="0" xfId="0" applyAlignment="1">
      <alignment horizontal="right"/>
    </xf>
    <xf numFmtId="9" fontId="0" fillId="0" borderId="0" xfId="3" applyFont="1"/>
    <xf numFmtId="4" fontId="0" fillId="0" borderId="0" xfId="0" applyNumberFormat="1"/>
    <xf numFmtId="0" fontId="3" fillId="0" borderId="0" xfId="6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8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/>
    <xf numFmtId="1" fontId="0" fillId="0" borderId="0" xfId="0" applyNumberFormat="1"/>
    <xf numFmtId="179" fontId="1" fillId="0" borderId="0" xfId="0" applyNumberFormat="1" applyFont="1"/>
    <xf numFmtId="179" fontId="0" fillId="0" borderId="0" xfId="0" applyNumberFormat="1"/>
    <xf numFmtId="1" fontId="1" fillId="0" borderId="0" xfId="0" applyNumberFormat="1" applyFont="1"/>
    <xf numFmtId="2" fontId="1" fillId="0" borderId="0" xfId="0" applyNumberFormat="1" applyFont="1"/>
    <xf numFmtId="10" fontId="1" fillId="0" borderId="0" xfId="3" applyNumberFormat="1" applyFont="1"/>
    <xf numFmtId="58" fontId="1" fillId="0" borderId="0" xfId="0" applyNumberFormat="1" applyFont="1"/>
    <xf numFmtId="2" fontId="0" fillId="0" borderId="0" xfId="0" applyNumberFormat="1"/>
    <xf numFmtId="1" fontId="0" fillId="0" borderId="0" xfId="0" applyNumberFormat="1" applyAlignment="1">
      <alignment horizontal="right"/>
    </xf>
    <xf numFmtId="179" fontId="4" fillId="0" borderId="0" xfId="0" applyNumberFormat="1" applyFont="1"/>
    <xf numFmtId="179" fontId="5" fillId="0" borderId="0" xfId="0" applyNumberFormat="1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9">
    <dxf>
      <numFmt numFmtId="58" formatCode="dd/mm/yyyy"/>
    </dxf>
    <dxf>
      <numFmt numFmtId="58" formatCode="dd/mm/yyyy"/>
    </dxf>
    <dxf>
      <font>
        <name val="Calibri"/>
        <scheme val="none"/>
        <family val="2"/>
        <b val="1"/>
        <i val="0"/>
        <strike val="0"/>
        <u val="none"/>
        <sz val="11"/>
        <color theme="1"/>
      </font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79" formatCode="_-* #,##0\ _€_-;\-* #,##0\ _€_-;_-* &quot;-&quot;\ _€_-;_-@_-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a2" displayName="Tabla2" ref="A1:S377" totalsRowShown="0">
  <autoFilter xmlns:etc="http://www.wps.cn/officeDocument/2017/etCustomData" ref="A1:S377" etc:filterBottomFollowUsedRange="0">
    <filterColumn colId="18">
      <customFilters>
        <customFilter operator="equal" val="2024"/>
      </customFilters>
    </filterColumn>
  </autoFilter>
  <tableColumns count="19">
    <tableColumn id="1" name="Fecha" dataDxfId="0"/>
    <tableColumn id="2" name="Tecnologías" dataDxfId="1"/>
    <tableColumn id="3" name="Total" dataDxfId="2">
      <calculatedColumnFormula>SUM(D2:R2)</calculatedColumnFormula>
    </tableColumn>
    <tableColumn id="4" name="P1" dataDxfId="3"/>
    <tableColumn id="5" name="P2" dataDxfId="4"/>
    <tableColumn id="6" name="P3" dataDxfId="5"/>
    <tableColumn id="7" name="P4" dataDxfId="6"/>
    <tableColumn id="8" name="P5" dataDxfId="7"/>
    <tableColumn id="9" name="P6" dataDxfId="8"/>
    <tableColumn id="10" name="P7" dataDxfId="9"/>
    <tableColumn id="11" name="P8" dataDxfId="10"/>
    <tableColumn id="12" name="P9" dataDxfId="11"/>
    <tableColumn id="13" name="P10" dataDxfId="12"/>
    <tableColumn id="14" name="P11" dataDxfId="13"/>
    <tableColumn id="15" name="P12" dataDxfId="14"/>
    <tableColumn id="16" name="P13" dataDxfId="15"/>
    <tableColumn id="17" name="P14" dataDxfId="16"/>
    <tableColumn id="18" name="P15" dataDxfId="17"/>
    <tableColumn id="20" name="Anho" dataDxfId="18">
      <calculatedColumnFormula>YEAR(Tabla2[[#This Row],[Fecha]])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1:A20" totalsRowShown="0">
  <autoFilter xmlns:etc="http://www.wps.cn/officeDocument/2017/etCustomData" ref="A1:A20" etc:filterBottomFollowUsedRange="0"/>
  <sortState ref="A1:A20">
    <sortCondition ref="A1"/>
  </sortState>
  <tableColumns count="1">
    <tableColumn id="1" name="Tecnologí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youtube.com/watch?v=rSjCJGoH-GQ" TargetMode="External"/><Relationship Id="rId5" Type="http://schemas.openxmlformats.org/officeDocument/2006/relationships/hyperlink" Target="https://www.youtube.com/watch?v=SupUqrZW5C4" TargetMode="External"/><Relationship Id="rId4" Type="http://schemas.openxmlformats.org/officeDocument/2006/relationships/hyperlink" Target="https://www.youtube.com/playlist?list=PLbFjjy1sD3hr3ppWz9JndcXJErAQdpDHt" TargetMode="External"/><Relationship Id="rId3" Type="http://schemas.openxmlformats.org/officeDocument/2006/relationships/hyperlink" Target="https://www.youtube.com/playlist?list=PLd3a4dr8oUsAtdEXaR5XBQtspx7axkinm" TargetMode="External"/><Relationship Id="rId2" Type="http://schemas.openxmlformats.org/officeDocument/2006/relationships/hyperlink" Target="https://www.cursosdesarrolloweb.es/course/curso-laravel-11/visor" TargetMode="External"/><Relationship Id="rId1" Type="http://schemas.openxmlformats.org/officeDocument/2006/relationships/hyperlink" Target="https://campus-ademass.com/curso/24" TargetMode="External"/></Relationships>
</file>

<file path=xl/worksheets/_rels/sheet9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cursosdesarrolloweb.es/lecciones/desarrolla-un-acortador-de-url-con-laravel-que-vamos-a-hacer" TargetMode="External"/><Relationship Id="rId5" Type="http://schemas.openxmlformats.org/officeDocument/2006/relationships/hyperlink" Target="https://www.cursosdesarrolloweb.es/course/desarrolla-un-acortador-de-url-con-laravel" TargetMode="External"/><Relationship Id="rId4" Type="http://schemas.openxmlformats.org/officeDocument/2006/relationships/hyperlink" Target="https://www.cursosdesarrolloweb.es/lecciones/arquitectura-avanzada-en-laravel-con-ddd-para-proyectos-escalables-que-vamos-a-hacer" TargetMode="External"/><Relationship Id="rId3" Type="http://schemas.openxmlformats.org/officeDocument/2006/relationships/hyperlink" Target="https://www.cursosdesarrolloweb.es/course/arquitectura-avanzada-en-laravel-con-ddd-para-proyectos-escalables" TargetMode="External"/><Relationship Id="rId2" Type="http://schemas.openxmlformats.org/officeDocument/2006/relationships/hyperlink" Target="https://www.cursosdesarrolloweb.es/lecciones/laravel-value-objects-que-vamos-a-hacer" TargetMode="External"/><Relationship Id="rId1" Type="http://schemas.openxmlformats.org/officeDocument/2006/relationships/hyperlink" Target="https://www.cursosdesarrolloweb.es/course/laravel-value-ob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77"/>
  <sheetViews>
    <sheetView tabSelected="1" workbookViewId="0">
      <pane xSplit="3" ySplit="1" topLeftCell="D366" activePane="bottomRight" state="frozen"/>
      <selection/>
      <selection pane="topRight"/>
      <selection pane="bottomLeft"/>
      <selection pane="bottomRight" activeCell="J378" sqref="J378"/>
    </sheetView>
  </sheetViews>
  <sheetFormatPr defaultColWidth="11.5545454545455" defaultRowHeight="14.5"/>
  <cols>
    <col min="2" max="2" width="12.7818181818182" customWidth="1"/>
    <col min="3" max="3" width="11.5545454545455" style="1"/>
    <col min="4" max="18" width="7.10909090909091" customWidth="1"/>
    <col min="19" max="19" width="11.5545454545455" style="17"/>
    <col min="20" max="20" width="4.66363636363636" customWidth="1"/>
    <col min="21" max="21" width="7.66363636363636" customWidth="1"/>
    <col min="22" max="22" width="8.33636363636364" customWidth="1"/>
    <col min="23" max="23" width="10" customWidth="1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0" t="s">
        <v>18</v>
      </c>
      <c r="U1" s="1">
        <v>2024</v>
      </c>
      <c r="V1" s="21">
        <f>Resumen!D2</f>
        <v>36.4755244755245</v>
      </c>
      <c r="W1" s="22">
        <f>Resumen!D11</f>
        <v>0.950091074681239</v>
      </c>
      <c r="X1" s="23">
        <f>Resumen!D7+Resumen!F10</f>
        <v>45639</v>
      </c>
    </row>
    <row r="2" hidden="1" spans="1:22">
      <c r="A2" s="16">
        <v>44991</v>
      </c>
      <c r="B2" s="16" t="s">
        <v>19</v>
      </c>
      <c r="C2" s="18">
        <f>SUM(D2:R2)</f>
        <v>8</v>
      </c>
      <c r="D2" s="19">
        <v>8</v>
      </c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7">
        <f>YEAR(Tabla2[[#This Row],[Fecha]])</f>
        <v>2023</v>
      </c>
      <c r="V2" s="24"/>
    </row>
    <row r="3" hidden="1" spans="1:19">
      <c r="A3" s="16">
        <v>44992</v>
      </c>
      <c r="B3" s="16" t="s">
        <v>19</v>
      </c>
      <c r="C3" s="18">
        <f>SUM(D3:R3)</f>
        <v>19</v>
      </c>
      <c r="D3" s="19">
        <v>5</v>
      </c>
      <c r="E3" s="19">
        <v>14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7">
        <f>YEAR(Tabla2[[#This Row],[Fecha]])</f>
        <v>2023</v>
      </c>
    </row>
    <row r="4" hidden="1" spans="1:19">
      <c r="A4" s="16">
        <v>45000</v>
      </c>
      <c r="B4" s="16" t="s">
        <v>20</v>
      </c>
      <c r="C4" s="18">
        <f>SUM(D4:R4)</f>
        <v>33</v>
      </c>
      <c r="D4" s="19">
        <v>9</v>
      </c>
      <c r="E4" s="19">
        <v>9</v>
      </c>
      <c r="F4" s="19">
        <v>15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25">
        <f>YEAR(Tabla2[[#This Row],[Fecha]])</f>
        <v>2023</v>
      </c>
    </row>
    <row r="5" hidden="1" spans="1:19">
      <c r="A5" s="16">
        <v>45002</v>
      </c>
      <c r="B5" s="16" t="s">
        <v>20</v>
      </c>
      <c r="C5" s="18">
        <f>SUM(D5:R5)</f>
        <v>31</v>
      </c>
      <c r="D5" s="19">
        <v>7</v>
      </c>
      <c r="E5" s="19">
        <v>9</v>
      </c>
      <c r="F5" s="19">
        <v>15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7">
        <f>YEAR(Tabla2[[#This Row],[Fecha]])</f>
        <v>2023</v>
      </c>
    </row>
    <row r="6" hidden="1" spans="1:19">
      <c r="A6" s="16">
        <v>45005</v>
      </c>
      <c r="B6" s="16" t="s">
        <v>21</v>
      </c>
      <c r="C6" s="18">
        <f>SUM(D6:R6)</f>
        <v>12</v>
      </c>
      <c r="D6" s="19">
        <v>7</v>
      </c>
      <c r="E6" s="19">
        <v>4</v>
      </c>
      <c r="F6" s="19">
        <v>1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7">
        <f>YEAR(Tabla2[[#This Row],[Fecha]])</f>
        <v>2023</v>
      </c>
    </row>
    <row r="7" hidden="1" spans="1:19">
      <c r="A7" s="16">
        <v>45010</v>
      </c>
      <c r="B7" s="16" t="s">
        <v>22</v>
      </c>
      <c r="C7" s="18">
        <f>SUM(D7:R7)</f>
        <v>64</v>
      </c>
      <c r="D7" s="19">
        <v>4</v>
      </c>
      <c r="E7" s="19">
        <v>12</v>
      </c>
      <c r="F7" s="19">
        <v>5</v>
      </c>
      <c r="G7" s="19">
        <v>5</v>
      </c>
      <c r="H7" s="19">
        <v>6</v>
      </c>
      <c r="I7" s="19">
        <v>4</v>
      </c>
      <c r="J7" s="19">
        <v>14</v>
      </c>
      <c r="K7" s="19">
        <v>6</v>
      </c>
      <c r="L7" s="19">
        <v>8</v>
      </c>
      <c r="M7" s="19"/>
      <c r="N7" s="19"/>
      <c r="O7" s="19"/>
      <c r="P7" s="19"/>
      <c r="Q7" s="19"/>
      <c r="R7" s="19"/>
      <c r="S7" s="17">
        <f>YEAR(Tabla2[[#This Row],[Fecha]])</f>
        <v>2023</v>
      </c>
    </row>
    <row r="8" hidden="1" spans="1:19">
      <c r="A8" s="16">
        <v>45010</v>
      </c>
      <c r="B8" t="s">
        <v>23</v>
      </c>
      <c r="C8" s="18">
        <f>SUM(D8:R8)</f>
        <v>34</v>
      </c>
      <c r="D8" s="19">
        <v>5</v>
      </c>
      <c r="E8" s="19">
        <v>11</v>
      </c>
      <c r="F8" s="19">
        <v>7</v>
      </c>
      <c r="G8" s="19">
        <v>11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7">
        <f>YEAR(Tabla2[[#This Row],[Fecha]])</f>
        <v>2023</v>
      </c>
    </row>
    <row r="9" hidden="1" spans="1:19">
      <c r="A9" s="16">
        <v>45018</v>
      </c>
      <c r="B9" s="16" t="s">
        <v>23</v>
      </c>
      <c r="C9" s="18">
        <f>SUM(D9:R9)</f>
        <v>102</v>
      </c>
      <c r="D9" s="19">
        <v>5</v>
      </c>
      <c r="E9" s="19">
        <v>11</v>
      </c>
      <c r="F9" s="19">
        <v>7</v>
      </c>
      <c r="G9" s="19">
        <v>11</v>
      </c>
      <c r="H9" s="19">
        <v>10</v>
      </c>
      <c r="I9" s="19">
        <v>12</v>
      </c>
      <c r="J9" s="19">
        <v>11</v>
      </c>
      <c r="K9" s="19">
        <v>5</v>
      </c>
      <c r="L9" s="19">
        <v>11</v>
      </c>
      <c r="M9" s="19">
        <v>8</v>
      </c>
      <c r="N9" s="19">
        <v>7</v>
      </c>
      <c r="O9" s="19">
        <v>1</v>
      </c>
      <c r="P9" s="19">
        <v>3</v>
      </c>
      <c r="Q9" s="19"/>
      <c r="R9" s="19"/>
      <c r="S9" s="17">
        <f>YEAR(Tabla2[[#This Row],[Fecha]])</f>
        <v>2023</v>
      </c>
    </row>
    <row r="10" hidden="1" spans="1:19">
      <c r="A10" s="16">
        <v>45021</v>
      </c>
      <c r="B10" s="16" t="s">
        <v>21</v>
      </c>
      <c r="C10" s="18">
        <f>SUM(D10:R10)</f>
        <v>19</v>
      </c>
      <c r="D10" s="19">
        <v>19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7">
        <f>YEAR(Tabla2[[#This Row],[Fecha]])</f>
        <v>2023</v>
      </c>
    </row>
    <row r="11" hidden="1" spans="1:19">
      <c r="A11" s="16">
        <v>45022</v>
      </c>
      <c r="B11" s="16" t="s">
        <v>21</v>
      </c>
      <c r="C11" s="18">
        <f>SUM(D11:R11)</f>
        <v>64</v>
      </c>
      <c r="D11" s="19">
        <v>6</v>
      </c>
      <c r="E11" s="19">
        <v>15</v>
      </c>
      <c r="F11" s="19">
        <v>19</v>
      </c>
      <c r="G11" s="19">
        <v>3</v>
      </c>
      <c r="H11" s="19">
        <v>17</v>
      </c>
      <c r="I11" s="19">
        <v>4</v>
      </c>
      <c r="J11" s="19"/>
      <c r="K11" s="19"/>
      <c r="L11" s="19"/>
      <c r="M11" s="19"/>
      <c r="N11" s="19"/>
      <c r="O11" s="19"/>
      <c r="P11" s="19"/>
      <c r="Q11" s="19"/>
      <c r="R11" s="19"/>
      <c r="S11" s="17">
        <f>YEAR(Tabla2[[#This Row],[Fecha]])</f>
        <v>2023</v>
      </c>
    </row>
    <row r="12" hidden="1" spans="1:19">
      <c r="A12" s="16">
        <v>45022</v>
      </c>
      <c r="B12" s="16" t="s">
        <v>23</v>
      </c>
      <c r="C12" s="18">
        <f>SUM(D12:R12)</f>
        <v>32</v>
      </c>
      <c r="D12" s="19">
        <v>9</v>
      </c>
      <c r="E12" s="19">
        <v>11</v>
      </c>
      <c r="F12" s="19">
        <v>12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7">
        <f>YEAR(Tabla2[[#This Row],[Fecha]])</f>
        <v>2023</v>
      </c>
    </row>
    <row r="13" hidden="1" spans="1:19">
      <c r="A13" s="16">
        <v>45023</v>
      </c>
      <c r="B13" s="16" t="s">
        <v>21</v>
      </c>
      <c r="C13" s="18">
        <f>SUM(D13:R13)</f>
        <v>46</v>
      </c>
      <c r="D13" s="19">
        <v>7</v>
      </c>
      <c r="E13" s="19">
        <v>13</v>
      </c>
      <c r="F13" s="19">
        <v>14</v>
      </c>
      <c r="G13" s="19">
        <v>12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7">
        <f>YEAR(Tabla2[[#This Row],[Fecha]])</f>
        <v>2023</v>
      </c>
    </row>
    <row r="14" hidden="1" spans="1:19">
      <c r="A14" s="16">
        <v>45023</v>
      </c>
      <c r="B14" s="16" t="s">
        <v>23</v>
      </c>
      <c r="C14" s="18">
        <f>SUM(D14:R14)</f>
        <v>92</v>
      </c>
      <c r="D14" s="19">
        <v>5</v>
      </c>
      <c r="E14" s="19">
        <v>5</v>
      </c>
      <c r="F14" s="19">
        <v>6</v>
      </c>
      <c r="G14" s="19">
        <v>7</v>
      </c>
      <c r="H14" s="19">
        <v>7</v>
      </c>
      <c r="I14" s="19">
        <v>4</v>
      </c>
      <c r="J14" s="19">
        <v>7</v>
      </c>
      <c r="K14" s="19">
        <v>5</v>
      </c>
      <c r="L14" s="19">
        <v>11</v>
      </c>
      <c r="M14" s="19">
        <v>9</v>
      </c>
      <c r="N14" s="19">
        <v>3</v>
      </c>
      <c r="O14" s="19">
        <v>4</v>
      </c>
      <c r="P14" s="19">
        <v>5</v>
      </c>
      <c r="Q14" s="19">
        <v>14</v>
      </c>
      <c r="R14" s="19"/>
      <c r="S14" s="17">
        <f>YEAR(Tabla2[[#This Row],[Fecha]])</f>
        <v>2023</v>
      </c>
    </row>
    <row r="15" hidden="1" spans="1:19">
      <c r="A15" s="16">
        <v>45024</v>
      </c>
      <c r="B15" s="16" t="s">
        <v>23</v>
      </c>
      <c r="C15" s="18">
        <f>SUM(D15:R15)</f>
        <v>84</v>
      </c>
      <c r="D15" s="19">
        <v>3</v>
      </c>
      <c r="E15" s="19">
        <v>3</v>
      </c>
      <c r="F15" s="19">
        <v>11</v>
      </c>
      <c r="G15" s="19">
        <v>7</v>
      </c>
      <c r="H15" s="19">
        <v>8</v>
      </c>
      <c r="I15" s="19">
        <v>8</v>
      </c>
      <c r="J15" s="19">
        <v>13</v>
      </c>
      <c r="K15" s="19">
        <v>7</v>
      </c>
      <c r="L15" s="19">
        <v>24</v>
      </c>
      <c r="M15" s="19"/>
      <c r="N15" s="19"/>
      <c r="O15" s="19"/>
      <c r="P15" s="19"/>
      <c r="Q15" s="19"/>
      <c r="R15" s="19"/>
      <c r="S15" s="17">
        <f>YEAR(Tabla2[[#This Row],[Fecha]])</f>
        <v>2023</v>
      </c>
    </row>
    <row r="16" hidden="1" spans="1:19">
      <c r="A16" s="16">
        <v>45025</v>
      </c>
      <c r="B16" s="16" t="s">
        <v>23</v>
      </c>
      <c r="C16" s="18">
        <f>SUM(D16:R16)</f>
        <v>83</v>
      </c>
      <c r="D16" s="19">
        <v>4</v>
      </c>
      <c r="E16" s="19">
        <v>7</v>
      </c>
      <c r="F16" s="19">
        <v>15</v>
      </c>
      <c r="G16" s="19">
        <v>7</v>
      </c>
      <c r="H16" s="19">
        <v>11</v>
      </c>
      <c r="I16" s="19">
        <v>12</v>
      </c>
      <c r="J16" s="19">
        <v>6</v>
      </c>
      <c r="K16" s="19">
        <v>12</v>
      </c>
      <c r="L16" s="19">
        <v>9</v>
      </c>
      <c r="M16" s="19"/>
      <c r="N16" s="19"/>
      <c r="O16" s="19"/>
      <c r="P16" s="19"/>
      <c r="Q16" s="19"/>
      <c r="R16" s="19"/>
      <c r="S16" s="17">
        <f>YEAR(Tabla2[[#This Row],[Fecha]])</f>
        <v>2023</v>
      </c>
    </row>
    <row r="17" hidden="1" spans="1:19">
      <c r="A17" s="16">
        <v>45026</v>
      </c>
      <c r="B17" s="16" t="s">
        <v>21</v>
      </c>
      <c r="C17" s="18">
        <f>SUM(D17:R17)</f>
        <v>30</v>
      </c>
      <c r="D17" s="19">
        <v>18</v>
      </c>
      <c r="E17" s="19">
        <v>12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7">
        <f>YEAR(Tabla2[[#This Row],[Fecha]])</f>
        <v>2023</v>
      </c>
    </row>
    <row r="18" hidden="1" spans="1:19">
      <c r="A18" s="16">
        <v>45027</v>
      </c>
      <c r="B18" s="16" t="s">
        <v>21</v>
      </c>
      <c r="C18" s="18">
        <f>SUM(D18:R18)</f>
        <v>41</v>
      </c>
      <c r="D18" s="19">
        <v>10</v>
      </c>
      <c r="E18" s="19">
        <v>15</v>
      </c>
      <c r="F18" s="19">
        <v>16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7">
        <f>YEAR(Tabla2[[#This Row],[Fecha]])</f>
        <v>2023</v>
      </c>
    </row>
    <row r="19" hidden="1" spans="1:19">
      <c r="A19" s="16">
        <v>45028</v>
      </c>
      <c r="B19" s="16" t="s">
        <v>21</v>
      </c>
      <c r="C19" s="18">
        <f>SUM(D19:R19)</f>
        <v>56</v>
      </c>
      <c r="D19" s="19">
        <v>23</v>
      </c>
      <c r="E19" s="19">
        <v>33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7">
        <f>YEAR(Tabla2[[#This Row],[Fecha]])</f>
        <v>2023</v>
      </c>
    </row>
    <row r="20" hidden="1" spans="1:19">
      <c r="A20" s="16">
        <v>45029</v>
      </c>
      <c r="B20" s="16" t="s">
        <v>21</v>
      </c>
      <c r="C20" s="18">
        <f>SUM(D20:R20)</f>
        <v>38</v>
      </c>
      <c r="D20" s="19">
        <v>28</v>
      </c>
      <c r="E20" s="19">
        <v>10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7">
        <f>YEAR(Tabla2[[#This Row],[Fecha]])</f>
        <v>2023</v>
      </c>
    </row>
    <row r="21" hidden="1" spans="1:19">
      <c r="A21" s="16">
        <v>45030</v>
      </c>
      <c r="B21" s="16" t="s">
        <v>21</v>
      </c>
      <c r="C21" s="18">
        <f>SUM(D21:R21)</f>
        <v>42</v>
      </c>
      <c r="D21" s="19">
        <v>14</v>
      </c>
      <c r="E21" s="19">
        <v>7</v>
      </c>
      <c r="F21" s="19">
        <v>12</v>
      </c>
      <c r="G21" s="19">
        <v>9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7">
        <f>YEAR(Tabla2[[#This Row],[Fecha]])</f>
        <v>2023</v>
      </c>
    </row>
    <row r="22" hidden="1" spans="1:19">
      <c r="A22" s="16">
        <v>45031</v>
      </c>
      <c r="B22" s="16" t="s">
        <v>23</v>
      </c>
      <c r="C22" s="18">
        <f>SUM(D22:R22)</f>
        <v>234</v>
      </c>
      <c r="D22" s="19">
        <v>33</v>
      </c>
      <c r="E22" s="19">
        <v>15</v>
      </c>
      <c r="F22" s="19">
        <v>9</v>
      </c>
      <c r="G22" s="19">
        <v>3</v>
      </c>
      <c r="H22" s="19">
        <v>23</v>
      </c>
      <c r="I22" s="19">
        <v>6</v>
      </c>
      <c r="J22" s="19">
        <v>9</v>
      </c>
      <c r="K22" s="19">
        <v>12</v>
      </c>
      <c r="L22" s="19">
        <v>6</v>
      </c>
      <c r="M22" s="19">
        <v>6</v>
      </c>
      <c r="N22" s="19">
        <v>5</v>
      </c>
      <c r="O22" s="19">
        <v>14</v>
      </c>
      <c r="P22" s="19">
        <v>10</v>
      </c>
      <c r="Q22" s="19">
        <f>4+12+7+16+7</f>
        <v>46</v>
      </c>
      <c r="R22" s="19">
        <f>14+12+11</f>
        <v>37</v>
      </c>
      <c r="S22" s="17">
        <f>YEAR(Tabla2[[#This Row],[Fecha]])</f>
        <v>2023</v>
      </c>
    </row>
    <row r="23" hidden="1" spans="1:19">
      <c r="A23" s="16">
        <v>45032</v>
      </c>
      <c r="B23" s="16" t="s">
        <v>21</v>
      </c>
      <c r="C23" s="18">
        <f>SUM(D23:R23)</f>
        <v>44</v>
      </c>
      <c r="D23" s="19">
        <v>13</v>
      </c>
      <c r="E23" s="19">
        <v>13</v>
      </c>
      <c r="F23" s="19">
        <v>18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7">
        <f>YEAR(Tabla2[[#This Row],[Fecha]])</f>
        <v>2023</v>
      </c>
    </row>
    <row r="24" hidden="1" spans="1:19">
      <c r="A24" s="16">
        <v>45033</v>
      </c>
      <c r="B24" s="16" t="s">
        <v>21</v>
      </c>
      <c r="C24" s="18">
        <f>SUM(D24:R24)</f>
        <v>93</v>
      </c>
      <c r="D24" s="19">
        <v>30</v>
      </c>
      <c r="E24" s="19">
        <v>11</v>
      </c>
      <c r="F24" s="19">
        <v>19</v>
      </c>
      <c r="G24" s="19">
        <v>33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7">
        <f>YEAR(Tabla2[[#This Row],[Fecha]])</f>
        <v>2023</v>
      </c>
    </row>
    <row r="25" hidden="1" spans="1:19">
      <c r="A25" s="16">
        <v>45034</v>
      </c>
      <c r="B25" s="16" t="s">
        <v>21</v>
      </c>
      <c r="C25" s="18">
        <f>SUM(D25:R25)</f>
        <v>23</v>
      </c>
      <c r="D25" s="19">
        <v>11</v>
      </c>
      <c r="E25" s="19">
        <v>12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7">
        <f>YEAR(Tabla2[[#This Row],[Fecha]])</f>
        <v>2023</v>
      </c>
    </row>
    <row r="26" hidden="1" spans="1:19">
      <c r="A26" s="16">
        <v>45036</v>
      </c>
      <c r="B26" s="16" t="s">
        <v>21</v>
      </c>
      <c r="C26" s="18">
        <f>SUM(D26:R26)</f>
        <v>46</v>
      </c>
      <c r="D26" s="19">
        <v>11</v>
      </c>
      <c r="E26" s="19">
        <v>8</v>
      </c>
      <c r="F26" s="19">
        <v>9</v>
      </c>
      <c r="G26" s="19">
        <v>4</v>
      </c>
      <c r="H26" s="19">
        <v>8</v>
      </c>
      <c r="I26" s="19">
        <v>2</v>
      </c>
      <c r="J26" s="19">
        <v>4</v>
      </c>
      <c r="K26" s="19"/>
      <c r="L26" s="19"/>
      <c r="M26" s="19"/>
      <c r="N26" s="19"/>
      <c r="O26" s="19"/>
      <c r="P26" s="19"/>
      <c r="Q26" s="19"/>
      <c r="R26" s="19"/>
      <c r="S26" s="17">
        <f>YEAR(Tabla2[[#This Row],[Fecha]])</f>
        <v>2023</v>
      </c>
    </row>
    <row r="27" hidden="1" spans="1:19">
      <c r="A27" s="16">
        <v>45037</v>
      </c>
      <c r="B27" s="16" t="s">
        <v>21</v>
      </c>
      <c r="C27" s="18">
        <f>SUM(D27:R27)</f>
        <v>14</v>
      </c>
      <c r="D27" s="19">
        <v>4</v>
      </c>
      <c r="E27" s="19">
        <v>1</v>
      </c>
      <c r="F27" s="19">
        <v>6</v>
      </c>
      <c r="G27" s="19">
        <v>3</v>
      </c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7">
        <f>YEAR(Tabla2[[#This Row],[Fecha]])</f>
        <v>2023</v>
      </c>
    </row>
    <row r="28" hidden="1" spans="1:19">
      <c r="A28" s="16">
        <v>45038</v>
      </c>
      <c r="B28" s="16" t="s">
        <v>21</v>
      </c>
      <c r="C28" s="18">
        <f>SUM(D28:R28)</f>
        <v>110</v>
      </c>
      <c r="D28" s="19">
        <v>4</v>
      </c>
      <c r="E28" s="19">
        <v>3</v>
      </c>
      <c r="F28" s="19">
        <v>3</v>
      </c>
      <c r="G28" s="19">
        <v>5</v>
      </c>
      <c r="H28" s="19">
        <v>1</v>
      </c>
      <c r="I28" s="19">
        <v>3</v>
      </c>
      <c r="J28" s="19">
        <v>9</v>
      </c>
      <c r="K28" s="19">
        <v>2</v>
      </c>
      <c r="L28" s="19">
        <v>1</v>
      </c>
      <c r="M28" s="19">
        <v>3</v>
      </c>
      <c r="N28" s="19">
        <v>1</v>
      </c>
      <c r="O28" s="19">
        <v>3</v>
      </c>
      <c r="P28" s="19">
        <v>1</v>
      </c>
      <c r="Q28" s="19">
        <v>9</v>
      </c>
      <c r="R28" s="19">
        <f>2+4+5+7+10+8+20+6</f>
        <v>62</v>
      </c>
      <c r="S28" s="17">
        <f>YEAR(Tabla2[[#This Row],[Fecha]])</f>
        <v>2023</v>
      </c>
    </row>
    <row r="29" hidden="1" spans="1:19">
      <c r="A29" s="16">
        <v>45039</v>
      </c>
      <c r="B29" s="16" t="s">
        <v>21</v>
      </c>
      <c r="C29" s="18">
        <f>SUM(D29:R29)</f>
        <v>13</v>
      </c>
      <c r="D29" s="19">
        <v>5</v>
      </c>
      <c r="E29" s="19">
        <v>5</v>
      </c>
      <c r="F29" s="19">
        <v>2</v>
      </c>
      <c r="G29" s="19">
        <v>1</v>
      </c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7">
        <f>YEAR(Tabla2[[#This Row],[Fecha]])</f>
        <v>2023</v>
      </c>
    </row>
    <row r="30" hidden="1" spans="1:19">
      <c r="A30" s="16">
        <v>45040</v>
      </c>
      <c r="B30" s="16" t="s">
        <v>21</v>
      </c>
      <c r="C30" s="18">
        <f>SUM(D30:R30)</f>
        <v>43</v>
      </c>
      <c r="D30" s="19">
        <v>20</v>
      </c>
      <c r="E30" s="19">
        <v>23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7">
        <f>YEAR(Tabla2[[#This Row],[Fecha]])</f>
        <v>2023</v>
      </c>
    </row>
    <row r="31" hidden="1" spans="1:19">
      <c r="A31" s="16">
        <v>45041</v>
      </c>
      <c r="B31" s="16" t="s">
        <v>21</v>
      </c>
      <c r="C31" s="18">
        <f>SUM(D31:R31)</f>
        <v>31</v>
      </c>
      <c r="D31" s="19">
        <v>13</v>
      </c>
      <c r="E31" s="19">
        <v>18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7">
        <f>YEAR(Tabla2[[#This Row],[Fecha]])</f>
        <v>2023</v>
      </c>
    </row>
    <row r="32" hidden="1" spans="1:19">
      <c r="A32" s="16">
        <v>45042</v>
      </c>
      <c r="B32" s="16" t="s">
        <v>21</v>
      </c>
      <c r="C32" s="18">
        <f>SUM(D32:R32)</f>
        <v>38</v>
      </c>
      <c r="D32" s="19">
        <v>38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7">
        <f>YEAR(Tabla2[[#This Row],[Fecha]])</f>
        <v>2023</v>
      </c>
    </row>
    <row r="33" hidden="1" spans="1:19">
      <c r="A33" s="16">
        <v>45043</v>
      </c>
      <c r="B33" s="16" t="s">
        <v>21</v>
      </c>
      <c r="C33" s="18">
        <f>SUM(D33:R33)</f>
        <v>41</v>
      </c>
      <c r="D33" s="19">
        <v>5</v>
      </c>
      <c r="E33" s="19">
        <v>10</v>
      </c>
      <c r="F33" s="19">
        <v>26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7">
        <f>YEAR(Tabla2[[#This Row],[Fecha]])</f>
        <v>2023</v>
      </c>
    </row>
    <row r="34" hidden="1" spans="1:19">
      <c r="A34" s="16">
        <v>45044</v>
      </c>
      <c r="B34" s="16" t="s">
        <v>21</v>
      </c>
      <c r="C34" s="18">
        <f>SUM(D34:R34)</f>
        <v>65</v>
      </c>
      <c r="D34" s="19">
        <v>21</v>
      </c>
      <c r="E34" s="19">
        <v>16</v>
      </c>
      <c r="F34" s="19">
        <v>4</v>
      </c>
      <c r="G34" s="19">
        <v>24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7">
        <f>YEAR(Tabla2[[#This Row],[Fecha]])</f>
        <v>2023</v>
      </c>
    </row>
    <row r="35" hidden="1" spans="1:19">
      <c r="A35" s="16">
        <v>45045</v>
      </c>
      <c r="B35" s="16" t="s">
        <v>21</v>
      </c>
      <c r="C35" s="18">
        <f>SUM(D35:R35)</f>
        <v>130</v>
      </c>
      <c r="D35" s="19">
        <v>24</v>
      </c>
      <c r="E35" s="19">
        <v>21</v>
      </c>
      <c r="F35" s="19">
        <v>15</v>
      </c>
      <c r="G35" s="19">
        <v>19</v>
      </c>
      <c r="H35" s="19">
        <v>12</v>
      </c>
      <c r="I35" s="19">
        <v>9</v>
      </c>
      <c r="J35" s="19">
        <v>8</v>
      </c>
      <c r="K35" s="19">
        <v>22</v>
      </c>
      <c r="L35" s="19"/>
      <c r="M35" s="19"/>
      <c r="N35" s="19"/>
      <c r="O35" s="19"/>
      <c r="P35" s="19"/>
      <c r="Q35" s="19"/>
      <c r="R35" s="19"/>
      <c r="S35" s="17">
        <f>YEAR(Tabla2[[#This Row],[Fecha]])</f>
        <v>2023</v>
      </c>
    </row>
    <row r="36" hidden="1" spans="1:19">
      <c r="A36" s="16">
        <v>45046</v>
      </c>
      <c r="B36" s="16" t="s">
        <v>21</v>
      </c>
      <c r="C36" s="18">
        <f>SUM(D36:R36)</f>
        <v>115</v>
      </c>
      <c r="D36" s="19">
        <v>28</v>
      </c>
      <c r="E36" s="19">
        <v>14</v>
      </c>
      <c r="F36" s="19">
        <v>7</v>
      </c>
      <c r="G36" s="19">
        <v>3</v>
      </c>
      <c r="H36" s="19">
        <v>11</v>
      </c>
      <c r="I36" s="19">
        <v>7</v>
      </c>
      <c r="J36" s="19">
        <v>10</v>
      </c>
      <c r="K36" s="19">
        <v>9</v>
      </c>
      <c r="L36" s="19">
        <v>14</v>
      </c>
      <c r="M36" s="19">
        <v>12</v>
      </c>
      <c r="N36" s="19"/>
      <c r="O36" s="19"/>
      <c r="P36" s="19"/>
      <c r="Q36" s="19"/>
      <c r="R36" s="19"/>
      <c r="S36" s="17">
        <f>YEAR(Tabla2[[#This Row],[Fecha]])</f>
        <v>2023</v>
      </c>
    </row>
    <row r="37" hidden="1" spans="1:19">
      <c r="A37" s="16">
        <v>45047</v>
      </c>
      <c r="B37" s="16" t="s">
        <v>21</v>
      </c>
      <c r="C37" s="18">
        <f>SUM(D37:R37)</f>
        <v>73</v>
      </c>
      <c r="D37" s="19">
        <v>12</v>
      </c>
      <c r="E37" s="19">
        <v>6</v>
      </c>
      <c r="F37" s="19">
        <v>5</v>
      </c>
      <c r="G37" s="19">
        <v>6</v>
      </c>
      <c r="H37" s="19">
        <v>8</v>
      </c>
      <c r="I37" s="19">
        <v>11</v>
      </c>
      <c r="J37" s="19">
        <v>8</v>
      </c>
      <c r="K37" s="19">
        <v>14</v>
      </c>
      <c r="L37" s="19">
        <v>3</v>
      </c>
      <c r="M37" s="19"/>
      <c r="N37" s="19"/>
      <c r="O37" s="19"/>
      <c r="P37" s="19"/>
      <c r="Q37" s="19"/>
      <c r="R37" s="19"/>
      <c r="S37" s="17">
        <f>YEAR(Tabla2[[#This Row],[Fecha]])</f>
        <v>2023</v>
      </c>
    </row>
    <row r="38" hidden="1" spans="1:19">
      <c r="A38" s="16">
        <v>45048</v>
      </c>
      <c r="B38" s="16" t="s">
        <v>21</v>
      </c>
      <c r="C38" s="18">
        <f>SUM(D38:R38)</f>
        <v>38</v>
      </c>
      <c r="D38" s="19">
        <v>19</v>
      </c>
      <c r="E38" s="19">
        <v>9</v>
      </c>
      <c r="F38" s="19">
        <v>10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7">
        <f>YEAR(Tabla2[[#This Row],[Fecha]])</f>
        <v>2023</v>
      </c>
    </row>
    <row r="39" hidden="1" spans="1:19">
      <c r="A39" s="16">
        <v>45049</v>
      </c>
      <c r="B39" s="16" t="s">
        <v>21</v>
      </c>
      <c r="C39" s="18">
        <f>SUM(D39:R39)</f>
        <v>33</v>
      </c>
      <c r="D39" s="19">
        <v>10</v>
      </c>
      <c r="E39" s="19">
        <v>23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7">
        <f>YEAR(Tabla2[[#This Row],[Fecha]])</f>
        <v>2023</v>
      </c>
    </row>
    <row r="40" hidden="1" spans="1:19">
      <c r="A40" s="16">
        <v>45049</v>
      </c>
      <c r="B40" s="16" t="s">
        <v>20</v>
      </c>
      <c r="C40" s="18">
        <f>SUM(D40:R40)</f>
        <v>27</v>
      </c>
      <c r="D40" s="19">
        <v>5</v>
      </c>
      <c r="E40" s="19">
        <v>11</v>
      </c>
      <c r="F40" s="19">
        <v>11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7">
        <f>YEAR(Tabla2[[#This Row],[Fecha]])</f>
        <v>2023</v>
      </c>
    </row>
    <row r="41" hidden="1" spans="1:19">
      <c r="A41" s="16">
        <v>45050</v>
      </c>
      <c r="B41" s="16" t="s">
        <v>21</v>
      </c>
      <c r="C41" s="18">
        <f>SUM(D41:R41)</f>
        <v>36</v>
      </c>
      <c r="D41" s="19">
        <v>36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7">
        <f>YEAR(Tabla2[[#This Row],[Fecha]])</f>
        <v>2023</v>
      </c>
    </row>
    <row r="42" hidden="1" spans="1:19">
      <c r="A42" s="16">
        <v>45051</v>
      </c>
      <c r="B42" s="16" t="s">
        <v>21</v>
      </c>
      <c r="C42" s="18">
        <f>SUM(D42:R42)</f>
        <v>31</v>
      </c>
      <c r="D42" s="19">
        <v>16</v>
      </c>
      <c r="E42" s="19">
        <v>15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7">
        <f>YEAR(Tabla2[[#This Row],[Fecha]])</f>
        <v>2023</v>
      </c>
    </row>
    <row r="43" hidden="1" spans="1:19">
      <c r="A43" s="16">
        <v>45052</v>
      </c>
      <c r="B43" s="16" t="s">
        <v>21</v>
      </c>
      <c r="C43" s="18">
        <f>SUM(D43:R43)</f>
        <v>34</v>
      </c>
      <c r="D43" s="19">
        <v>34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7">
        <f>YEAR(Tabla2[[#This Row],[Fecha]])</f>
        <v>2023</v>
      </c>
    </row>
    <row r="44" hidden="1" spans="1:19">
      <c r="A44" s="16">
        <v>45053</v>
      </c>
      <c r="B44" s="16" t="s">
        <v>21</v>
      </c>
      <c r="C44" s="18">
        <f>SUM(D44:R44)</f>
        <v>39</v>
      </c>
      <c r="D44" s="19">
        <v>19</v>
      </c>
      <c r="E44" s="19">
        <v>20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7">
        <f>YEAR(Tabla2[[#This Row],[Fecha]])</f>
        <v>2023</v>
      </c>
    </row>
    <row r="45" hidden="1" spans="1:19">
      <c r="A45" s="16">
        <v>45058</v>
      </c>
      <c r="B45" s="16" t="s">
        <v>21</v>
      </c>
      <c r="C45" s="18">
        <f>SUM(D45:R45)</f>
        <v>21</v>
      </c>
      <c r="D45" s="19">
        <v>12</v>
      </c>
      <c r="E45" s="19">
        <v>9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7">
        <f>YEAR(Tabla2[[#This Row],[Fecha]])</f>
        <v>2023</v>
      </c>
    </row>
    <row r="46" hidden="1" spans="1:19">
      <c r="A46" s="16">
        <v>45061</v>
      </c>
      <c r="B46" s="16" t="s">
        <v>21</v>
      </c>
      <c r="C46" s="18">
        <f>SUM(D46:R46)</f>
        <v>61</v>
      </c>
      <c r="D46" s="19">
        <v>61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7">
        <f>YEAR(Tabla2[[#This Row],[Fecha]])</f>
        <v>2023</v>
      </c>
    </row>
    <row r="47" hidden="1" spans="1:19">
      <c r="A47" s="16">
        <v>45062</v>
      </c>
      <c r="B47" s="16" t="s">
        <v>21</v>
      </c>
      <c r="C47" s="18">
        <f>SUM(D47:R47)</f>
        <v>44</v>
      </c>
      <c r="D47" s="19">
        <v>44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7">
        <f>YEAR(Tabla2[[#This Row],[Fecha]])</f>
        <v>2023</v>
      </c>
    </row>
    <row r="48" hidden="1" spans="1:19">
      <c r="A48" s="16">
        <v>45063</v>
      </c>
      <c r="B48" s="16" t="s">
        <v>21</v>
      </c>
      <c r="C48" s="18">
        <f>SUM(D48:R48)</f>
        <v>33</v>
      </c>
      <c r="D48" s="19">
        <v>33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7">
        <f>YEAR(Tabla2[[#This Row],[Fecha]])</f>
        <v>2023</v>
      </c>
    </row>
    <row r="49" hidden="1" spans="1:19">
      <c r="A49" s="16">
        <v>45065</v>
      </c>
      <c r="B49" s="16" t="s">
        <v>21</v>
      </c>
      <c r="C49" s="18">
        <f>SUM(D49:R49)</f>
        <v>46</v>
      </c>
      <c r="D49" s="19">
        <v>23</v>
      </c>
      <c r="E49" s="19">
        <v>23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7">
        <f>YEAR(Tabla2[[#This Row],[Fecha]])</f>
        <v>2023</v>
      </c>
    </row>
    <row r="50" hidden="1" spans="1:19">
      <c r="A50" s="16">
        <v>45068</v>
      </c>
      <c r="B50" s="16" t="s">
        <v>21</v>
      </c>
      <c r="C50" s="18">
        <f>SUM(D50:R50)</f>
        <v>31</v>
      </c>
      <c r="D50" s="19">
        <v>31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7">
        <f>YEAR(Tabla2[[#This Row],[Fecha]])</f>
        <v>2023</v>
      </c>
    </row>
    <row r="51" hidden="1" spans="1:19">
      <c r="A51" s="16">
        <v>45069</v>
      </c>
      <c r="B51" s="16" t="s">
        <v>21</v>
      </c>
      <c r="C51" s="18">
        <f>SUM(D51:R51)</f>
        <v>25</v>
      </c>
      <c r="D51" s="19">
        <v>25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7">
        <f>YEAR(Tabla2[[#This Row],[Fecha]])</f>
        <v>2023</v>
      </c>
    </row>
    <row r="52" hidden="1" spans="1:19">
      <c r="A52" s="16">
        <v>45070</v>
      </c>
      <c r="B52" s="16" t="s">
        <v>21</v>
      </c>
      <c r="C52" s="18">
        <f>SUM(D52:R52)</f>
        <v>18</v>
      </c>
      <c r="D52" s="19">
        <v>18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7">
        <f>YEAR(Tabla2[[#This Row],[Fecha]])</f>
        <v>2023</v>
      </c>
    </row>
    <row r="53" hidden="1" spans="1:19">
      <c r="A53" s="16">
        <v>45072</v>
      </c>
      <c r="B53" s="16" t="s">
        <v>21</v>
      </c>
      <c r="C53" s="18">
        <f>SUM(D53:R53)</f>
        <v>12</v>
      </c>
      <c r="D53" s="19">
        <v>12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7">
        <f>YEAR(Tabla2[[#This Row],[Fecha]])</f>
        <v>2023</v>
      </c>
    </row>
    <row r="54" hidden="1" spans="1:19">
      <c r="A54" s="16">
        <v>45073</v>
      </c>
      <c r="B54" s="16" t="s">
        <v>24</v>
      </c>
      <c r="C54" s="18">
        <f>SUM(D54:R54)</f>
        <v>12</v>
      </c>
      <c r="D54" s="19">
        <v>12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7">
        <f>YEAR(Tabla2[[#This Row],[Fecha]])</f>
        <v>2023</v>
      </c>
    </row>
    <row r="55" hidden="1" spans="1:19">
      <c r="A55" s="16">
        <v>45074</v>
      </c>
      <c r="B55" s="16" t="s">
        <v>24</v>
      </c>
      <c r="C55" s="18">
        <f>SUM(D55:R55)</f>
        <v>34</v>
      </c>
      <c r="D55" s="19">
        <v>18</v>
      </c>
      <c r="E55" s="19">
        <v>16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7">
        <f>YEAR(Tabla2[[#This Row],[Fecha]])</f>
        <v>2023</v>
      </c>
    </row>
    <row r="56" hidden="1" spans="1:19">
      <c r="A56" s="16">
        <v>45074</v>
      </c>
      <c r="B56" s="16" t="s">
        <v>21</v>
      </c>
      <c r="C56" s="18">
        <f>SUM(D56:R56)</f>
        <v>63</v>
      </c>
      <c r="D56" s="19">
        <v>4</v>
      </c>
      <c r="E56" s="19">
        <v>7</v>
      </c>
      <c r="F56" s="19">
        <v>4</v>
      </c>
      <c r="G56" s="19">
        <v>7</v>
      </c>
      <c r="H56" s="19">
        <v>24</v>
      </c>
      <c r="I56" s="19">
        <v>4</v>
      </c>
      <c r="J56" s="19">
        <v>10</v>
      </c>
      <c r="K56" s="19">
        <v>3</v>
      </c>
      <c r="L56" s="19"/>
      <c r="M56" s="19"/>
      <c r="N56" s="19"/>
      <c r="O56" s="19"/>
      <c r="P56" s="19"/>
      <c r="Q56" s="19"/>
      <c r="R56" s="19"/>
      <c r="S56" s="17">
        <f>YEAR(Tabla2[[#This Row],[Fecha]])</f>
        <v>2023</v>
      </c>
    </row>
    <row r="57" hidden="1" spans="1:19">
      <c r="A57" s="16">
        <v>45075</v>
      </c>
      <c r="B57" s="16" t="s">
        <v>21</v>
      </c>
      <c r="C57" s="18">
        <f>SUM(D57:R57)</f>
        <v>26</v>
      </c>
      <c r="D57" s="19">
        <v>12</v>
      </c>
      <c r="E57" s="19">
        <v>14</v>
      </c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7">
        <f>YEAR(Tabla2[[#This Row],[Fecha]])</f>
        <v>2023</v>
      </c>
    </row>
    <row r="58" hidden="1" spans="1:19">
      <c r="A58" s="16">
        <v>45077</v>
      </c>
      <c r="B58" s="16" t="s">
        <v>21</v>
      </c>
      <c r="C58" s="18">
        <f>SUM(D58:R58)</f>
        <v>37</v>
      </c>
      <c r="D58" s="19">
        <v>37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7">
        <f>YEAR(Tabla2[[#This Row],[Fecha]])</f>
        <v>2023</v>
      </c>
    </row>
    <row r="59" hidden="1" spans="1:19">
      <c r="A59" s="16">
        <v>45130</v>
      </c>
      <c r="B59" s="16" t="s">
        <v>21</v>
      </c>
      <c r="C59" s="18">
        <f>SUM(D59:R59)</f>
        <v>26</v>
      </c>
      <c r="D59" s="19">
        <v>14</v>
      </c>
      <c r="E59" s="19">
        <v>12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7">
        <f>YEAR(Tabla2[[#This Row],[Fecha]])</f>
        <v>2023</v>
      </c>
    </row>
    <row r="60" hidden="1" spans="1:19">
      <c r="A60" s="16">
        <v>45131</v>
      </c>
      <c r="B60" s="16" t="s">
        <v>21</v>
      </c>
      <c r="C60" s="18">
        <f>SUM(D60:R60)</f>
        <v>48</v>
      </c>
      <c r="D60" s="19">
        <v>31</v>
      </c>
      <c r="E60" s="19">
        <v>12</v>
      </c>
      <c r="F60" s="19">
        <v>5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7">
        <f>YEAR(Tabla2[[#This Row],[Fecha]])</f>
        <v>2023</v>
      </c>
    </row>
    <row r="61" hidden="1" spans="1:19">
      <c r="A61" s="16">
        <v>45132</v>
      </c>
      <c r="B61" s="16" t="s">
        <v>25</v>
      </c>
      <c r="C61" s="18">
        <f>SUM(D61:R61)</f>
        <v>2</v>
      </c>
      <c r="D61" s="19">
        <v>2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7">
        <f>YEAR(Tabla2[[#This Row],[Fecha]])</f>
        <v>2023</v>
      </c>
    </row>
    <row r="62" hidden="1" spans="1:19">
      <c r="A62" s="16">
        <v>45132</v>
      </c>
      <c r="B62" s="16" t="s">
        <v>22</v>
      </c>
      <c r="C62" s="18">
        <f>SUM(D62:R62)</f>
        <v>70</v>
      </c>
      <c r="D62" s="19">
        <v>1</v>
      </c>
      <c r="E62" s="19">
        <v>1</v>
      </c>
      <c r="F62" s="19">
        <v>1</v>
      </c>
      <c r="G62" s="19">
        <v>11</v>
      </c>
      <c r="H62" s="19">
        <v>11</v>
      </c>
      <c r="I62" s="19">
        <v>5</v>
      </c>
      <c r="J62" s="19">
        <v>5</v>
      </c>
      <c r="K62" s="19">
        <v>2</v>
      </c>
      <c r="L62" s="19">
        <v>5</v>
      </c>
      <c r="M62" s="19">
        <v>8</v>
      </c>
      <c r="N62" s="19">
        <v>20</v>
      </c>
      <c r="O62" s="19"/>
      <c r="P62" s="19"/>
      <c r="Q62" s="19"/>
      <c r="R62" s="19"/>
      <c r="S62" s="17">
        <f>YEAR(Tabla2[[#This Row],[Fecha]])</f>
        <v>2023</v>
      </c>
    </row>
    <row r="63" hidden="1" spans="1:19">
      <c r="A63" s="16">
        <v>45133</v>
      </c>
      <c r="B63" s="16" t="s">
        <v>22</v>
      </c>
      <c r="C63" s="18">
        <f>SUM(D63:R63)</f>
        <v>12</v>
      </c>
      <c r="D63" s="19">
        <v>4</v>
      </c>
      <c r="E63" s="19">
        <v>4</v>
      </c>
      <c r="F63" s="19">
        <v>4</v>
      </c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7">
        <f>YEAR(Tabla2[[#This Row],[Fecha]])</f>
        <v>2023</v>
      </c>
    </row>
    <row r="64" hidden="1" spans="1:19">
      <c r="A64" s="16">
        <v>45133</v>
      </c>
      <c r="B64" s="16" t="s">
        <v>23</v>
      </c>
      <c r="C64" s="18">
        <f>SUM(D64:R64)</f>
        <v>48</v>
      </c>
      <c r="D64" s="19">
        <v>6</v>
      </c>
      <c r="E64" s="19">
        <v>2</v>
      </c>
      <c r="F64" s="19">
        <v>8</v>
      </c>
      <c r="G64" s="19">
        <v>7</v>
      </c>
      <c r="H64" s="19">
        <v>3</v>
      </c>
      <c r="I64" s="19">
        <v>3</v>
      </c>
      <c r="J64" s="19">
        <v>3</v>
      </c>
      <c r="K64" s="19">
        <v>5</v>
      </c>
      <c r="L64" s="19">
        <v>5</v>
      </c>
      <c r="M64" s="19">
        <v>6</v>
      </c>
      <c r="N64" s="19"/>
      <c r="O64" s="19"/>
      <c r="P64" s="19"/>
      <c r="Q64" s="19"/>
      <c r="R64" s="19"/>
      <c r="S64" s="17">
        <f>YEAR(Tabla2[[#This Row],[Fecha]])</f>
        <v>2023</v>
      </c>
    </row>
    <row r="65" hidden="1" spans="1:19">
      <c r="A65" s="16">
        <v>45134</v>
      </c>
      <c r="B65" s="16" t="s">
        <v>23</v>
      </c>
      <c r="C65" s="18">
        <f>SUM(D65:R65)</f>
        <v>45</v>
      </c>
      <c r="D65" s="19">
        <v>3</v>
      </c>
      <c r="E65" s="19">
        <v>4</v>
      </c>
      <c r="F65" s="19">
        <v>4</v>
      </c>
      <c r="G65" s="19">
        <v>3</v>
      </c>
      <c r="H65" s="19">
        <v>1</v>
      </c>
      <c r="I65" s="19">
        <v>3</v>
      </c>
      <c r="J65" s="19">
        <v>1</v>
      </c>
      <c r="K65" s="19">
        <v>3</v>
      </c>
      <c r="L65" s="19">
        <v>4</v>
      </c>
      <c r="M65" s="19">
        <v>8</v>
      </c>
      <c r="N65" s="19">
        <v>1</v>
      </c>
      <c r="O65" s="19">
        <v>5</v>
      </c>
      <c r="P65" s="19">
        <v>5</v>
      </c>
      <c r="Q65" s="19"/>
      <c r="R65" s="19"/>
      <c r="S65" s="17">
        <f>YEAR(Tabla2[[#This Row],[Fecha]])</f>
        <v>2023</v>
      </c>
    </row>
    <row r="66" hidden="1" spans="1:19">
      <c r="A66" s="16">
        <v>45135</v>
      </c>
      <c r="B66" s="16" t="s">
        <v>23</v>
      </c>
      <c r="C66" s="18">
        <f>SUM(D66:R66)</f>
        <v>52</v>
      </c>
      <c r="D66" s="19">
        <v>3</v>
      </c>
      <c r="E66" s="19">
        <v>14</v>
      </c>
      <c r="F66" s="19">
        <v>4</v>
      </c>
      <c r="G66" s="19">
        <v>6</v>
      </c>
      <c r="H66" s="19">
        <v>2</v>
      </c>
      <c r="I66" s="19">
        <v>2</v>
      </c>
      <c r="J66" s="19">
        <v>4</v>
      </c>
      <c r="K66" s="19">
        <v>3</v>
      </c>
      <c r="L66" s="19">
        <v>6</v>
      </c>
      <c r="M66" s="19">
        <v>1</v>
      </c>
      <c r="N66" s="19">
        <v>2</v>
      </c>
      <c r="O66" s="19">
        <v>5</v>
      </c>
      <c r="P66" s="19"/>
      <c r="Q66" s="19"/>
      <c r="R66" s="19"/>
      <c r="S66" s="17">
        <f>YEAR(Tabla2[[#This Row],[Fecha]])</f>
        <v>2023</v>
      </c>
    </row>
    <row r="67" hidden="1" spans="1:19">
      <c r="A67" s="16">
        <v>45136</v>
      </c>
      <c r="B67" s="16" t="s">
        <v>23</v>
      </c>
      <c r="C67" s="18">
        <f>SUM(D67:R67)</f>
        <v>62</v>
      </c>
      <c r="D67" s="19">
        <v>3</v>
      </c>
      <c r="E67" s="19">
        <v>5</v>
      </c>
      <c r="F67" s="19">
        <v>3</v>
      </c>
      <c r="G67" s="19">
        <v>7</v>
      </c>
      <c r="H67" s="19">
        <v>3</v>
      </c>
      <c r="I67" s="19">
        <v>4</v>
      </c>
      <c r="J67" s="19">
        <v>1</v>
      </c>
      <c r="K67" s="19">
        <v>5</v>
      </c>
      <c r="L67" s="19">
        <v>3</v>
      </c>
      <c r="M67" s="19">
        <v>2</v>
      </c>
      <c r="N67" s="19">
        <v>3</v>
      </c>
      <c r="O67" s="19">
        <v>5</v>
      </c>
      <c r="P67" s="19">
        <v>3</v>
      </c>
      <c r="Q67" s="19">
        <v>4</v>
      </c>
      <c r="R67" s="19">
        <f>3+4+4</f>
        <v>11</v>
      </c>
      <c r="S67" s="17">
        <f>YEAR(Tabla2[[#This Row],[Fecha]])</f>
        <v>2023</v>
      </c>
    </row>
    <row r="68" hidden="1" spans="1:19">
      <c r="A68" s="16">
        <v>45137</v>
      </c>
      <c r="B68" s="16" t="s">
        <v>23</v>
      </c>
      <c r="C68" s="18">
        <f>SUM(D68:R68)</f>
        <v>35</v>
      </c>
      <c r="D68" s="19">
        <v>9</v>
      </c>
      <c r="E68" s="19">
        <v>5</v>
      </c>
      <c r="F68" s="19">
        <v>1</v>
      </c>
      <c r="G68" s="19">
        <v>2</v>
      </c>
      <c r="H68" s="19">
        <v>4</v>
      </c>
      <c r="I68" s="19">
        <v>2</v>
      </c>
      <c r="J68" s="19">
        <v>2</v>
      </c>
      <c r="K68" s="19">
        <v>4</v>
      </c>
      <c r="L68" s="19">
        <v>6</v>
      </c>
      <c r="M68" s="19"/>
      <c r="N68" s="19"/>
      <c r="O68" s="19"/>
      <c r="P68" s="19"/>
      <c r="Q68" s="19"/>
      <c r="R68" s="19"/>
      <c r="S68" s="17">
        <f>YEAR(Tabla2[[#This Row],[Fecha]])</f>
        <v>2023</v>
      </c>
    </row>
    <row r="69" hidden="1" spans="1:19">
      <c r="A69" s="16">
        <v>45138</v>
      </c>
      <c r="B69" s="16" t="s">
        <v>23</v>
      </c>
      <c r="C69" s="18">
        <f>SUM(D69:R69)</f>
        <v>31</v>
      </c>
      <c r="D69" s="19">
        <v>1</v>
      </c>
      <c r="E69" s="19">
        <v>4</v>
      </c>
      <c r="F69" s="19">
        <v>3</v>
      </c>
      <c r="G69" s="19">
        <v>2</v>
      </c>
      <c r="H69" s="19">
        <v>3</v>
      </c>
      <c r="I69" s="19">
        <v>2</v>
      </c>
      <c r="J69" s="19">
        <v>3</v>
      </c>
      <c r="K69" s="19">
        <v>6</v>
      </c>
      <c r="L69" s="19">
        <v>2</v>
      </c>
      <c r="M69" s="19">
        <v>1</v>
      </c>
      <c r="N69" s="19">
        <v>2</v>
      </c>
      <c r="O69" s="19">
        <v>2</v>
      </c>
      <c r="P69" s="19"/>
      <c r="Q69" s="19"/>
      <c r="R69" s="19"/>
      <c r="S69" s="17">
        <f>YEAR(Tabla2[[#This Row],[Fecha]])</f>
        <v>2023</v>
      </c>
    </row>
    <row r="70" hidden="1" spans="1:19">
      <c r="A70" s="16">
        <v>45139</v>
      </c>
      <c r="B70" s="16" t="s">
        <v>23</v>
      </c>
      <c r="C70" s="18">
        <f>SUM(D70:R70)</f>
        <v>32</v>
      </c>
      <c r="D70" s="19">
        <v>9</v>
      </c>
      <c r="E70" s="19">
        <v>2</v>
      </c>
      <c r="F70" s="19">
        <v>4</v>
      </c>
      <c r="G70" s="19">
        <v>3</v>
      </c>
      <c r="H70" s="19">
        <v>1</v>
      </c>
      <c r="I70" s="19">
        <v>2</v>
      </c>
      <c r="J70" s="19">
        <v>1</v>
      </c>
      <c r="K70" s="19">
        <v>3</v>
      </c>
      <c r="L70" s="19">
        <v>7</v>
      </c>
      <c r="M70" s="19"/>
      <c r="N70" s="19"/>
      <c r="O70" s="19"/>
      <c r="P70" s="19"/>
      <c r="Q70" s="19"/>
      <c r="R70" s="19"/>
      <c r="S70" s="17">
        <f>YEAR(Tabla2[[#This Row],[Fecha]])</f>
        <v>2023</v>
      </c>
    </row>
    <row r="71" hidden="1" spans="1:19">
      <c r="A71" s="16">
        <v>45140</v>
      </c>
      <c r="B71" s="16" t="s">
        <v>23</v>
      </c>
      <c r="C71" s="18">
        <f>SUM(D71:R71)</f>
        <v>34</v>
      </c>
      <c r="D71" s="19">
        <v>2</v>
      </c>
      <c r="E71" s="19">
        <v>2</v>
      </c>
      <c r="F71" s="19">
        <v>2</v>
      </c>
      <c r="G71" s="19">
        <v>10</v>
      </c>
      <c r="H71" s="19">
        <v>4</v>
      </c>
      <c r="I71" s="19">
        <v>4</v>
      </c>
      <c r="J71" s="19">
        <v>5</v>
      </c>
      <c r="K71" s="19">
        <v>2</v>
      </c>
      <c r="L71" s="19">
        <v>3</v>
      </c>
      <c r="M71" s="19"/>
      <c r="N71" s="19"/>
      <c r="O71" s="19"/>
      <c r="P71" s="19"/>
      <c r="Q71" s="19"/>
      <c r="R71" s="19"/>
      <c r="S71" s="17">
        <f>YEAR(Tabla2[[#This Row],[Fecha]])</f>
        <v>2023</v>
      </c>
    </row>
    <row r="72" hidden="1" spans="1:19">
      <c r="A72" s="16">
        <v>45141</v>
      </c>
      <c r="B72" s="16" t="s">
        <v>23</v>
      </c>
      <c r="C72" s="18">
        <f>SUM(D72:R72)</f>
        <v>25</v>
      </c>
      <c r="D72" s="19">
        <v>14</v>
      </c>
      <c r="E72" s="19">
        <v>11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7">
        <f>YEAR(Tabla2[[#This Row],[Fecha]])</f>
        <v>2023</v>
      </c>
    </row>
    <row r="73" hidden="1" spans="1:19">
      <c r="A73" s="16">
        <v>45141</v>
      </c>
      <c r="B73" s="16" t="s">
        <v>21</v>
      </c>
      <c r="C73" s="18">
        <f>SUM(D73:R73)</f>
        <v>8</v>
      </c>
      <c r="D73" s="19">
        <v>8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7">
        <f>YEAR(Tabla2[[#This Row],[Fecha]])</f>
        <v>2023</v>
      </c>
    </row>
    <row r="74" hidden="1" spans="1:19">
      <c r="A74" s="16">
        <v>45142</v>
      </c>
      <c r="B74" s="16" t="s">
        <v>23</v>
      </c>
      <c r="C74" s="18">
        <f>SUM(D74:R74)</f>
        <v>40</v>
      </c>
      <c r="D74" s="19">
        <v>26</v>
      </c>
      <c r="E74" s="19">
        <v>14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7">
        <f>YEAR(Tabla2[[#This Row],[Fecha]])</f>
        <v>2023</v>
      </c>
    </row>
    <row r="75" hidden="1" spans="1:19">
      <c r="A75" s="16">
        <v>45143</v>
      </c>
      <c r="B75" s="16" t="s">
        <v>23</v>
      </c>
      <c r="C75" s="18">
        <f>SUM(D75:R75)</f>
        <v>36</v>
      </c>
      <c r="D75" s="19">
        <v>20</v>
      </c>
      <c r="E75" s="19">
        <v>4</v>
      </c>
      <c r="F75" s="19">
        <v>3</v>
      </c>
      <c r="G75" s="19">
        <v>5</v>
      </c>
      <c r="H75" s="19">
        <v>4</v>
      </c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7">
        <f>YEAR(Tabla2[[#This Row],[Fecha]])</f>
        <v>2023</v>
      </c>
    </row>
    <row r="76" hidden="1" spans="1:19">
      <c r="A76" s="16">
        <v>45145</v>
      </c>
      <c r="B76" s="16" t="s">
        <v>23</v>
      </c>
      <c r="C76" s="18">
        <f>SUM(D76:R76)</f>
        <v>52</v>
      </c>
      <c r="D76" s="19">
        <v>16</v>
      </c>
      <c r="E76" s="19">
        <v>7</v>
      </c>
      <c r="F76" s="19">
        <v>2</v>
      </c>
      <c r="G76" s="19">
        <v>11</v>
      </c>
      <c r="H76" s="19">
        <v>16</v>
      </c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7">
        <f>YEAR(Tabla2[[#This Row],[Fecha]])</f>
        <v>2023</v>
      </c>
    </row>
    <row r="77" hidden="1" spans="1:19">
      <c r="A77" s="16">
        <v>45147</v>
      </c>
      <c r="B77" s="16" t="s">
        <v>21</v>
      </c>
      <c r="C77" s="18">
        <f>SUM(D77:R77)</f>
        <v>72</v>
      </c>
      <c r="D77" s="19">
        <v>7</v>
      </c>
      <c r="E77" s="19">
        <v>4</v>
      </c>
      <c r="F77" s="19">
        <v>1</v>
      </c>
      <c r="G77" s="19">
        <v>6</v>
      </c>
      <c r="H77" s="19">
        <v>8</v>
      </c>
      <c r="I77" s="19">
        <v>21</v>
      </c>
      <c r="J77" s="19">
        <v>9</v>
      </c>
      <c r="K77" s="19">
        <v>16</v>
      </c>
      <c r="L77" s="19"/>
      <c r="M77" s="19"/>
      <c r="N77" s="19"/>
      <c r="O77" s="19"/>
      <c r="P77" s="19"/>
      <c r="Q77" s="19"/>
      <c r="R77" s="19"/>
      <c r="S77" s="17">
        <f>YEAR(Tabla2[[#This Row],[Fecha]])</f>
        <v>2023</v>
      </c>
    </row>
    <row r="78" hidden="1" spans="1:19">
      <c r="A78" s="16">
        <v>45148</v>
      </c>
      <c r="B78" s="16" t="s">
        <v>21</v>
      </c>
      <c r="C78" s="18">
        <f>SUM(D78:R78)</f>
        <v>142</v>
      </c>
      <c r="D78" s="19">
        <v>6</v>
      </c>
      <c r="E78" s="19">
        <v>28</v>
      </c>
      <c r="F78" s="19">
        <v>1</v>
      </c>
      <c r="G78" s="19">
        <v>9</v>
      </c>
      <c r="H78" s="19">
        <v>14</v>
      </c>
      <c r="I78" s="19">
        <v>15</v>
      </c>
      <c r="J78" s="19">
        <v>8</v>
      </c>
      <c r="K78" s="19">
        <v>7</v>
      </c>
      <c r="L78" s="19">
        <v>7</v>
      </c>
      <c r="M78" s="19">
        <v>10</v>
      </c>
      <c r="N78" s="19">
        <v>4</v>
      </c>
      <c r="O78" s="19">
        <v>10</v>
      </c>
      <c r="P78" s="19">
        <v>12</v>
      </c>
      <c r="Q78" s="19">
        <v>3</v>
      </c>
      <c r="R78" s="19">
        <v>8</v>
      </c>
      <c r="S78" s="17">
        <f>YEAR(Tabla2[[#This Row],[Fecha]])</f>
        <v>2023</v>
      </c>
    </row>
    <row r="79" hidden="1" spans="1:19">
      <c r="A79" s="16">
        <v>45148</v>
      </c>
      <c r="B79" s="16" t="s">
        <v>21</v>
      </c>
      <c r="C79" s="18">
        <f>SUM(D79:R79)</f>
        <v>87</v>
      </c>
      <c r="D79" s="19">
        <v>8</v>
      </c>
      <c r="E79" s="19">
        <v>8</v>
      </c>
      <c r="F79" s="19">
        <v>11</v>
      </c>
      <c r="G79" s="19">
        <v>10</v>
      </c>
      <c r="H79" s="19">
        <v>14</v>
      </c>
      <c r="I79" s="19">
        <v>18</v>
      </c>
      <c r="J79" s="19">
        <v>6</v>
      </c>
      <c r="K79" s="19">
        <v>8</v>
      </c>
      <c r="L79" s="19">
        <v>4</v>
      </c>
      <c r="M79" s="19"/>
      <c r="N79" s="19"/>
      <c r="O79" s="19"/>
      <c r="P79" s="19"/>
      <c r="Q79" s="19"/>
      <c r="R79" s="19"/>
      <c r="S79" s="17">
        <f>YEAR(Tabla2[[#This Row],[Fecha]])</f>
        <v>2023</v>
      </c>
    </row>
    <row r="80" hidden="1" spans="1:19">
      <c r="A80" s="16">
        <v>45149</v>
      </c>
      <c r="B80" s="16" t="s">
        <v>21</v>
      </c>
      <c r="C80" s="18">
        <f>SUM(D80:R80)</f>
        <v>39</v>
      </c>
      <c r="D80" s="19">
        <v>9</v>
      </c>
      <c r="E80" s="19">
        <v>14</v>
      </c>
      <c r="F80" s="19">
        <v>5</v>
      </c>
      <c r="G80" s="19">
        <v>11</v>
      </c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7">
        <f>YEAR(Tabla2[[#This Row],[Fecha]])</f>
        <v>2023</v>
      </c>
    </row>
    <row r="81" hidden="1" spans="1:19">
      <c r="A81" s="16">
        <v>45152</v>
      </c>
      <c r="B81" s="16" t="s">
        <v>21</v>
      </c>
      <c r="C81" s="18">
        <f>SUM(D81:R81)</f>
        <v>35</v>
      </c>
      <c r="D81" s="19">
        <v>13</v>
      </c>
      <c r="E81" s="19">
        <v>3</v>
      </c>
      <c r="F81" s="19">
        <v>7</v>
      </c>
      <c r="G81" s="19">
        <v>12</v>
      </c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7">
        <f>YEAR(Tabla2[[#This Row],[Fecha]])</f>
        <v>2023</v>
      </c>
    </row>
    <row r="82" hidden="1" spans="1:19">
      <c r="A82" s="16">
        <v>45154</v>
      </c>
      <c r="B82" s="16" t="s">
        <v>21</v>
      </c>
      <c r="C82" s="18">
        <f>SUM(D82:R82)</f>
        <v>67</v>
      </c>
      <c r="D82" s="19">
        <v>12</v>
      </c>
      <c r="E82" s="19">
        <v>11</v>
      </c>
      <c r="F82" s="19">
        <v>3</v>
      </c>
      <c r="G82" s="19">
        <v>4</v>
      </c>
      <c r="H82" s="19">
        <v>17</v>
      </c>
      <c r="I82" s="19">
        <v>11</v>
      </c>
      <c r="J82" s="19">
        <v>9</v>
      </c>
      <c r="K82" s="19"/>
      <c r="L82" s="19"/>
      <c r="M82" s="19"/>
      <c r="N82" s="19"/>
      <c r="O82" s="19"/>
      <c r="P82" s="19"/>
      <c r="Q82" s="19"/>
      <c r="R82" s="19"/>
      <c r="S82" s="17">
        <f>YEAR(Tabla2[[#This Row],[Fecha]])</f>
        <v>2023</v>
      </c>
    </row>
    <row r="83" hidden="1" spans="1:19">
      <c r="A83" s="16">
        <v>45155</v>
      </c>
      <c r="B83" s="16" t="s">
        <v>21</v>
      </c>
      <c r="C83" s="18">
        <f>SUM(D83:R83)</f>
        <v>30</v>
      </c>
      <c r="D83" s="19">
        <v>5</v>
      </c>
      <c r="E83" s="19">
        <v>7</v>
      </c>
      <c r="F83" s="19">
        <v>12</v>
      </c>
      <c r="G83" s="19">
        <v>6</v>
      </c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7">
        <f>YEAR(Tabla2[[#This Row],[Fecha]])</f>
        <v>2023</v>
      </c>
    </row>
    <row r="84" hidden="1" spans="1:19">
      <c r="A84" s="16">
        <v>45156</v>
      </c>
      <c r="B84" s="16" t="s">
        <v>21</v>
      </c>
      <c r="C84" s="18">
        <f>SUM(D84:R84)</f>
        <v>31</v>
      </c>
      <c r="D84" s="19">
        <v>6</v>
      </c>
      <c r="E84" s="19">
        <v>14</v>
      </c>
      <c r="F84" s="19">
        <v>7</v>
      </c>
      <c r="G84" s="19">
        <v>4</v>
      </c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7">
        <f>YEAR(Tabla2[[#This Row],[Fecha]])</f>
        <v>2023</v>
      </c>
    </row>
    <row r="85" hidden="1" spans="1:19">
      <c r="A85" s="16">
        <v>45157</v>
      </c>
      <c r="B85" s="16" t="s">
        <v>21</v>
      </c>
      <c r="C85" s="18">
        <f>SUM(D85:R85)</f>
        <v>42</v>
      </c>
      <c r="D85" s="19">
        <v>10</v>
      </c>
      <c r="E85" s="19">
        <v>5</v>
      </c>
      <c r="F85" s="19">
        <v>6</v>
      </c>
      <c r="G85" s="19">
        <v>3</v>
      </c>
      <c r="H85" s="19">
        <v>11</v>
      </c>
      <c r="I85" s="19">
        <v>6</v>
      </c>
      <c r="J85" s="19">
        <v>1</v>
      </c>
      <c r="K85" s="19"/>
      <c r="L85" s="19"/>
      <c r="M85" s="19"/>
      <c r="N85" s="19"/>
      <c r="O85" s="19"/>
      <c r="P85" s="19"/>
      <c r="Q85" s="19"/>
      <c r="R85" s="19"/>
      <c r="S85" s="17">
        <f>YEAR(Tabla2[[#This Row],[Fecha]])</f>
        <v>2023</v>
      </c>
    </row>
    <row r="86" hidden="1" spans="1:19">
      <c r="A86" s="16">
        <v>45158</v>
      </c>
      <c r="B86" s="16" t="s">
        <v>23</v>
      </c>
      <c r="C86" s="18">
        <f>SUM(D86:R86)</f>
        <v>37</v>
      </c>
      <c r="D86" s="19">
        <v>12</v>
      </c>
      <c r="E86" s="19">
        <v>13</v>
      </c>
      <c r="F86" s="19">
        <v>12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7">
        <f>YEAR(Tabla2[[#This Row],[Fecha]])</f>
        <v>2023</v>
      </c>
    </row>
    <row r="87" hidden="1" spans="1:19">
      <c r="A87" s="16">
        <v>45173</v>
      </c>
      <c r="B87" s="16" t="s">
        <v>23</v>
      </c>
      <c r="C87" s="18">
        <f>SUM(D87:R87)</f>
        <v>34</v>
      </c>
      <c r="D87" s="19">
        <v>12</v>
      </c>
      <c r="E87" s="19">
        <v>22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7">
        <f>YEAR(Tabla2[[#This Row],[Fecha]])</f>
        <v>2023</v>
      </c>
    </row>
    <row r="88" hidden="1" spans="1:19">
      <c r="A88" s="16">
        <v>45175</v>
      </c>
      <c r="B88" s="16" t="s">
        <v>23</v>
      </c>
      <c r="C88" s="18">
        <f>SUM(D88:R88)</f>
        <v>17</v>
      </c>
      <c r="D88" s="19">
        <v>17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7">
        <f>YEAR(Tabla2[[#This Row],[Fecha]])</f>
        <v>2023</v>
      </c>
    </row>
    <row r="89" hidden="1" spans="1:19">
      <c r="A89" s="16">
        <v>45191</v>
      </c>
      <c r="B89" s="16" t="s">
        <v>26</v>
      </c>
      <c r="C89" s="18">
        <f>SUM(D89:R89)</f>
        <v>65</v>
      </c>
      <c r="D89" s="19">
        <v>5</v>
      </c>
      <c r="E89" s="19">
        <v>7</v>
      </c>
      <c r="F89" s="19">
        <v>9</v>
      </c>
      <c r="G89" s="19">
        <v>10</v>
      </c>
      <c r="H89" s="19">
        <v>7</v>
      </c>
      <c r="I89" s="19">
        <v>4</v>
      </c>
      <c r="J89" s="19">
        <v>5</v>
      </c>
      <c r="K89" s="19">
        <v>4</v>
      </c>
      <c r="L89" s="19">
        <v>7</v>
      </c>
      <c r="M89" s="19">
        <v>7</v>
      </c>
      <c r="N89" s="19"/>
      <c r="O89" s="19"/>
      <c r="P89" s="19"/>
      <c r="Q89" s="19"/>
      <c r="R89" s="19"/>
      <c r="S89" s="17">
        <f>YEAR(Tabla2[[#This Row],[Fecha]])</f>
        <v>2023</v>
      </c>
    </row>
    <row r="90" hidden="1" spans="1:19">
      <c r="A90" s="16">
        <v>45192</v>
      </c>
      <c r="B90" s="16" t="s">
        <v>26</v>
      </c>
      <c r="C90" s="18">
        <f>SUM(D90:R90)</f>
        <v>100</v>
      </c>
      <c r="D90" s="19">
        <v>8</v>
      </c>
      <c r="E90" s="19">
        <v>6</v>
      </c>
      <c r="F90" s="19">
        <v>8</v>
      </c>
      <c r="G90" s="19">
        <v>8</v>
      </c>
      <c r="H90" s="19">
        <v>6</v>
      </c>
      <c r="I90" s="19">
        <v>8</v>
      </c>
      <c r="J90" s="19">
        <v>6</v>
      </c>
      <c r="K90" s="19">
        <v>5</v>
      </c>
      <c r="L90" s="19">
        <v>6</v>
      </c>
      <c r="M90" s="19">
        <v>7</v>
      </c>
      <c r="N90" s="19">
        <v>5</v>
      </c>
      <c r="O90" s="19">
        <v>9</v>
      </c>
      <c r="P90" s="19">
        <v>6</v>
      </c>
      <c r="Q90" s="19">
        <v>5</v>
      </c>
      <c r="R90" s="19">
        <v>7</v>
      </c>
      <c r="S90" s="17">
        <f>YEAR(Tabla2[[#This Row],[Fecha]])</f>
        <v>2023</v>
      </c>
    </row>
    <row r="91" hidden="1" spans="1:19">
      <c r="A91" s="16">
        <v>45192</v>
      </c>
      <c r="B91" s="16" t="s">
        <v>26</v>
      </c>
      <c r="C91" s="18">
        <f>SUM(D91:R91)</f>
        <v>15</v>
      </c>
      <c r="D91" s="19">
        <v>6</v>
      </c>
      <c r="E91" s="19">
        <v>9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7">
        <f>YEAR(Tabla2[[#This Row],[Fecha]])</f>
        <v>2023</v>
      </c>
    </row>
    <row r="92" hidden="1" spans="1:19">
      <c r="A92" s="16">
        <v>45193</v>
      </c>
      <c r="B92" s="16" t="s">
        <v>26</v>
      </c>
      <c r="C92" s="18">
        <f>SUM(D92:R92)</f>
        <v>49</v>
      </c>
      <c r="D92" s="19">
        <v>9</v>
      </c>
      <c r="E92" s="19">
        <v>6</v>
      </c>
      <c r="F92" s="19">
        <v>6</v>
      </c>
      <c r="G92" s="19">
        <v>4</v>
      </c>
      <c r="H92" s="19">
        <v>5</v>
      </c>
      <c r="I92" s="19">
        <v>11</v>
      </c>
      <c r="J92" s="19">
        <v>8</v>
      </c>
      <c r="K92" s="19"/>
      <c r="L92" s="19"/>
      <c r="M92" s="19"/>
      <c r="N92" s="19"/>
      <c r="O92" s="19"/>
      <c r="P92" s="19"/>
      <c r="Q92" s="19"/>
      <c r="R92" s="19"/>
      <c r="S92" s="17">
        <f>YEAR(Tabla2[[#This Row],[Fecha]])</f>
        <v>2023</v>
      </c>
    </row>
    <row r="93" hidden="1" spans="1:19">
      <c r="A93" s="16">
        <v>45194</v>
      </c>
      <c r="B93" s="16" t="s">
        <v>26</v>
      </c>
      <c r="C93" s="18">
        <f>SUM(D93:R93)</f>
        <v>33</v>
      </c>
      <c r="D93" s="19">
        <v>6</v>
      </c>
      <c r="E93" s="19">
        <v>6</v>
      </c>
      <c r="F93" s="19">
        <v>6</v>
      </c>
      <c r="G93" s="19">
        <v>9</v>
      </c>
      <c r="H93" s="19">
        <v>6</v>
      </c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7">
        <f>YEAR(Tabla2[[#This Row],[Fecha]])</f>
        <v>2023</v>
      </c>
    </row>
    <row r="94" hidden="1" spans="1:19">
      <c r="A94" s="16">
        <v>45195</v>
      </c>
      <c r="B94" s="16" t="s">
        <v>26</v>
      </c>
      <c r="C94" s="18">
        <f>SUM(D94:R94)</f>
        <v>62</v>
      </c>
      <c r="D94" s="19">
        <v>5</v>
      </c>
      <c r="E94" s="19">
        <v>7</v>
      </c>
      <c r="F94" s="19">
        <v>11</v>
      </c>
      <c r="G94" s="19">
        <v>15</v>
      </c>
      <c r="H94" s="19">
        <v>6</v>
      </c>
      <c r="I94" s="19">
        <v>6</v>
      </c>
      <c r="J94" s="19">
        <v>4</v>
      </c>
      <c r="K94" s="19">
        <v>8</v>
      </c>
      <c r="L94" s="19"/>
      <c r="M94" s="19"/>
      <c r="N94" s="19"/>
      <c r="O94" s="19"/>
      <c r="P94" s="19"/>
      <c r="Q94" s="19"/>
      <c r="R94" s="19"/>
      <c r="S94" s="17">
        <f>YEAR(Tabla2[[#This Row],[Fecha]])</f>
        <v>2023</v>
      </c>
    </row>
    <row r="95" hidden="1" spans="1:19">
      <c r="A95" s="16">
        <v>45196</v>
      </c>
      <c r="B95" s="16" t="s">
        <v>26</v>
      </c>
      <c r="C95" s="18">
        <f>SUM(D95:R95)</f>
        <v>32</v>
      </c>
      <c r="D95" s="19">
        <v>1</v>
      </c>
      <c r="E95" s="19">
        <v>1</v>
      </c>
      <c r="F95" s="19">
        <v>2</v>
      </c>
      <c r="G95" s="19">
        <v>5</v>
      </c>
      <c r="H95" s="19">
        <v>3</v>
      </c>
      <c r="I95" s="19">
        <v>4</v>
      </c>
      <c r="J95" s="19">
        <v>2</v>
      </c>
      <c r="K95" s="19">
        <v>2</v>
      </c>
      <c r="L95" s="19">
        <v>1</v>
      </c>
      <c r="M95" s="19">
        <v>3</v>
      </c>
      <c r="N95" s="19">
        <v>2</v>
      </c>
      <c r="O95" s="19">
        <v>1</v>
      </c>
      <c r="P95" s="19">
        <v>2</v>
      </c>
      <c r="Q95" s="19">
        <v>3</v>
      </c>
      <c r="R95" s="19"/>
      <c r="S95" s="17">
        <f>YEAR(Tabla2[[#This Row],[Fecha]])</f>
        <v>2023</v>
      </c>
    </row>
    <row r="96" hidden="1" spans="1:19">
      <c r="A96" s="16">
        <v>45234</v>
      </c>
      <c r="B96" s="16" t="s">
        <v>21</v>
      </c>
      <c r="C96" s="18">
        <f>SUM(D96:R96)</f>
        <v>4</v>
      </c>
      <c r="D96" s="19">
        <v>4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7">
        <f>YEAR(Tabla2[[#This Row],[Fecha]])</f>
        <v>2023</v>
      </c>
    </row>
    <row r="97" hidden="1" spans="1:19">
      <c r="A97" s="16">
        <v>45234</v>
      </c>
      <c r="B97" s="16" t="s">
        <v>23</v>
      </c>
      <c r="C97" s="18">
        <f>SUM(D97:R97)</f>
        <v>34</v>
      </c>
      <c r="D97" s="19">
        <v>1</v>
      </c>
      <c r="E97" s="19">
        <v>8</v>
      </c>
      <c r="F97" s="19">
        <v>1</v>
      </c>
      <c r="G97" s="19">
        <v>6</v>
      </c>
      <c r="H97" s="19">
        <v>8</v>
      </c>
      <c r="I97" s="19">
        <v>4</v>
      </c>
      <c r="J97" s="19">
        <v>6</v>
      </c>
      <c r="K97" s="19"/>
      <c r="L97" s="19"/>
      <c r="M97" s="19"/>
      <c r="N97" s="19"/>
      <c r="O97" s="19"/>
      <c r="P97" s="19"/>
      <c r="Q97" s="19"/>
      <c r="R97" s="19"/>
      <c r="S97" s="17">
        <f>YEAR(Tabla2[[#This Row],[Fecha]])</f>
        <v>2023</v>
      </c>
    </row>
    <row r="98" hidden="1" spans="1:19">
      <c r="A98" s="16">
        <v>45235</v>
      </c>
      <c r="B98" s="16" t="s">
        <v>23</v>
      </c>
      <c r="C98" s="18">
        <f>SUM(D98:R98)</f>
        <v>37</v>
      </c>
      <c r="D98" s="19">
        <v>5</v>
      </c>
      <c r="E98" s="19">
        <v>7</v>
      </c>
      <c r="F98" s="19">
        <v>11</v>
      </c>
      <c r="G98" s="19">
        <v>1</v>
      </c>
      <c r="H98" s="19">
        <v>3</v>
      </c>
      <c r="I98" s="19">
        <v>1</v>
      </c>
      <c r="J98" s="19">
        <v>9</v>
      </c>
      <c r="K98" s="19"/>
      <c r="L98" s="19"/>
      <c r="M98" s="19"/>
      <c r="N98" s="19"/>
      <c r="O98" s="19"/>
      <c r="P98" s="19"/>
      <c r="Q98" s="19"/>
      <c r="R98" s="19"/>
      <c r="S98" s="17">
        <f>YEAR(Tabla2[[#This Row],[Fecha]])</f>
        <v>2023</v>
      </c>
    </row>
    <row r="99" hidden="1" spans="1:19">
      <c r="A99" s="16">
        <v>45236</v>
      </c>
      <c r="B99" s="16" t="s">
        <v>23</v>
      </c>
      <c r="C99" s="18">
        <f>SUM(D99:R99)</f>
        <v>25</v>
      </c>
      <c r="D99" s="19">
        <v>3</v>
      </c>
      <c r="E99" s="19">
        <v>3</v>
      </c>
      <c r="F99" s="19">
        <v>5</v>
      </c>
      <c r="G99" s="19">
        <v>5</v>
      </c>
      <c r="H99" s="19">
        <v>5</v>
      </c>
      <c r="I99" s="19">
        <v>4</v>
      </c>
      <c r="J99" s="19"/>
      <c r="K99" s="19"/>
      <c r="L99" s="19"/>
      <c r="M99" s="19"/>
      <c r="N99" s="19"/>
      <c r="O99" s="19"/>
      <c r="P99" s="19"/>
      <c r="Q99" s="19"/>
      <c r="R99" s="19"/>
      <c r="S99" s="17">
        <f>YEAR(Tabla2[[#This Row],[Fecha]])</f>
        <v>2023</v>
      </c>
    </row>
    <row r="100" hidden="1" spans="1:19">
      <c r="A100" s="16">
        <v>45237</v>
      </c>
      <c r="B100" s="16" t="s">
        <v>23</v>
      </c>
      <c r="C100" s="18">
        <f>SUM(D100:R100)</f>
        <v>42</v>
      </c>
      <c r="D100" s="19">
        <v>1</v>
      </c>
      <c r="E100" s="19">
        <v>6</v>
      </c>
      <c r="F100" s="19">
        <v>4</v>
      </c>
      <c r="G100" s="19">
        <v>3</v>
      </c>
      <c r="H100" s="19">
        <v>2</v>
      </c>
      <c r="I100" s="19">
        <v>4</v>
      </c>
      <c r="J100" s="19">
        <v>3</v>
      </c>
      <c r="K100" s="19">
        <v>3</v>
      </c>
      <c r="L100" s="19">
        <v>5</v>
      </c>
      <c r="M100" s="19">
        <v>4</v>
      </c>
      <c r="N100" s="19">
        <v>7</v>
      </c>
      <c r="O100" s="19"/>
      <c r="P100" s="19"/>
      <c r="Q100" s="19"/>
      <c r="R100" s="19"/>
      <c r="S100" s="17">
        <f>YEAR(Tabla2[[#This Row],[Fecha]])</f>
        <v>2023</v>
      </c>
    </row>
    <row r="101" hidden="1" spans="1:19">
      <c r="A101" s="16">
        <v>45239</v>
      </c>
      <c r="B101" s="16" t="s">
        <v>23</v>
      </c>
      <c r="C101" s="18">
        <f>SUM(D101:R101)</f>
        <v>30</v>
      </c>
      <c r="D101" s="19">
        <v>4</v>
      </c>
      <c r="E101" s="19">
        <v>2</v>
      </c>
      <c r="F101" s="19">
        <v>4</v>
      </c>
      <c r="G101" s="19">
        <v>1</v>
      </c>
      <c r="H101" s="19">
        <v>6</v>
      </c>
      <c r="I101" s="19">
        <v>3</v>
      </c>
      <c r="J101" s="19">
        <v>1</v>
      </c>
      <c r="K101" s="19">
        <v>8</v>
      </c>
      <c r="L101" s="19">
        <v>1</v>
      </c>
      <c r="M101" s="19"/>
      <c r="N101" s="19"/>
      <c r="O101" s="19"/>
      <c r="P101" s="19"/>
      <c r="Q101" s="19"/>
      <c r="R101" s="19"/>
      <c r="S101" s="17">
        <f>YEAR(Tabla2[[#This Row],[Fecha]])</f>
        <v>2023</v>
      </c>
    </row>
    <row r="102" hidden="1" spans="1:19">
      <c r="A102" s="16">
        <v>45240</v>
      </c>
      <c r="B102" s="16" t="s">
        <v>23</v>
      </c>
      <c r="C102" s="18">
        <f>SUM(D102:R102)</f>
        <v>12</v>
      </c>
      <c r="D102" s="19">
        <v>4</v>
      </c>
      <c r="E102" s="19">
        <v>8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7">
        <f>YEAR(Tabla2[[#This Row],[Fecha]])</f>
        <v>2023</v>
      </c>
    </row>
    <row r="103" spans="1:19">
      <c r="A103" s="16">
        <v>45293</v>
      </c>
      <c r="B103" s="16" t="s">
        <v>21</v>
      </c>
      <c r="C103" s="18">
        <f>SUM(D103:R103)</f>
        <v>46</v>
      </c>
      <c r="D103" s="19">
        <v>4</v>
      </c>
      <c r="E103" s="19">
        <v>7</v>
      </c>
      <c r="F103" s="19">
        <v>4</v>
      </c>
      <c r="G103" s="19">
        <v>7</v>
      </c>
      <c r="H103" s="19">
        <v>24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7">
        <f>YEAR(Tabla2[[#This Row],[Fecha]])</f>
        <v>2024</v>
      </c>
    </row>
    <row r="104" spans="1:19">
      <c r="A104" s="16">
        <v>45294</v>
      </c>
      <c r="B104" s="16" t="s">
        <v>21</v>
      </c>
      <c r="C104" s="18">
        <f>SUM(D104:R104)</f>
        <v>32</v>
      </c>
      <c r="D104" s="19">
        <v>3</v>
      </c>
      <c r="E104" s="19">
        <v>8</v>
      </c>
      <c r="F104" s="19">
        <v>21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7">
        <f>YEAR(Tabla2[[#This Row],[Fecha]])</f>
        <v>2024</v>
      </c>
    </row>
    <row r="105" spans="1:19">
      <c r="A105" s="16">
        <v>45295</v>
      </c>
      <c r="B105" s="16" t="s">
        <v>21</v>
      </c>
      <c r="C105" s="18">
        <f>SUM(D105:R105)</f>
        <v>35</v>
      </c>
      <c r="D105" s="19">
        <v>2</v>
      </c>
      <c r="E105" s="19">
        <v>1</v>
      </c>
      <c r="F105" s="19">
        <v>1</v>
      </c>
      <c r="G105" s="19">
        <v>7</v>
      </c>
      <c r="H105" s="19">
        <v>24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7">
        <f>YEAR(Tabla2[[#This Row],[Fecha]])</f>
        <v>2024</v>
      </c>
    </row>
    <row r="106" spans="1:19">
      <c r="A106" s="16">
        <v>45296</v>
      </c>
      <c r="B106" s="16" t="s">
        <v>21</v>
      </c>
      <c r="C106" s="18">
        <f>SUM(D106:R106)</f>
        <v>27</v>
      </c>
      <c r="D106" s="19">
        <v>3</v>
      </c>
      <c r="E106" s="19">
        <v>8</v>
      </c>
      <c r="F106" s="19">
        <v>3</v>
      </c>
      <c r="G106" s="19">
        <v>5</v>
      </c>
      <c r="H106" s="19">
        <v>2</v>
      </c>
      <c r="I106" s="19">
        <v>4</v>
      </c>
      <c r="J106" s="19">
        <v>2</v>
      </c>
      <c r="K106" s="19"/>
      <c r="L106" s="19"/>
      <c r="M106" s="19"/>
      <c r="N106" s="19"/>
      <c r="O106" s="19"/>
      <c r="P106" s="19"/>
      <c r="Q106" s="19"/>
      <c r="R106" s="19"/>
      <c r="S106" s="17">
        <f>YEAR(Tabla2[[#This Row],[Fecha]])</f>
        <v>2024</v>
      </c>
    </row>
    <row r="107" spans="1:19">
      <c r="A107" s="16">
        <v>45297</v>
      </c>
      <c r="B107" s="16" t="s">
        <v>21</v>
      </c>
      <c r="C107" s="18">
        <f>SUM(D107:R107)</f>
        <v>62</v>
      </c>
      <c r="D107" s="19">
        <v>9</v>
      </c>
      <c r="E107" s="19">
        <v>8</v>
      </c>
      <c r="F107" s="19">
        <v>6</v>
      </c>
      <c r="G107" s="19">
        <v>7</v>
      </c>
      <c r="H107" s="19">
        <v>4</v>
      </c>
      <c r="I107" s="19">
        <v>8</v>
      </c>
      <c r="J107" s="19">
        <v>13</v>
      </c>
      <c r="K107" s="19">
        <v>7</v>
      </c>
      <c r="L107" s="19"/>
      <c r="M107" s="19"/>
      <c r="N107" s="19"/>
      <c r="O107" s="19"/>
      <c r="P107" s="19"/>
      <c r="Q107" s="19"/>
      <c r="R107" s="19"/>
      <c r="S107" s="17">
        <f>YEAR(Tabla2[[#This Row],[Fecha]])</f>
        <v>2024</v>
      </c>
    </row>
    <row r="108" spans="1:19">
      <c r="A108" s="16">
        <v>45298</v>
      </c>
      <c r="B108" s="16" t="s">
        <v>21</v>
      </c>
      <c r="C108" s="18">
        <f>SUM(D108:R108)</f>
        <v>54</v>
      </c>
      <c r="D108" s="19">
        <v>3</v>
      </c>
      <c r="E108" s="19">
        <v>9</v>
      </c>
      <c r="F108" s="19">
        <v>8</v>
      </c>
      <c r="G108" s="19">
        <v>4</v>
      </c>
      <c r="H108" s="19">
        <v>13</v>
      </c>
      <c r="I108" s="19">
        <v>11</v>
      </c>
      <c r="J108" s="19">
        <v>6</v>
      </c>
      <c r="K108" s="19"/>
      <c r="L108" s="19"/>
      <c r="M108" s="19"/>
      <c r="N108" s="19"/>
      <c r="O108" s="19"/>
      <c r="P108" s="19"/>
      <c r="Q108" s="19"/>
      <c r="R108" s="19"/>
      <c r="S108" s="17">
        <f>YEAR(Tabla2[[#This Row],[Fecha]])</f>
        <v>2024</v>
      </c>
    </row>
    <row r="109" spans="1:19">
      <c r="A109" s="16">
        <v>45299</v>
      </c>
      <c r="B109" s="16" t="s">
        <v>21</v>
      </c>
      <c r="C109" s="18">
        <f>SUM(D109:R109)</f>
        <v>40</v>
      </c>
      <c r="D109" s="19">
        <v>19</v>
      </c>
      <c r="E109" s="19">
        <v>6</v>
      </c>
      <c r="F109" s="19">
        <v>15</v>
      </c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7">
        <f>YEAR(Tabla2[[#This Row],[Fecha]])</f>
        <v>2024</v>
      </c>
    </row>
    <row r="110" spans="1:19">
      <c r="A110" s="16">
        <v>45300</v>
      </c>
      <c r="B110" s="16" t="s">
        <v>21</v>
      </c>
      <c r="C110" s="18">
        <f>SUM(D110:R110)</f>
        <v>41</v>
      </c>
      <c r="D110" s="19">
        <v>20</v>
      </c>
      <c r="E110" s="19">
        <v>4</v>
      </c>
      <c r="F110" s="19">
        <v>17</v>
      </c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7">
        <f>YEAR(Tabla2[[#This Row],[Fecha]])</f>
        <v>2024</v>
      </c>
    </row>
    <row r="111" spans="1:19">
      <c r="A111" s="16">
        <v>45301</v>
      </c>
      <c r="B111" s="16" t="s">
        <v>21</v>
      </c>
      <c r="C111" s="18">
        <f>SUM(D111:R111)</f>
        <v>35</v>
      </c>
      <c r="D111" s="19">
        <v>8</v>
      </c>
      <c r="E111" s="19">
        <v>13</v>
      </c>
      <c r="F111" s="19">
        <v>14</v>
      </c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7">
        <f>YEAR(Tabla2[[#This Row],[Fecha]])</f>
        <v>2024</v>
      </c>
    </row>
    <row r="112" spans="1:19">
      <c r="A112" s="16">
        <v>45302</v>
      </c>
      <c r="B112" s="16" t="s">
        <v>21</v>
      </c>
      <c r="C112" s="18">
        <f>SUM(D112:R112)</f>
        <v>31</v>
      </c>
      <c r="D112" s="19">
        <v>13</v>
      </c>
      <c r="E112" s="19">
        <v>18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7">
        <f>YEAR(Tabla2[[#This Row],[Fecha]])</f>
        <v>2024</v>
      </c>
    </row>
    <row r="113" spans="1:19">
      <c r="A113" s="16">
        <v>45303</v>
      </c>
      <c r="B113" s="16" t="s">
        <v>21</v>
      </c>
      <c r="C113" s="18">
        <f>SUM(D113:R113)</f>
        <v>39</v>
      </c>
      <c r="D113" s="19">
        <v>12</v>
      </c>
      <c r="E113" s="19">
        <v>11</v>
      </c>
      <c r="F113" s="19">
        <v>5</v>
      </c>
      <c r="G113" s="19">
        <v>11</v>
      </c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7">
        <f>YEAR(Tabla2[[#This Row],[Fecha]])</f>
        <v>2024</v>
      </c>
    </row>
    <row r="114" spans="1:19">
      <c r="A114" s="16">
        <v>45306</v>
      </c>
      <c r="B114" s="16" t="s">
        <v>21</v>
      </c>
      <c r="C114" s="18">
        <f>SUM(D114:R114)</f>
        <v>31</v>
      </c>
      <c r="D114" s="19">
        <v>15</v>
      </c>
      <c r="E114" s="19">
        <v>16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7">
        <f>YEAR(Tabla2[[#This Row],[Fecha]])</f>
        <v>2024</v>
      </c>
    </row>
    <row r="115" spans="1:19">
      <c r="A115" s="16">
        <v>45307</v>
      </c>
      <c r="B115" s="16" t="s">
        <v>21</v>
      </c>
      <c r="C115" s="18">
        <f>SUM(D115:R115)</f>
        <v>60</v>
      </c>
      <c r="D115" s="19">
        <v>23</v>
      </c>
      <c r="E115" s="19">
        <v>4</v>
      </c>
      <c r="F115" s="19">
        <v>33</v>
      </c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7">
        <f>YEAR(Tabla2[[#This Row],[Fecha]])</f>
        <v>2024</v>
      </c>
    </row>
    <row r="116" spans="1:19">
      <c r="A116" s="16">
        <v>45308</v>
      </c>
      <c r="B116" s="16" t="s">
        <v>21</v>
      </c>
      <c r="C116" s="18">
        <f>SUM(D116:R116)</f>
        <v>32</v>
      </c>
      <c r="D116" s="19">
        <v>22</v>
      </c>
      <c r="E116" s="19">
        <v>10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7">
        <f>YEAR(Tabla2[[#This Row],[Fecha]])</f>
        <v>2024</v>
      </c>
    </row>
    <row r="117" spans="1:19">
      <c r="A117" s="16">
        <v>45309</v>
      </c>
      <c r="B117" s="16" t="s">
        <v>21</v>
      </c>
      <c r="C117" s="18">
        <f>SUM(D117:R117)</f>
        <v>67</v>
      </c>
      <c r="D117" s="19">
        <v>14</v>
      </c>
      <c r="E117" s="19">
        <v>8</v>
      </c>
      <c r="F117" s="19">
        <v>12</v>
      </c>
      <c r="G117" s="19">
        <v>19</v>
      </c>
      <c r="H117" s="19">
        <v>14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7">
        <f>YEAR(Tabla2[[#This Row],[Fecha]])</f>
        <v>2024</v>
      </c>
    </row>
    <row r="118" spans="1:19">
      <c r="A118" s="16">
        <v>45313</v>
      </c>
      <c r="B118" s="16" t="s">
        <v>21</v>
      </c>
      <c r="C118" s="18">
        <f>SUM(D118:R118)</f>
        <v>39</v>
      </c>
      <c r="D118" s="19">
        <v>18</v>
      </c>
      <c r="E118" s="19">
        <v>21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7">
        <f>YEAR(Tabla2[[#This Row],[Fecha]])</f>
        <v>2024</v>
      </c>
    </row>
    <row r="119" spans="1:19">
      <c r="A119" s="16">
        <v>45314</v>
      </c>
      <c r="B119" s="16" t="s">
        <v>21</v>
      </c>
      <c r="C119" s="18">
        <f>SUM(D119:R119)</f>
        <v>31</v>
      </c>
      <c r="D119" s="19">
        <v>31</v>
      </c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7">
        <f>YEAR(Tabla2[[#This Row],[Fecha]])</f>
        <v>2024</v>
      </c>
    </row>
    <row r="120" spans="1:19">
      <c r="A120" s="16">
        <v>45315</v>
      </c>
      <c r="B120" s="16" t="s">
        <v>21</v>
      </c>
      <c r="C120" s="18">
        <f>SUM(D120:R120)</f>
        <v>53</v>
      </c>
      <c r="D120" s="19">
        <v>20</v>
      </c>
      <c r="E120" s="19">
        <v>33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7">
        <f>YEAR(Tabla2[[#This Row],[Fecha]])</f>
        <v>2024</v>
      </c>
    </row>
    <row r="121" spans="1:19">
      <c r="A121" s="16">
        <v>45316</v>
      </c>
      <c r="B121" s="16" t="s">
        <v>21</v>
      </c>
      <c r="C121" s="18">
        <f>SUM(D121:R121)</f>
        <v>44</v>
      </c>
      <c r="D121" s="19">
        <v>21</v>
      </c>
      <c r="E121" s="19">
        <v>23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7">
        <f>YEAR(Tabla2[[#This Row],[Fecha]])</f>
        <v>2024</v>
      </c>
    </row>
    <row r="122" spans="1:19">
      <c r="A122" s="16">
        <v>45317</v>
      </c>
      <c r="B122" s="16" t="s">
        <v>21</v>
      </c>
      <c r="C122" s="18">
        <f>SUM(D122:R122)</f>
        <v>32</v>
      </c>
      <c r="D122" s="19">
        <v>13</v>
      </c>
      <c r="E122" s="19">
        <v>19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7">
        <f>YEAR(Tabla2[[#This Row],[Fecha]])</f>
        <v>2024</v>
      </c>
    </row>
    <row r="123" spans="1:19">
      <c r="A123" s="16">
        <v>45318</v>
      </c>
      <c r="B123" s="16" t="s">
        <v>21</v>
      </c>
      <c r="C123" s="18">
        <f>SUM(D123:R123)</f>
        <v>39</v>
      </c>
      <c r="D123" s="19">
        <v>39</v>
      </c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7">
        <f>YEAR(Tabla2[[#This Row],[Fecha]])</f>
        <v>2024</v>
      </c>
    </row>
    <row r="124" spans="1:19">
      <c r="A124" s="16">
        <v>45319</v>
      </c>
      <c r="B124" s="16" t="s">
        <v>21</v>
      </c>
      <c r="C124" s="18">
        <f>SUM(D124:R124)</f>
        <v>36</v>
      </c>
      <c r="D124" s="19">
        <v>10</v>
      </c>
      <c r="E124" s="19">
        <v>26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7">
        <f>YEAR(Tabla2[[#This Row],[Fecha]])</f>
        <v>2024</v>
      </c>
    </row>
    <row r="125" spans="1:19">
      <c r="A125" s="16">
        <v>45320</v>
      </c>
      <c r="B125" s="16" t="s">
        <v>21</v>
      </c>
      <c r="C125" s="18">
        <f>SUM(D125:R125)</f>
        <v>37</v>
      </c>
      <c r="D125" s="19">
        <v>21</v>
      </c>
      <c r="E125" s="19">
        <v>16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7">
        <f>YEAR(Tabla2[[#This Row],[Fecha]])</f>
        <v>2024</v>
      </c>
    </row>
    <row r="126" spans="1:19">
      <c r="A126" s="16">
        <v>45320</v>
      </c>
      <c r="B126" s="16" t="s">
        <v>23</v>
      </c>
      <c r="C126" s="18">
        <f>SUM(D126:R126)</f>
        <v>22</v>
      </c>
      <c r="D126" s="19">
        <v>22</v>
      </c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7">
        <f>YEAR(Tabla2[[#This Row],[Fecha]])</f>
        <v>2024</v>
      </c>
    </row>
    <row r="127" spans="1:19">
      <c r="A127" s="16">
        <v>45321</v>
      </c>
      <c r="B127" s="16" t="s">
        <v>21</v>
      </c>
      <c r="C127" s="18">
        <f>SUM(D127:R127)</f>
        <v>19</v>
      </c>
      <c r="D127" s="19">
        <v>19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7">
        <f>YEAR(Tabla2[[#This Row],[Fecha]])</f>
        <v>2024</v>
      </c>
    </row>
    <row r="128" spans="1:19">
      <c r="A128" s="16">
        <v>45321</v>
      </c>
      <c r="B128" s="16" t="s">
        <v>23</v>
      </c>
      <c r="C128" s="18">
        <f>SUM(D128:R128)</f>
        <v>16</v>
      </c>
      <c r="D128" s="19">
        <f>38-22</f>
        <v>16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7">
        <f>YEAR(Tabla2[[#This Row],[Fecha]])</f>
        <v>2024</v>
      </c>
    </row>
    <row r="129" spans="1:19">
      <c r="A129" s="16">
        <v>45322</v>
      </c>
      <c r="B129" s="16" t="s">
        <v>21</v>
      </c>
      <c r="C129" s="18">
        <f>SUM(D129:R129)</f>
        <v>20</v>
      </c>
      <c r="D129" s="19">
        <v>10</v>
      </c>
      <c r="E129" s="19">
        <v>10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7">
        <f>YEAR(Tabla2[[#This Row],[Fecha]])</f>
        <v>2024</v>
      </c>
    </row>
    <row r="130" spans="1:19">
      <c r="A130" s="16">
        <v>45322</v>
      </c>
      <c r="B130" s="16" t="s">
        <v>23</v>
      </c>
      <c r="C130" s="18">
        <f>SUM(D130:R130)</f>
        <v>34</v>
      </c>
      <c r="D130" s="19">
        <f>60+12-D128-D126</f>
        <v>34</v>
      </c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7">
        <f>YEAR(Tabla2[[#This Row],[Fecha]])</f>
        <v>2024</v>
      </c>
    </row>
    <row r="131" spans="1:19">
      <c r="A131" s="16">
        <v>45323</v>
      </c>
      <c r="B131" s="16" t="s">
        <v>21</v>
      </c>
      <c r="C131" s="18">
        <f>SUM(D131:R131)</f>
        <v>33</v>
      </c>
      <c r="D131" s="19">
        <v>10</v>
      </c>
      <c r="E131" s="19">
        <v>23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7">
        <f>YEAR(Tabla2[[#This Row],[Fecha]])</f>
        <v>2024</v>
      </c>
    </row>
    <row r="132" spans="1:19">
      <c r="A132" s="16">
        <v>45323</v>
      </c>
      <c r="B132" s="16" t="s">
        <v>23</v>
      </c>
      <c r="C132" s="18">
        <f>SUM(D132:R132)</f>
        <v>21</v>
      </c>
      <c r="D132" s="19">
        <v>21</v>
      </c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7">
        <f>YEAR(Tabla2[[#This Row],[Fecha]])</f>
        <v>2024</v>
      </c>
    </row>
    <row r="133" spans="1:19">
      <c r="A133" s="16">
        <v>45324</v>
      </c>
      <c r="B133" s="16" t="s">
        <v>21</v>
      </c>
      <c r="C133" s="18">
        <f>SUM(D133:R133)</f>
        <v>36</v>
      </c>
      <c r="D133" s="19">
        <v>36</v>
      </c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7">
        <f>YEAR(Tabla2[[#This Row],[Fecha]])</f>
        <v>2024</v>
      </c>
    </row>
    <row r="134" spans="1:21">
      <c r="A134" s="16">
        <v>45324</v>
      </c>
      <c r="B134" s="16" t="s">
        <v>23</v>
      </c>
      <c r="C134" s="18">
        <f>SUM(D134:R134)</f>
        <v>18</v>
      </c>
      <c r="D134" s="19">
        <v>18</v>
      </c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7">
        <f>YEAR(Tabla2[[#This Row],[Fecha]])</f>
        <v>2024</v>
      </c>
      <c r="U134" s="19"/>
    </row>
    <row r="135" spans="1:19">
      <c r="A135" s="16">
        <v>45326</v>
      </c>
      <c r="B135" s="16" t="s">
        <v>23</v>
      </c>
      <c r="C135" s="18">
        <f>SUM(D135:R135)</f>
        <v>60</v>
      </c>
      <c r="D135" s="19">
        <v>19</v>
      </c>
      <c r="E135" s="19">
        <v>41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7">
        <f>YEAR(Tabla2[[#This Row],[Fecha]])</f>
        <v>2024</v>
      </c>
    </row>
    <row r="136" spans="1:19">
      <c r="A136" s="16">
        <v>45327</v>
      </c>
      <c r="B136" s="16" t="s">
        <v>21</v>
      </c>
      <c r="C136" s="18">
        <f>SUM(D136:R136)</f>
        <v>33</v>
      </c>
      <c r="D136" s="19">
        <v>17</v>
      </c>
      <c r="E136" s="19">
        <v>16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7">
        <f>YEAR(Tabla2[[#This Row],[Fecha]])</f>
        <v>2024</v>
      </c>
    </row>
    <row r="137" spans="1:19">
      <c r="A137" s="16">
        <v>45328</v>
      </c>
      <c r="B137" s="16" t="s">
        <v>21</v>
      </c>
      <c r="C137" s="18">
        <f>SUM(D137:R137)</f>
        <v>35</v>
      </c>
      <c r="D137" s="19">
        <v>35</v>
      </c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7">
        <f>YEAR(Tabla2[[#This Row],[Fecha]])</f>
        <v>2024</v>
      </c>
    </row>
    <row r="138" spans="1:19">
      <c r="A138" s="16">
        <v>45328</v>
      </c>
      <c r="B138" s="16" t="s">
        <v>23</v>
      </c>
      <c r="C138" s="18">
        <f>SUM(D138:R138)</f>
        <v>22</v>
      </c>
      <c r="D138" s="19">
        <v>22</v>
      </c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7">
        <f>YEAR(Tabla2[[#This Row],[Fecha]])</f>
        <v>2024</v>
      </c>
    </row>
    <row r="139" spans="1:19">
      <c r="A139" s="16">
        <v>45329</v>
      </c>
      <c r="B139" s="16" t="s">
        <v>22</v>
      </c>
      <c r="C139" s="18">
        <f>SUM(D139:R139)</f>
        <v>20</v>
      </c>
      <c r="D139" s="19">
        <v>20</v>
      </c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7">
        <f>YEAR(Tabla2[[#This Row],[Fecha]])</f>
        <v>2024</v>
      </c>
    </row>
    <row r="140" spans="1:19">
      <c r="A140" s="16">
        <v>45329</v>
      </c>
      <c r="B140" s="16" t="s">
        <v>23</v>
      </c>
      <c r="C140" s="18">
        <f>SUM(D140:R140)</f>
        <v>31</v>
      </c>
      <c r="D140" s="19">
        <v>17</v>
      </c>
      <c r="E140" s="19">
        <v>14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7">
        <f>YEAR(Tabla2[[#This Row],[Fecha]])</f>
        <v>2024</v>
      </c>
    </row>
    <row r="141" spans="1:19">
      <c r="A141" s="16">
        <v>45330</v>
      </c>
      <c r="B141" s="16" t="s">
        <v>21</v>
      </c>
      <c r="C141" s="18">
        <f>SUM(D141:R141)</f>
        <v>32</v>
      </c>
      <c r="D141" s="19">
        <v>20</v>
      </c>
      <c r="E141" s="19">
        <v>12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7">
        <f>YEAR(Tabla2[[#This Row],[Fecha]])</f>
        <v>2024</v>
      </c>
    </row>
    <row r="142" spans="1:19">
      <c r="A142" s="16">
        <v>45330</v>
      </c>
      <c r="B142" s="16" t="s">
        <v>23</v>
      </c>
      <c r="C142" s="18">
        <f>SUM(D142:R142)</f>
        <v>14</v>
      </c>
      <c r="D142" s="19">
        <v>14</v>
      </c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7">
        <f>YEAR(Tabla2[[#This Row],[Fecha]])</f>
        <v>2024</v>
      </c>
    </row>
    <row r="143" spans="1:19">
      <c r="A143" s="16">
        <v>45331</v>
      </c>
      <c r="B143" s="16" t="s">
        <v>21</v>
      </c>
      <c r="C143" s="18">
        <f>SUM(D143:R143)</f>
        <v>30</v>
      </c>
      <c r="D143" s="19">
        <v>10</v>
      </c>
      <c r="E143" s="19">
        <v>20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7">
        <f>YEAR(Tabla2[[#This Row],[Fecha]])</f>
        <v>2024</v>
      </c>
    </row>
    <row r="144" spans="1:19">
      <c r="A144" s="16">
        <v>45334</v>
      </c>
      <c r="B144" s="16" t="s">
        <v>21</v>
      </c>
      <c r="C144" s="18">
        <f>SUM(D144:R144)</f>
        <v>42</v>
      </c>
      <c r="D144" s="19">
        <v>42</v>
      </c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7">
        <f>YEAR(Tabla2[[#This Row],[Fecha]])</f>
        <v>2024</v>
      </c>
    </row>
    <row r="145" spans="1:19">
      <c r="A145" s="16">
        <v>45334</v>
      </c>
      <c r="B145" s="16" t="s">
        <v>23</v>
      </c>
      <c r="C145" s="18">
        <f>SUM(D145:R145)</f>
        <v>14</v>
      </c>
      <c r="D145" s="19">
        <v>14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7">
        <f>YEAR(Tabla2[[#This Row],[Fecha]])</f>
        <v>2024</v>
      </c>
    </row>
    <row r="146" spans="1:19">
      <c r="A146" s="16">
        <v>45335</v>
      </c>
      <c r="B146" s="16" t="s">
        <v>21</v>
      </c>
      <c r="C146" s="18">
        <f>SUM(D146:R146)</f>
        <v>45</v>
      </c>
      <c r="D146" s="19">
        <v>45</v>
      </c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7">
        <f>YEAR(Tabla2[[#This Row],[Fecha]])</f>
        <v>2024</v>
      </c>
    </row>
    <row r="147" spans="1:19">
      <c r="A147" s="16">
        <v>45335</v>
      </c>
      <c r="B147" s="16" t="s">
        <v>23</v>
      </c>
      <c r="C147" s="18">
        <f>SUM(D147:R147)</f>
        <v>52</v>
      </c>
      <c r="D147" s="19">
        <v>52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7">
        <f>YEAR(Tabla2[[#This Row],[Fecha]])</f>
        <v>2024</v>
      </c>
    </row>
    <row r="148" spans="1:19">
      <c r="A148" s="16">
        <v>45336</v>
      </c>
      <c r="B148" s="16" t="s">
        <v>21</v>
      </c>
      <c r="C148" s="18">
        <f>SUM(D148:R148)</f>
        <v>33</v>
      </c>
      <c r="D148" s="19">
        <v>33</v>
      </c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7">
        <f>YEAR(Tabla2[[#This Row],[Fecha]])</f>
        <v>2024</v>
      </c>
    </row>
    <row r="149" spans="1:19">
      <c r="A149" s="16">
        <v>45336</v>
      </c>
      <c r="B149" s="16" t="s">
        <v>23</v>
      </c>
      <c r="C149" s="18">
        <f>SUM(D149:R149)</f>
        <v>28</v>
      </c>
      <c r="D149" s="19">
        <v>28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7">
        <f>YEAR(Tabla2[[#This Row],[Fecha]])</f>
        <v>2024</v>
      </c>
    </row>
    <row r="150" spans="1:19">
      <c r="A150" s="16">
        <v>45337</v>
      </c>
      <c r="B150" s="16" t="s">
        <v>21</v>
      </c>
      <c r="C150" s="18">
        <f>SUM(D150:R150)</f>
        <v>42</v>
      </c>
      <c r="D150" s="19">
        <v>23</v>
      </c>
      <c r="E150" s="19">
        <v>19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7">
        <f>YEAR(Tabla2[[#This Row],[Fecha]])</f>
        <v>2024</v>
      </c>
    </row>
    <row r="151" spans="1:19">
      <c r="A151" s="16">
        <v>45337</v>
      </c>
      <c r="B151" s="16" t="s">
        <v>23</v>
      </c>
      <c r="C151" s="18">
        <f>SUM(D151:R151)</f>
        <v>37</v>
      </c>
      <c r="D151" s="19">
        <v>37</v>
      </c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7">
        <f>YEAR(Tabla2[[#This Row],[Fecha]])</f>
        <v>2024</v>
      </c>
    </row>
    <row r="152" spans="1:19">
      <c r="A152" s="16">
        <v>45338</v>
      </c>
      <c r="B152" s="16" t="s">
        <v>21</v>
      </c>
      <c r="C152" s="18">
        <f>SUM(D152:R152)</f>
        <v>24</v>
      </c>
      <c r="D152" s="19">
        <v>24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7">
        <f>YEAR(Tabla2[[#This Row],[Fecha]])</f>
        <v>2024</v>
      </c>
    </row>
    <row r="153" spans="1:19">
      <c r="A153" s="16">
        <v>45338</v>
      </c>
      <c r="B153" s="16" t="s">
        <v>23</v>
      </c>
      <c r="C153" s="18">
        <f>SUM(D153:R153)</f>
        <v>18</v>
      </c>
      <c r="D153" s="19">
        <v>18</v>
      </c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7">
        <f>YEAR(Tabla2[[#This Row],[Fecha]])</f>
        <v>2024</v>
      </c>
    </row>
    <row r="154" spans="1:19">
      <c r="A154" s="16">
        <v>45339</v>
      </c>
      <c r="B154" s="16" t="s">
        <v>21</v>
      </c>
      <c r="C154" s="18">
        <f>SUM(D154:R154)</f>
        <v>32</v>
      </c>
      <c r="D154" s="19">
        <v>32</v>
      </c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7">
        <f>YEAR(Tabla2[[#This Row],[Fecha]])</f>
        <v>2024</v>
      </c>
    </row>
    <row r="155" spans="1:19">
      <c r="A155" s="16">
        <v>45339</v>
      </c>
      <c r="B155" s="16" t="s">
        <v>23</v>
      </c>
      <c r="C155" s="18">
        <f>SUM(D155:R155)</f>
        <v>13</v>
      </c>
      <c r="D155" s="19">
        <v>13</v>
      </c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7">
        <f>YEAR(Tabla2[[#This Row],[Fecha]])</f>
        <v>2024</v>
      </c>
    </row>
    <row r="156" spans="1:19">
      <c r="A156" s="16">
        <v>45340</v>
      </c>
      <c r="B156" s="16" t="s">
        <v>21</v>
      </c>
      <c r="C156" s="18">
        <f>SUM(D156:R156)</f>
        <v>45</v>
      </c>
      <c r="D156" s="19">
        <v>26</v>
      </c>
      <c r="E156" s="19">
        <v>19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7">
        <f>YEAR(Tabla2[[#This Row],[Fecha]])</f>
        <v>2024</v>
      </c>
    </row>
    <row r="157" spans="1:19">
      <c r="A157" s="16">
        <v>45340</v>
      </c>
      <c r="B157" s="16" t="s">
        <v>23</v>
      </c>
      <c r="C157" s="18">
        <f>SUM(D157:R157)</f>
        <v>40</v>
      </c>
      <c r="D157" s="19">
        <v>40</v>
      </c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7">
        <f>YEAR(Tabla2[[#This Row],[Fecha]])</f>
        <v>2024</v>
      </c>
    </row>
    <row r="158" spans="1:19">
      <c r="A158" s="16">
        <v>45341</v>
      </c>
      <c r="B158" s="16" t="s">
        <v>21</v>
      </c>
      <c r="C158" s="18">
        <f>SUM(D158:R158)</f>
        <v>23</v>
      </c>
      <c r="D158" s="19">
        <v>13</v>
      </c>
      <c r="E158" s="19">
        <v>10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7">
        <f>YEAR(Tabla2[[#This Row],[Fecha]])</f>
        <v>2024</v>
      </c>
    </row>
    <row r="159" spans="1:19">
      <c r="A159" s="16">
        <v>45341</v>
      </c>
      <c r="B159" s="16" t="s">
        <v>23</v>
      </c>
      <c r="C159" s="18">
        <f>SUM(D159:R159)</f>
        <v>27</v>
      </c>
      <c r="D159" s="19">
        <v>27</v>
      </c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7">
        <f>YEAR(Tabla2[[#This Row],[Fecha]])</f>
        <v>2024</v>
      </c>
    </row>
    <row r="160" spans="1:19">
      <c r="A160" s="16">
        <v>45342</v>
      </c>
      <c r="B160" s="16" t="s">
        <v>21</v>
      </c>
      <c r="C160" s="18">
        <f>SUM(D160:R160)</f>
        <v>51</v>
      </c>
      <c r="D160" s="19">
        <v>14</v>
      </c>
      <c r="E160" s="19">
        <v>37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7">
        <f>YEAR(Tabla2[[#This Row],[Fecha]])</f>
        <v>2024</v>
      </c>
    </row>
    <row r="161" spans="1:19">
      <c r="A161" s="16">
        <v>45342</v>
      </c>
      <c r="B161" s="16" t="s">
        <v>23</v>
      </c>
      <c r="C161" s="18">
        <f>SUM(D161:R161)</f>
        <v>30</v>
      </c>
      <c r="D161" s="19">
        <v>30</v>
      </c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7">
        <f>YEAR(Tabla2[[#This Row],[Fecha]])</f>
        <v>2024</v>
      </c>
    </row>
    <row r="162" spans="1:19">
      <c r="A162" s="16">
        <v>45343</v>
      </c>
      <c r="B162" s="16" t="s">
        <v>21</v>
      </c>
      <c r="C162" s="18">
        <f>SUM(D162:R162)</f>
        <v>28</v>
      </c>
      <c r="D162" s="19">
        <v>15</v>
      </c>
      <c r="E162" s="19">
        <v>13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7">
        <f>YEAR(Tabla2[[#This Row],[Fecha]])</f>
        <v>2024</v>
      </c>
    </row>
    <row r="163" spans="1:19">
      <c r="A163" s="16">
        <v>45343</v>
      </c>
      <c r="B163" s="16" t="s">
        <v>23</v>
      </c>
      <c r="C163" s="18">
        <f>SUM(D163:R163)</f>
        <v>29</v>
      </c>
      <c r="D163" s="19">
        <v>29</v>
      </c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7">
        <f>YEAR(Tabla2[[#This Row],[Fecha]])</f>
        <v>2024</v>
      </c>
    </row>
    <row r="164" spans="1:19">
      <c r="A164" s="16">
        <v>45344</v>
      </c>
      <c r="B164" s="16" t="s">
        <v>21</v>
      </c>
      <c r="C164" s="18">
        <f>SUM(D164:R164)</f>
        <v>32</v>
      </c>
      <c r="D164" s="19">
        <v>32</v>
      </c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7">
        <f>YEAR(Tabla2[[#This Row],[Fecha]])</f>
        <v>2024</v>
      </c>
    </row>
    <row r="165" spans="1:19">
      <c r="A165" s="16">
        <v>45344</v>
      </c>
      <c r="B165" s="16" t="s">
        <v>23</v>
      </c>
      <c r="C165" s="18">
        <f>SUM(D165:R165)</f>
        <v>16</v>
      </c>
      <c r="D165" s="19">
        <v>16</v>
      </c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7">
        <f>YEAR(Tabla2[[#This Row],[Fecha]])</f>
        <v>2024</v>
      </c>
    </row>
    <row r="166" spans="1:19">
      <c r="A166" s="16">
        <v>45345</v>
      </c>
      <c r="B166" s="16" t="s">
        <v>21</v>
      </c>
      <c r="C166" s="18">
        <f>SUM(D166:R166)</f>
        <v>31</v>
      </c>
      <c r="D166" s="19">
        <v>12</v>
      </c>
      <c r="E166" s="19">
        <v>5</v>
      </c>
      <c r="F166" s="19">
        <v>8</v>
      </c>
      <c r="G166" s="19">
        <v>4</v>
      </c>
      <c r="H166" s="19">
        <v>2</v>
      </c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7">
        <f>YEAR(Tabla2[[#This Row],[Fecha]])</f>
        <v>2024</v>
      </c>
    </row>
    <row r="167" spans="1:19">
      <c r="A167" s="16">
        <v>45345</v>
      </c>
      <c r="B167" s="16" t="s">
        <v>23</v>
      </c>
      <c r="C167" s="18">
        <f>SUM(D167:R167)</f>
        <v>26</v>
      </c>
      <c r="D167" s="19">
        <v>26</v>
      </c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7">
        <f>YEAR(Tabla2[[#This Row],[Fecha]])</f>
        <v>2024</v>
      </c>
    </row>
    <row r="168" spans="1:19">
      <c r="A168" s="16">
        <v>45346</v>
      </c>
      <c r="B168" s="16" t="s">
        <v>21</v>
      </c>
      <c r="C168" s="18">
        <f>SUM(D168:R168)</f>
        <v>32</v>
      </c>
      <c r="D168" s="19">
        <v>3</v>
      </c>
      <c r="E168" s="19">
        <v>3</v>
      </c>
      <c r="F168" s="19">
        <v>5</v>
      </c>
      <c r="G168" s="19">
        <v>2</v>
      </c>
      <c r="H168" s="19">
        <v>3</v>
      </c>
      <c r="I168" s="19">
        <v>5</v>
      </c>
      <c r="J168" s="19">
        <v>11</v>
      </c>
      <c r="K168" s="19"/>
      <c r="L168" s="19"/>
      <c r="M168" s="19"/>
      <c r="N168" s="19"/>
      <c r="O168" s="19"/>
      <c r="P168" s="19"/>
      <c r="Q168" s="19"/>
      <c r="R168" s="19"/>
      <c r="S168" s="17">
        <f>YEAR(Tabla2[[#This Row],[Fecha]])</f>
        <v>2024</v>
      </c>
    </row>
    <row r="169" spans="1:19">
      <c r="A169" s="16">
        <v>45346</v>
      </c>
      <c r="B169" s="16" t="s">
        <v>23</v>
      </c>
      <c r="C169" s="18">
        <f>SUM(D169:R169)</f>
        <v>11</v>
      </c>
      <c r="D169" s="19">
        <v>11</v>
      </c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7">
        <f>YEAR(Tabla2[[#This Row],[Fecha]])</f>
        <v>2024</v>
      </c>
    </row>
    <row r="170" spans="1:19">
      <c r="A170" s="16">
        <v>45347</v>
      </c>
      <c r="B170" s="16" t="s">
        <v>21</v>
      </c>
      <c r="C170" s="18">
        <f>SUM(D170:R170)</f>
        <v>35</v>
      </c>
      <c r="D170" s="19">
        <v>4</v>
      </c>
      <c r="E170" s="19">
        <v>6</v>
      </c>
      <c r="F170" s="19">
        <v>1</v>
      </c>
      <c r="G170" s="19">
        <v>5</v>
      </c>
      <c r="H170" s="19">
        <v>8</v>
      </c>
      <c r="I170" s="19">
        <v>4</v>
      </c>
      <c r="J170" s="19">
        <v>7</v>
      </c>
      <c r="K170" s="19"/>
      <c r="L170" s="19"/>
      <c r="M170" s="19"/>
      <c r="N170" s="19"/>
      <c r="O170" s="19"/>
      <c r="P170" s="19"/>
      <c r="Q170" s="19"/>
      <c r="R170" s="19"/>
      <c r="S170" s="17">
        <f>YEAR(Tabla2[[#This Row],[Fecha]])</f>
        <v>2024</v>
      </c>
    </row>
    <row r="171" spans="1:19">
      <c r="A171" s="16">
        <v>45347</v>
      </c>
      <c r="B171" s="16" t="s">
        <v>23</v>
      </c>
      <c r="C171" s="18">
        <f>SUM(D171:R171)</f>
        <v>15</v>
      </c>
      <c r="D171" s="19">
        <v>15</v>
      </c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7">
        <f>YEAR(Tabla2[[#This Row],[Fecha]])</f>
        <v>2024</v>
      </c>
    </row>
    <row r="172" spans="1:19">
      <c r="A172" s="16">
        <v>45348</v>
      </c>
      <c r="B172" s="16" t="s">
        <v>21</v>
      </c>
      <c r="C172" s="18">
        <f>SUM(D172:R172)</f>
        <v>33</v>
      </c>
      <c r="D172" s="19">
        <v>8</v>
      </c>
      <c r="E172" s="19">
        <v>12</v>
      </c>
      <c r="F172" s="19">
        <v>8</v>
      </c>
      <c r="G172" s="19">
        <v>5</v>
      </c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7">
        <f>YEAR(Tabla2[[#This Row],[Fecha]])</f>
        <v>2024</v>
      </c>
    </row>
    <row r="173" spans="1:19">
      <c r="A173" s="16">
        <v>45348</v>
      </c>
      <c r="B173" s="16" t="s">
        <v>23</v>
      </c>
      <c r="C173" s="18">
        <f>SUM(D173:R173)</f>
        <v>24</v>
      </c>
      <c r="D173" s="19">
        <v>24</v>
      </c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7">
        <f>YEAR(Tabla2[[#This Row],[Fecha]])</f>
        <v>2024</v>
      </c>
    </row>
    <row r="174" spans="1:19">
      <c r="A174" s="16">
        <v>45349</v>
      </c>
      <c r="B174" s="16" t="s">
        <v>21</v>
      </c>
      <c r="C174" s="18">
        <f>SUM(D174:R174)</f>
        <v>43</v>
      </c>
      <c r="D174" s="19">
        <v>6</v>
      </c>
      <c r="E174" s="19">
        <v>2</v>
      </c>
      <c r="F174" s="19">
        <v>13</v>
      </c>
      <c r="G174" s="19">
        <v>5</v>
      </c>
      <c r="H174" s="19">
        <v>17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7">
        <f>YEAR(Tabla2[[#This Row],[Fecha]])</f>
        <v>2024</v>
      </c>
    </row>
    <row r="175" spans="1:22">
      <c r="A175" s="16">
        <v>45349</v>
      </c>
      <c r="B175" s="16" t="s">
        <v>23</v>
      </c>
      <c r="C175" s="18">
        <f>SUM(D175:R175)</f>
        <v>33</v>
      </c>
      <c r="D175" s="19">
        <v>9</v>
      </c>
      <c r="E175" s="19">
        <v>24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7">
        <f>YEAR(Tabla2[[#This Row],[Fecha]])</f>
        <v>2024</v>
      </c>
      <c r="V175" t="s">
        <v>27</v>
      </c>
    </row>
    <row r="176" spans="1:19">
      <c r="A176" s="16">
        <v>45350</v>
      </c>
      <c r="B176" s="16" t="s">
        <v>21</v>
      </c>
      <c r="C176" s="18">
        <f>SUM(D176:R176)</f>
        <v>33</v>
      </c>
      <c r="D176" s="19">
        <v>12</v>
      </c>
      <c r="E176" s="19">
        <v>2</v>
      </c>
      <c r="F176" s="19">
        <v>8</v>
      </c>
      <c r="G176" s="19">
        <v>11</v>
      </c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7">
        <f>YEAR(Tabla2[[#This Row],[Fecha]])</f>
        <v>2024</v>
      </c>
    </row>
    <row r="177" spans="1:19">
      <c r="A177" s="16">
        <v>45350</v>
      </c>
      <c r="B177" s="16" t="s">
        <v>23</v>
      </c>
      <c r="C177" s="18">
        <f>SUM(D177:R177)</f>
        <v>45</v>
      </c>
      <c r="D177" s="19">
        <v>45</v>
      </c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7">
        <f>YEAR(Tabla2[[#This Row],[Fecha]])</f>
        <v>2024</v>
      </c>
    </row>
    <row r="178" spans="1:19">
      <c r="A178" s="16">
        <v>45351</v>
      </c>
      <c r="B178" s="16" t="s">
        <v>21</v>
      </c>
      <c r="C178" s="18">
        <f>SUM(D178:R178)</f>
        <v>24</v>
      </c>
      <c r="D178" s="19">
        <v>7</v>
      </c>
      <c r="E178" s="19">
        <v>4</v>
      </c>
      <c r="F178" s="19">
        <v>4</v>
      </c>
      <c r="G178" s="19">
        <v>9</v>
      </c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7">
        <f>YEAR(Tabla2[[#This Row],[Fecha]])</f>
        <v>2024</v>
      </c>
    </row>
    <row r="179" spans="1:19">
      <c r="A179" s="16">
        <v>45351</v>
      </c>
      <c r="B179" s="16" t="s">
        <v>23</v>
      </c>
      <c r="C179" s="18">
        <f>SUM(D179:R179)</f>
        <v>32</v>
      </c>
      <c r="D179" s="19">
        <v>32</v>
      </c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7">
        <f>YEAR(Tabla2[[#This Row],[Fecha]])</f>
        <v>2024</v>
      </c>
    </row>
    <row r="180" spans="1:19">
      <c r="A180" s="16">
        <v>45352</v>
      </c>
      <c r="B180" s="16" t="s">
        <v>21</v>
      </c>
      <c r="C180" s="18">
        <f>SUM(D180:R180)</f>
        <v>32</v>
      </c>
      <c r="D180" s="19">
        <v>5</v>
      </c>
      <c r="E180" s="19">
        <v>3</v>
      </c>
      <c r="F180" s="19">
        <v>5</v>
      </c>
      <c r="G180" s="19">
        <v>8</v>
      </c>
      <c r="H180" s="19">
        <v>4</v>
      </c>
      <c r="I180" s="19">
        <v>4</v>
      </c>
      <c r="J180" s="19">
        <v>3</v>
      </c>
      <c r="K180" s="19"/>
      <c r="L180" s="19"/>
      <c r="M180" s="19"/>
      <c r="N180" s="19"/>
      <c r="O180" s="19"/>
      <c r="P180" s="19"/>
      <c r="Q180" s="19"/>
      <c r="R180" s="19"/>
      <c r="S180" s="17">
        <f>YEAR(Tabla2[[#This Row],[Fecha]])</f>
        <v>2024</v>
      </c>
    </row>
    <row r="181" spans="1:19">
      <c r="A181" s="16">
        <v>45352</v>
      </c>
      <c r="B181" s="16" t="s">
        <v>23</v>
      </c>
      <c r="C181" s="18">
        <f>SUM(D181:R181)</f>
        <v>32</v>
      </c>
      <c r="D181" s="19">
        <v>32</v>
      </c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7">
        <f>YEAR(Tabla2[[#This Row],[Fecha]])</f>
        <v>2024</v>
      </c>
    </row>
    <row r="182" spans="1:19">
      <c r="A182" s="16">
        <v>45353</v>
      </c>
      <c r="B182" s="16" t="s">
        <v>21</v>
      </c>
      <c r="C182" s="18">
        <f>SUM(D182:R182)</f>
        <v>43</v>
      </c>
      <c r="D182" s="19">
        <v>3</v>
      </c>
      <c r="E182" s="19">
        <v>7</v>
      </c>
      <c r="F182" s="19">
        <v>5</v>
      </c>
      <c r="G182" s="19">
        <v>9</v>
      </c>
      <c r="H182" s="19">
        <v>4</v>
      </c>
      <c r="I182" s="19">
        <v>9</v>
      </c>
      <c r="J182" s="19">
        <v>6</v>
      </c>
      <c r="K182" s="19"/>
      <c r="L182" s="19"/>
      <c r="M182" s="19"/>
      <c r="N182" s="19"/>
      <c r="O182" s="19"/>
      <c r="P182" s="19"/>
      <c r="Q182" s="19"/>
      <c r="R182" s="19"/>
      <c r="S182" s="17">
        <f>YEAR(Tabla2[[#This Row],[Fecha]])</f>
        <v>2024</v>
      </c>
    </row>
    <row r="183" spans="1:19">
      <c r="A183" s="16">
        <v>45353</v>
      </c>
      <c r="B183" s="16" t="s">
        <v>23</v>
      </c>
      <c r="C183" s="18">
        <f>SUM(D183:R183)</f>
        <v>17</v>
      </c>
      <c r="D183" s="19">
        <v>17</v>
      </c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7">
        <f>YEAR(Tabla2[[#This Row],[Fecha]])</f>
        <v>2024</v>
      </c>
    </row>
    <row r="184" spans="1:19">
      <c r="A184" s="16">
        <v>45354</v>
      </c>
      <c r="B184" s="16" t="s">
        <v>23</v>
      </c>
      <c r="C184" s="18">
        <f>SUM(D184:R184)</f>
        <v>23</v>
      </c>
      <c r="D184" s="19">
        <v>23</v>
      </c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7">
        <f>YEAR(Tabla2[[#This Row],[Fecha]])</f>
        <v>2024</v>
      </c>
    </row>
    <row r="185" spans="1:19">
      <c r="A185" s="16">
        <v>45354</v>
      </c>
      <c r="B185" s="16" t="s">
        <v>28</v>
      </c>
      <c r="C185" s="18">
        <f>SUM(D185:R185)</f>
        <v>116</v>
      </c>
      <c r="D185" s="19">
        <f>120-4</f>
        <v>116</v>
      </c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7">
        <f>YEAR(Tabla2[[#This Row],[Fecha]])</f>
        <v>2024</v>
      </c>
    </row>
    <row r="186" spans="1:19">
      <c r="A186" s="16">
        <v>45355</v>
      </c>
      <c r="B186" s="16" t="s">
        <v>21</v>
      </c>
      <c r="C186" s="18">
        <f>SUM(D186:R186)</f>
        <v>24</v>
      </c>
      <c r="D186" s="19">
        <v>24</v>
      </c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7">
        <f>YEAR(Tabla2[[#This Row],[Fecha]])</f>
        <v>2024</v>
      </c>
    </row>
    <row r="187" spans="1:19">
      <c r="A187" s="16">
        <v>45355</v>
      </c>
      <c r="B187" s="16" t="s">
        <v>23</v>
      </c>
      <c r="C187" s="18">
        <f>SUM(D187:R187)</f>
        <v>15</v>
      </c>
      <c r="D187" s="19">
        <v>15</v>
      </c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7">
        <f>YEAR(Tabla2[[#This Row],[Fecha]])</f>
        <v>2024</v>
      </c>
    </row>
    <row r="188" spans="1:19">
      <c r="A188" s="16">
        <v>45356</v>
      </c>
      <c r="B188" s="16" t="s">
        <v>21</v>
      </c>
      <c r="C188" s="18">
        <f>SUM(D188:R188)</f>
        <v>35</v>
      </c>
      <c r="D188" s="19">
        <v>8</v>
      </c>
      <c r="E188" s="19">
        <v>8</v>
      </c>
      <c r="F188" s="19">
        <v>5</v>
      </c>
      <c r="G188" s="19">
        <v>6</v>
      </c>
      <c r="H188" s="19">
        <v>8</v>
      </c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7">
        <f>YEAR(Tabla2[[#This Row],[Fecha]])</f>
        <v>2024</v>
      </c>
    </row>
    <row r="189" spans="1:19">
      <c r="A189" s="16">
        <v>45356</v>
      </c>
      <c r="B189" s="16" t="s">
        <v>23</v>
      </c>
      <c r="C189" s="18">
        <f>SUM(D189:R189)</f>
        <v>15</v>
      </c>
      <c r="D189" s="19">
        <v>15</v>
      </c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7">
        <f>YEAR(Tabla2[[#This Row],[Fecha]])</f>
        <v>2024</v>
      </c>
    </row>
    <row r="190" spans="1:19">
      <c r="A190" s="16">
        <v>45357</v>
      </c>
      <c r="B190" s="16" t="s">
        <v>21</v>
      </c>
      <c r="C190" s="18">
        <f>SUM(D190:R190)</f>
        <v>34</v>
      </c>
      <c r="D190" s="19">
        <v>12</v>
      </c>
      <c r="E190" s="19">
        <v>6</v>
      </c>
      <c r="F190" s="19">
        <v>9</v>
      </c>
      <c r="G190" s="19">
        <v>7</v>
      </c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7">
        <f>YEAR(Tabla2[[#This Row],[Fecha]])</f>
        <v>2024</v>
      </c>
    </row>
    <row r="191" spans="1:19">
      <c r="A191" s="16">
        <v>45357</v>
      </c>
      <c r="B191" s="16" t="s">
        <v>23</v>
      </c>
      <c r="C191" s="18">
        <f>SUM(D191:R191)</f>
        <v>13</v>
      </c>
      <c r="D191" s="19">
        <v>13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7">
        <f>YEAR(Tabla2[[#This Row],[Fecha]])</f>
        <v>2024</v>
      </c>
    </row>
    <row r="192" spans="1:19">
      <c r="A192" s="16">
        <v>45358</v>
      </c>
      <c r="B192" s="16" t="s">
        <v>21</v>
      </c>
      <c r="C192" s="18">
        <f>SUM(D192:R192)</f>
        <v>72</v>
      </c>
      <c r="D192" s="19">
        <v>22</v>
      </c>
      <c r="E192" s="19">
        <v>12</v>
      </c>
      <c r="F192" s="19">
        <v>15</v>
      </c>
      <c r="G192" s="19">
        <v>23</v>
      </c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7">
        <f>YEAR(Tabla2[[#This Row],[Fecha]])</f>
        <v>2024</v>
      </c>
    </row>
    <row r="193" spans="1:19">
      <c r="A193" s="16">
        <v>45358</v>
      </c>
      <c r="B193" s="16" t="s">
        <v>23</v>
      </c>
      <c r="C193" s="18">
        <f>SUM(D193:R193)</f>
        <v>14</v>
      </c>
      <c r="D193" s="19">
        <v>14</v>
      </c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7">
        <f>YEAR(Tabla2[[#This Row],[Fecha]])</f>
        <v>2024</v>
      </c>
    </row>
    <row r="194" spans="1:19">
      <c r="A194" s="16">
        <v>45359</v>
      </c>
      <c r="B194" s="16" t="s">
        <v>21</v>
      </c>
      <c r="C194" s="18">
        <f>SUM(D194:R194)</f>
        <v>18</v>
      </c>
      <c r="D194" s="19">
        <v>4</v>
      </c>
      <c r="E194" s="19">
        <v>14</v>
      </c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7">
        <f>YEAR(Tabla2[[#This Row],[Fecha]])</f>
        <v>2024</v>
      </c>
    </row>
    <row r="195" spans="1:19">
      <c r="A195" s="16">
        <v>45359</v>
      </c>
      <c r="B195" s="16" t="s">
        <v>23</v>
      </c>
      <c r="C195" s="18">
        <f>SUM(D195:R195)</f>
        <v>22</v>
      </c>
      <c r="D195" s="19">
        <v>22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7">
        <f>YEAR(Tabla2[[#This Row],[Fecha]])</f>
        <v>2024</v>
      </c>
    </row>
    <row r="196" spans="1:19">
      <c r="A196" s="16">
        <v>45360</v>
      </c>
      <c r="B196" s="16" t="s">
        <v>21</v>
      </c>
      <c r="C196" s="18">
        <f>SUM(D196:R196)</f>
        <v>18</v>
      </c>
      <c r="D196" s="19">
        <v>9</v>
      </c>
      <c r="E196" s="19">
        <v>4</v>
      </c>
      <c r="F196" s="19">
        <v>3</v>
      </c>
      <c r="G196" s="19">
        <v>2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7">
        <f>YEAR(Tabla2[[#This Row],[Fecha]])</f>
        <v>2024</v>
      </c>
    </row>
    <row r="197" spans="1:19">
      <c r="A197" s="16">
        <v>45361</v>
      </c>
      <c r="B197" s="16" t="s">
        <v>21</v>
      </c>
      <c r="C197" s="18">
        <f>SUM(D197:R197)</f>
        <v>34</v>
      </c>
      <c r="D197" s="19">
        <v>10</v>
      </c>
      <c r="E197" s="19">
        <v>4</v>
      </c>
      <c r="F197" s="19">
        <v>14</v>
      </c>
      <c r="G197" s="19">
        <v>6</v>
      </c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7">
        <f>YEAR(Tabla2[[#This Row],[Fecha]])</f>
        <v>2024</v>
      </c>
    </row>
    <row r="198" spans="1:19">
      <c r="A198" s="16">
        <v>45362</v>
      </c>
      <c r="B198" s="16" t="s">
        <v>21</v>
      </c>
      <c r="C198" s="18">
        <f>SUM(D198:R198)</f>
        <v>36</v>
      </c>
      <c r="D198" s="19">
        <v>14</v>
      </c>
      <c r="E198" s="19">
        <v>11</v>
      </c>
      <c r="F198" s="19">
        <v>4</v>
      </c>
      <c r="G198" s="19">
        <v>7</v>
      </c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7">
        <f>YEAR(Tabla2[[#This Row],[Fecha]])</f>
        <v>2024</v>
      </c>
    </row>
    <row r="199" spans="1:19">
      <c r="A199" s="16">
        <v>45362</v>
      </c>
      <c r="B199" s="16" t="s">
        <v>29</v>
      </c>
      <c r="C199" s="18">
        <f>SUM(D199:R199)</f>
        <v>37</v>
      </c>
      <c r="D199" s="19">
        <v>14</v>
      </c>
      <c r="E199" s="19">
        <v>13</v>
      </c>
      <c r="F199" s="19">
        <v>10</v>
      </c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7">
        <f>YEAR(Tabla2[[#This Row],[Fecha]])</f>
        <v>2024</v>
      </c>
    </row>
    <row r="200" spans="1:19">
      <c r="A200" s="16">
        <v>45363</v>
      </c>
      <c r="B200" s="16" t="s">
        <v>21</v>
      </c>
      <c r="C200" s="18">
        <f>SUM(D200:R200)</f>
        <v>25</v>
      </c>
      <c r="D200" s="19">
        <v>2</v>
      </c>
      <c r="E200" s="19">
        <v>7</v>
      </c>
      <c r="F200" s="19">
        <v>6</v>
      </c>
      <c r="G200" s="19">
        <v>5</v>
      </c>
      <c r="H200" s="19">
        <v>3</v>
      </c>
      <c r="I200" s="19">
        <v>2</v>
      </c>
      <c r="J200" s="19"/>
      <c r="K200" s="19"/>
      <c r="L200" s="19"/>
      <c r="M200" s="19"/>
      <c r="N200" s="19"/>
      <c r="O200" s="19"/>
      <c r="P200" s="19"/>
      <c r="Q200" s="19"/>
      <c r="R200" s="19"/>
      <c r="S200" s="17">
        <f>YEAR(Tabla2[[#This Row],[Fecha]])</f>
        <v>2024</v>
      </c>
    </row>
    <row r="201" spans="1:19">
      <c r="A201" s="16">
        <v>45363</v>
      </c>
      <c r="B201" s="16" t="s">
        <v>23</v>
      </c>
      <c r="C201" s="18">
        <f>SUM(D201:R201)</f>
        <v>13</v>
      </c>
      <c r="D201" s="19">
        <v>13</v>
      </c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7">
        <f>YEAR(Tabla2[[#This Row],[Fecha]])</f>
        <v>2024</v>
      </c>
    </row>
    <row r="202" spans="1:19">
      <c r="A202" s="16">
        <v>45364</v>
      </c>
      <c r="B202" s="16" t="s">
        <v>21</v>
      </c>
      <c r="C202" s="18">
        <f>SUM(D202:R202)</f>
        <v>32</v>
      </c>
      <c r="D202" s="19">
        <v>12</v>
      </c>
      <c r="E202" s="19">
        <v>5</v>
      </c>
      <c r="F202" s="19">
        <v>7</v>
      </c>
      <c r="G202" s="19">
        <v>5</v>
      </c>
      <c r="H202" s="19">
        <v>3</v>
      </c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7">
        <f>YEAR(Tabla2[[#This Row],[Fecha]])</f>
        <v>2024</v>
      </c>
    </row>
    <row r="203" spans="1:19">
      <c r="A203" s="16">
        <v>45365</v>
      </c>
      <c r="B203" s="16" t="s">
        <v>21</v>
      </c>
      <c r="C203" s="18">
        <f>SUM(D203:R203)</f>
        <v>24</v>
      </c>
      <c r="D203" s="19">
        <v>4</v>
      </c>
      <c r="E203" s="19">
        <v>10</v>
      </c>
      <c r="F203" s="19">
        <v>6</v>
      </c>
      <c r="G203" s="19">
        <v>4</v>
      </c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7">
        <f>YEAR(Tabla2[[#This Row],[Fecha]])</f>
        <v>2024</v>
      </c>
    </row>
    <row r="204" spans="1:19">
      <c r="A204" s="16">
        <v>45366</v>
      </c>
      <c r="B204" s="16" t="s">
        <v>21</v>
      </c>
      <c r="C204" s="18">
        <f>SUM(D204:R204)</f>
        <v>32</v>
      </c>
      <c r="D204" s="19">
        <v>1</v>
      </c>
      <c r="E204" s="19">
        <v>25</v>
      </c>
      <c r="F204" s="19">
        <v>6</v>
      </c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7">
        <f>YEAR(Tabla2[[#This Row],[Fecha]])</f>
        <v>2024</v>
      </c>
    </row>
    <row r="205" spans="1:19">
      <c r="A205" s="16">
        <v>45366</v>
      </c>
      <c r="B205" s="16" t="s">
        <v>30</v>
      </c>
      <c r="C205" s="18">
        <f>SUM(D205:R205)</f>
        <v>51</v>
      </c>
      <c r="D205" s="19">
        <v>51</v>
      </c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7">
        <f>YEAR(Tabla2[[#This Row],[Fecha]])</f>
        <v>2024</v>
      </c>
    </row>
    <row r="206" spans="1:19">
      <c r="A206" s="16">
        <v>45367</v>
      </c>
      <c r="B206" s="16" t="s">
        <v>21</v>
      </c>
      <c r="C206" s="18">
        <f>SUM(D206:R206)</f>
        <v>36</v>
      </c>
      <c r="D206" s="19">
        <v>12</v>
      </c>
      <c r="E206" s="19">
        <v>7</v>
      </c>
      <c r="F206" s="19">
        <v>17</v>
      </c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7">
        <f>YEAR(Tabla2[[#This Row],[Fecha]])</f>
        <v>2024</v>
      </c>
    </row>
    <row r="207" spans="1:19">
      <c r="A207" s="16">
        <v>45368</v>
      </c>
      <c r="B207" s="16" t="s">
        <v>21</v>
      </c>
      <c r="C207" s="18">
        <f>SUM(D207:R207)</f>
        <v>96</v>
      </c>
      <c r="D207" s="19">
        <v>4</v>
      </c>
      <c r="E207" s="19">
        <v>3</v>
      </c>
      <c r="F207" s="19">
        <v>9</v>
      </c>
      <c r="G207" s="19">
        <v>8</v>
      </c>
      <c r="H207" s="19">
        <v>72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7">
        <f>YEAR(Tabla2[[#This Row],[Fecha]])</f>
        <v>2024</v>
      </c>
    </row>
    <row r="208" spans="1:19">
      <c r="A208" s="16">
        <v>45369</v>
      </c>
      <c r="B208" s="16" t="s">
        <v>21</v>
      </c>
      <c r="C208" s="18">
        <f>SUM(D208:R208)</f>
        <v>71</v>
      </c>
      <c r="D208" s="19">
        <v>71</v>
      </c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7">
        <f>YEAR(Tabla2[[#This Row],[Fecha]])</f>
        <v>2024</v>
      </c>
    </row>
    <row r="209" spans="1:19">
      <c r="A209" s="16">
        <v>45369</v>
      </c>
      <c r="B209" s="16" t="s">
        <v>23</v>
      </c>
      <c r="C209" s="18">
        <f>SUM(D209:R209)</f>
        <v>13</v>
      </c>
      <c r="D209" s="19">
        <v>13</v>
      </c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7">
        <f>YEAR(Tabla2[[#This Row],[Fecha]])</f>
        <v>2024</v>
      </c>
    </row>
    <row r="210" spans="1:19">
      <c r="A210" s="16">
        <v>45370</v>
      </c>
      <c r="B210" s="16" t="s">
        <v>21</v>
      </c>
      <c r="C210" s="18">
        <f>SUM(D210:R210)</f>
        <v>103</v>
      </c>
      <c r="D210" s="19">
        <v>86</v>
      </c>
      <c r="E210" s="19">
        <v>5</v>
      </c>
      <c r="F210" s="19">
        <v>3</v>
      </c>
      <c r="G210" s="19">
        <v>4</v>
      </c>
      <c r="H210" s="19">
        <v>3</v>
      </c>
      <c r="I210" s="19">
        <v>2</v>
      </c>
      <c r="J210" s="19"/>
      <c r="K210" s="19"/>
      <c r="L210" s="19"/>
      <c r="M210" s="19"/>
      <c r="N210" s="19"/>
      <c r="O210" s="19"/>
      <c r="P210" s="19"/>
      <c r="Q210" s="19"/>
      <c r="R210" s="19"/>
      <c r="S210" s="17">
        <f>YEAR(Tabla2[[#This Row],[Fecha]])</f>
        <v>2024</v>
      </c>
    </row>
    <row r="211" spans="1:19">
      <c r="A211" s="16">
        <v>45370</v>
      </c>
      <c r="B211" s="16" t="s">
        <v>23</v>
      </c>
      <c r="C211" s="18">
        <f>SUM(D211:R211)</f>
        <v>17</v>
      </c>
      <c r="D211" s="19">
        <v>17</v>
      </c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7">
        <f>YEAR(Tabla2[[#This Row],[Fecha]])</f>
        <v>2024</v>
      </c>
    </row>
    <row r="212" spans="1:19">
      <c r="A212" s="16">
        <v>45371</v>
      </c>
      <c r="B212" s="16" t="s">
        <v>21</v>
      </c>
      <c r="C212" s="18">
        <f>SUM(D212:R212)</f>
        <v>53</v>
      </c>
      <c r="D212" s="19">
        <v>53</v>
      </c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7">
        <f>YEAR(Tabla2[[#This Row],[Fecha]])</f>
        <v>2024</v>
      </c>
    </row>
    <row r="213" spans="1:19">
      <c r="A213" s="16">
        <v>45371</v>
      </c>
      <c r="B213" s="16" t="s">
        <v>23</v>
      </c>
      <c r="C213" s="18">
        <f>SUM(D213:R213)</f>
        <v>9</v>
      </c>
      <c r="D213" s="19">
        <v>9</v>
      </c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7">
        <f>YEAR(Tabla2[[#This Row],[Fecha]])</f>
        <v>2024</v>
      </c>
    </row>
    <row r="214" spans="1:19">
      <c r="A214" s="16">
        <v>45372</v>
      </c>
      <c r="B214" s="16" t="s">
        <v>21</v>
      </c>
      <c r="C214" s="18">
        <f>SUM(D214:R214)</f>
        <v>34</v>
      </c>
      <c r="D214" s="19">
        <v>34</v>
      </c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7">
        <f>YEAR(Tabla2[[#This Row],[Fecha]])</f>
        <v>2024</v>
      </c>
    </row>
    <row r="215" spans="1:19">
      <c r="A215" s="16">
        <v>45372</v>
      </c>
      <c r="B215" s="16" t="s">
        <v>23</v>
      </c>
      <c r="C215" s="18">
        <f>SUM(D215:R215)</f>
        <v>8</v>
      </c>
      <c r="D215" s="19">
        <v>8</v>
      </c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7">
        <f>YEAR(Tabla2[[#This Row],[Fecha]])</f>
        <v>2024</v>
      </c>
    </row>
    <row r="216" spans="1:19">
      <c r="A216" s="16">
        <v>45373</v>
      </c>
      <c r="B216" s="16" t="s">
        <v>21</v>
      </c>
      <c r="C216" s="18">
        <f>SUM(D216:R216)</f>
        <v>63</v>
      </c>
      <c r="D216" s="19">
        <v>63</v>
      </c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7">
        <f>YEAR(Tabla2[[#This Row],[Fecha]])</f>
        <v>2024</v>
      </c>
    </row>
    <row r="217" spans="1:19">
      <c r="A217" s="16">
        <v>45373</v>
      </c>
      <c r="B217" s="16" t="s">
        <v>23</v>
      </c>
      <c r="C217" s="18">
        <f>SUM(D217:R217)</f>
        <v>7</v>
      </c>
      <c r="D217" s="19">
        <v>7</v>
      </c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7">
        <f>YEAR(Tabla2[[#This Row],[Fecha]])</f>
        <v>2024</v>
      </c>
    </row>
    <row r="218" spans="1:19">
      <c r="A218" s="16">
        <v>45373</v>
      </c>
      <c r="B218" s="16" t="s">
        <v>30</v>
      </c>
      <c r="C218" s="18">
        <f>SUM(D218:R218)</f>
        <v>51</v>
      </c>
      <c r="D218" s="19">
        <v>51</v>
      </c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7">
        <f>YEAR(Tabla2[[#This Row],[Fecha]])</f>
        <v>2024</v>
      </c>
    </row>
    <row r="219" spans="1:19">
      <c r="A219" s="16">
        <v>45375</v>
      </c>
      <c r="B219" s="16" t="s">
        <v>21</v>
      </c>
      <c r="C219" s="18">
        <f>SUM(D219:R219)</f>
        <v>74</v>
      </c>
      <c r="D219" s="19">
        <v>74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7">
        <f>YEAR(Tabla2[[#This Row],[Fecha]])</f>
        <v>2024</v>
      </c>
    </row>
    <row r="220" spans="1:19">
      <c r="A220" s="16">
        <v>45376</v>
      </c>
      <c r="B220" s="16" t="s">
        <v>21</v>
      </c>
      <c r="C220" s="18">
        <f>SUM(D220:R220)</f>
        <v>63</v>
      </c>
      <c r="D220" s="19">
        <v>63</v>
      </c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7">
        <f>YEAR(Tabla2[[#This Row],[Fecha]])</f>
        <v>2024</v>
      </c>
    </row>
    <row r="221" spans="1:19">
      <c r="A221" s="16">
        <v>45377</v>
      </c>
      <c r="B221" s="16" t="s">
        <v>21</v>
      </c>
      <c r="C221" s="18">
        <f>SUM(D221:R221)</f>
        <v>43</v>
      </c>
      <c r="D221" s="19">
        <v>20</v>
      </c>
      <c r="E221" s="19">
        <v>6</v>
      </c>
      <c r="F221" s="19">
        <v>2</v>
      </c>
      <c r="G221" s="19">
        <v>12</v>
      </c>
      <c r="H221" s="19">
        <v>3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7">
        <f>YEAR(Tabla2[[#This Row],[Fecha]])</f>
        <v>2024</v>
      </c>
    </row>
    <row r="222" spans="1:19">
      <c r="A222" s="16">
        <v>45377</v>
      </c>
      <c r="B222" s="16" t="s">
        <v>23</v>
      </c>
      <c r="C222" s="18">
        <f>SUM(D222:R222)</f>
        <v>6</v>
      </c>
      <c r="D222" s="19">
        <v>6</v>
      </c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7">
        <f>YEAR(Tabla2[[#This Row],[Fecha]])</f>
        <v>2024</v>
      </c>
    </row>
    <row r="223" spans="1:19">
      <c r="A223" s="16">
        <v>45378</v>
      </c>
      <c r="B223" s="16" t="s">
        <v>21</v>
      </c>
      <c r="C223" s="18">
        <f>SUM(D223:R223)</f>
        <v>30</v>
      </c>
      <c r="D223" s="19">
        <v>11</v>
      </c>
      <c r="E223" s="19">
        <v>10</v>
      </c>
      <c r="F223" s="19">
        <v>9</v>
      </c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7">
        <f>YEAR(Tabla2[[#This Row],[Fecha]])</f>
        <v>2024</v>
      </c>
    </row>
    <row r="224" spans="1:19">
      <c r="A224" s="16">
        <v>45383</v>
      </c>
      <c r="B224" s="16" t="s">
        <v>21</v>
      </c>
      <c r="C224" s="18">
        <f>SUM(D224:R224)</f>
        <v>40</v>
      </c>
      <c r="D224" s="19">
        <v>20</v>
      </c>
      <c r="E224" s="19">
        <v>20</v>
      </c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7">
        <f>YEAR(Tabla2[[#This Row],[Fecha]])</f>
        <v>2024</v>
      </c>
    </row>
    <row r="225" spans="1:19">
      <c r="A225" s="16">
        <v>45383</v>
      </c>
      <c r="B225" s="16" t="s">
        <v>23</v>
      </c>
      <c r="C225" s="18">
        <f>SUM(D225:R225)</f>
        <v>10</v>
      </c>
      <c r="D225" s="19">
        <v>10</v>
      </c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7">
        <f>YEAR(Tabla2[[#This Row],[Fecha]])</f>
        <v>2024</v>
      </c>
    </row>
    <row r="226" spans="1:19">
      <c r="A226" s="16">
        <v>45384</v>
      </c>
      <c r="B226" s="16" t="s">
        <v>21</v>
      </c>
      <c r="C226" s="18">
        <f>SUM(D226:R226)</f>
        <v>39</v>
      </c>
      <c r="D226" s="19">
        <v>11</v>
      </c>
      <c r="E226" s="19">
        <v>13</v>
      </c>
      <c r="F226" s="19">
        <v>15</v>
      </c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7">
        <f>YEAR(Tabla2[[#This Row],[Fecha]])</f>
        <v>2024</v>
      </c>
    </row>
    <row r="227" spans="1:19">
      <c r="A227" s="16">
        <v>45384</v>
      </c>
      <c r="B227" s="16" t="s">
        <v>30</v>
      </c>
      <c r="C227" s="18">
        <f>SUM(D227:R227)</f>
        <v>30</v>
      </c>
      <c r="D227" s="19">
        <v>30</v>
      </c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7">
        <f>YEAR(Tabla2[[#This Row],[Fecha]])</f>
        <v>2024</v>
      </c>
    </row>
    <row r="228" spans="1:19">
      <c r="A228" s="16">
        <v>45385</v>
      </c>
      <c r="B228" s="16" t="s">
        <v>21</v>
      </c>
      <c r="C228" s="18">
        <f>SUM(D228:R228)</f>
        <v>38</v>
      </c>
      <c r="D228" s="19">
        <v>7</v>
      </c>
      <c r="E228" s="19">
        <v>13</v>
      </c>
      <c r="F228" s="19">
        <v>18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7">
        <f>YEAR(Tabla2[[#This Row],[Fecha]])</f>
        <v>2024</v>
      </c>
    </row>
    <row r="229" spans="1:19">
      <c r="A229" s="16">
        <v>45385</v>
      </c>
      <c r="B229" s="16" t="s">
        <v>30</v>
      </c>
      <c r="C229" s="18">
        <f>SUM(D229:R229)</f>
        <v>21</v>
      </c>
      <c r="D229" s="19">
        <v>21</v>
      </c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7">
        <f>YEAR(Tabla2[[#This Row],[Fecha]])</f>
        <v>2024</v>
      </c>
    </row>
    <row r="230" spans="1:19">
      <c r="A230" s="16">
        <v>45386</v>
      </c>
      <c r="B230" s="16" t="s">
        <v>21</v>
      </c>
      <c r="C230" s="18">
        <f>SUM(D230:R230)</f>
        <v>30</v>
      </c>
      <c r="D230" s="19">
        <v>6</v>
      </c>
      <c r="E230" s="19">
        <v>5</v>
      </c>
      <c r="F230" s="19">
        <v>19</v>
      </c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7">
        <f>YEAR(Tabla2[[#This Row],[Fecha]])</f>
        <v>2024</v>
      </c>
    </row>
    <row r="231" spans="1:19">
      <c r="A231" s="16">
        <v>45386</v>
      </c>
      <c r="B231" s="16" t="s">
        <v>23</v>
      </c>
      <c r="C231" s="18">
        <f>SUM(D231:R231)</f>
        <v>11</v>
      </c>
      <c r="D231" s="19">
        <v>11</v>
      </c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7">
        <f>YEAR(Tabla2[[#This Row],[Fecha]])</f>
        <v>2024</v>
      </c>
    </row>
    <row r="232" spans="1:19">
      <c r="A232" s="16">
        <v>45387</v>
      </c>
      <c r="B232" s="16" t="s">
        <v>21</v>
      </c>
      <c r="C232" s="18">
        <f>SUM(D232:R232)</f>
        <v>46</v>
      </c>
      <c r="D232" s="19">
        <v>4</v>
      </c>
      <c r="E232" s="19">
        <v>11</v>
      </c>
      <c r="F232" s="19">
        <v>9</v>
      </c>
      <c r="G232" s="19">
        <v>4</v>
      </c>
      <c r="H232" s="19">
        <v>4</v>
      </c>
      <c r="I232" s="19">
        <v>14</v>
      </c>
      <c r="J232" s="19"/>
      <c r="K232" s="19"/>
      <c r="L232" s="19"/>
      <c r="M232" s="19"/>
      <c r="N232" s="19"/>
      <c r="O232" s="19"/>
      <c r="P232" s="19"/>
      <c r="Q232" s="19"/>
      <c r="R232" s="19"/>
      <c r="S232" s="17">
        <f>YEAR(Tabla2[[#This Row],[Fecha]])</f>
        <v>2024</v>
      </c>
    </row>
    <row r="233" spans="1:19">
      <c r="A233" s="16">
        <v>45387</v>
      </c>
      <c r="B233" s="16" t="s">
        <v>23</v>
      </c>
      <c r="C233" s="18">
        <f>SUM(D233:R233)</f>
        <v>19</v>
      </c>
      <c r="D233" s="19">
        <v>19</v>
      </c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7">
        <f>YEAR(Tabla2[[#This Row],[Fecha]])</f>
        <v>2024</v>
      </c>
    </row>
    <row r="234" spans="1:19">
      <c r="A234" s="16">
        <v>45390</v>
      </c>
      <c r="B234" s="16" t="s">
        <v>21</v>
      </c>
      <c r="C234" s="18">
        <f>SUM(D234:R234)</f>
        <v>50</v>
      </c>
      <c r="D234" s="19">
        <v>50</v>
      </c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7">
        <f>YEAR(Tabla2[[#This Row],[Fecha]])</f>
        <v>2024</v>
      </c>
    </row>
    <row r="235" spans="1:19">
      <c r="A235" s="16">
        <v>45391</v>
      </c>
      <c r="B235" s="16" t="s">
        <v>21</v>
      </c>
      <c r="C235" s="18">
        <f>SUM(D235:R235)</f>
        <v>40</v>
      </c>
      <c r="D235" s="19">
        <v>40</v>
      </c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7">
        <f>YEAR(Tabla2[[#This Row],[Fecha]])</f>
        <v>2024</v>
      </c>
    </row>
    <row r="236" spans="1:19">
      <c r="A236" s="16">
        <v>45392</v>
      </c>
      <c r="B236" s="16" t="s">
        <v>21</v>
      </c>
      <c r="C236" s="18">
        <f>SUM(D236:R236)</f>
        <v>30</v>
      </c>
      <c r="D236" s="19">
        <v>30</v>
      </c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7">
        <f>YEAR(Tabla2[[#This Row],[Fecha]])</f>
        <v>2024</v>
      </c>
    </row>
    <row r="237" spans="1:19">
      <c r="A237" s="16">
        <v>45393</v>
      </c>
      <c r="B237" s="16" t="s">
        <v>21</v>
      </c>
      <c r="C237" s="18">
        <f>SUM(D237:R237)</f>
        <v>30</v>
      </c>
      <c r="D237" s="19">
        <v>30</v>
      </c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7">
        <f>YEAR(Tabla2[[#This Row],[Fecha]])</f>
        <v>2024</v>
      </c>
    </row>
    <row r="238" spans="1:19">
      <c r="A238" s="16">
        <v>45394</v>
      </c>
      <c r="B238" s="16" t="s">
        <v>31</v>
      </c>
      <c r="C238" s="18">
        <f>SUM(D238:R238)</f>
        <v>18</v>
      </c>
      <c r="D238" s="19">
        <v>18</v>
      </c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7">
        <f>YEAR(Tabla2[[#This Row],[Fecha]])</f>
        <v>2024</v>
      </c>
    </row>
    <row r="239" spans="1:19">
      <c r="A239" s="16">
        <v>45394</v>
      </c>
      <c r="B239" s="16" t="s">
        <v>21</v>
      </c>
      <c r="C239" s="18">
        <f>SUM(D239:R239)</f>
        <v>20</v>
      </c>
      <c r="D239" s="19">
        <v>20</v>
      </c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7">
        <f>YEAR(Tabla2[[#This Row],[Fecha]])</f>
        <v>2024</v>
      </c>
    </row>
    <row r="240" spans="1:19">
      <c r="A240" s="16">
        <v>45395</v>
      </c>
      <c r="B240" s="16" t="s">
        <v>31</v>
      </c>
      <c r="C240" s="18">
        <f>SUM(D240:R240)</f>
        <v>35</v>
      </c>
      <c r="D240" s="19">
        <v>16</v>
      </c>
      <c r="E240" s="19">
        <v>19</v>
      </c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7">
        <f>YEAR(Tabla2[[#This Row],[Fecha]])</f>
        <v>2024</v>
      </c>
    </row>
    <row r="241" spans="1:19">
      <c r="A241" s="16">
        <v>45396</v>
      </c>
      <c r="B241" s="16" t="s">
        <v>31</v>
      </c>
      <c r="C241" s="18">
        <f>SUM(D241:R241)</f>
        <v>43</v>
      </c>
      <c r="D241" s="19">
        <v>13</v>
      </c>
      <c r="E241" s="19">
        <v>30</v>
      </c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7">
        <f>YEAR(Tabla2[[#This Row],[Fecha]])</f>
        <v>2024</v>
      </c>
    </row>
    <row r="242" spans="1:19">
      <c r="A242" s="16">
        <v>45397</v>
      </c>
      <c r="B242" s="16" t="s">
        <v>21</v>
      </c>
      <c r="C242" s="18">
        <f>SUM(D242:R242)</f>
        <v>39</v>
      </c>
      <c r="D242" s="19">
        <v>39</v>
      </c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7">
        <f>YEAR(Tabla2[[#This Row],[Fecha]])</f>
        <v>2024</v>
      </c>
    </row>
    <row r="243" spans="1:19">
      <c r="A243" s="16">
        <v>45398</v>
      </c>
      <c r="B243" s="16" t="s">
        <v>21</v>
      </c>
      <c r="C243" s="18">
        <f>SUM(D243:R243)</f>
        <v>32</v>
      </c>
      <c r="D243" s="19">
        <v>32</v>
      </c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7">
        <f>YEAR(Tabla2[[#This Row],[Fecha]])</f>
        <v>2024</v>
      </c>
    </row>
    <row r="244" spans="1:19">
      <c r="A244" s="16">
        <v>45399</v>
      </c>
      <c r="B244" s="16" t="s">
        <v>21</v>
      </c>
      <c r="C244" s="18">
        <f>SUM(D244:R244)</f>
        <v>35</v>
      </c>
      <c r="D244" s="19">
        <v>12</v>
      </c>
      <c r="E244" s="19">
        <v>23</v>
      </c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7">
        <f>YEAR(Tabla2[[#This Row],[Fecha]])</f>
        <v>2024</v>
      </c>
    </row>
    <row r="245" spans="1:19">
      <c r="A245" s="16">
        <v>45400</v>
      </c>
      <c r="B245" s="16" t="s">
        <v>21</v>
      </c>
      <c r="C245" s="18">
        <f>SUM(D245:R245)</f>
        <v>44</v>
      </c>
      <c r="D245" s="19">
        <v>12</v>
      </c>
      <c r="E245" s="19">
        <v>10</v>
      </c>
      <c r="F245" s="19">
        <v>22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7">
        <f>YEAR(Tabla2[[#This Row],[Fecha]])</f>
        <v>2024</v>
      </c>
    </row>
    <row r="246" spans="1:19">
      <c r="A246" s="16">
        <v>45401</v>
      </c>
      <c r="B246" s="16" t="s">
        <v>21</v>
      </c>
      <c r="C246" s="18">
        <f>SUM(D246:R246)</f>
        <v>44</v>
      </c>
      <c r="D246" s="19">
        <v>44</v>
      </c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7">
        <f>YEAR(Tabla2[[#This Row],[Fecha]])</f>
        <v>2024</v>
      </c>
    </row>
    <row r="247" spans="1:19">
      <c r="A247" s="16">
        <v>45404</v>
      </c>
      <c r="B247" s="16" t="s">
        <v>21</v>
      </c>
      <c r="C247" s="18">
        <f>SUM(D247:R247)</f>
        <v>40</v>
      </c>
      <c r="D247" s="19">
        <v>11</v>
      </c>
      <c r="E247" s="19">
        <v>16</v>
      </c>
      <c r="F247" s="19">
        <v>13</v>
      </c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7">
        <f>YEAR(Tabla2[[#This Row],[Fecha]])</f>
        <v>2024</v>
      </c>
    </row>
    <row r="248" spans="1:19">
      <c r="A248" s="16">
        <v>45405</v>
      </c>
      <c r="B248" s="16" t="s">
        <v>21</v>
      </c>
      <c r="C248" s="18">
        <f>SUM(D248:R248)</f>
        <v>51</v>
      </c>
      <c r="D248" s="19">
        <v>9</v>
      </c>
      <c r="E248" s="19">
        <v>8</v>
      </c>
      <c r="F248" s="19">
        <v>9</v>
      </c>
      <c r="G248" s="19">
        <v>8</v>
      </c>
      <c r="H248" s="19">
        <v>17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7">
        <f>YEAR(Tabla2[[#This Row],[Fecha]])</f>
        <v>2024</v>
      </c>
    </row>
    <row r="249" spans="1:19">
      <c r="A249" s="16">
        <v>45406</v>
      </c>
      <c r="B249" s="16" t="s">
        <v>21</v>
      </c>
      <c r="C249" s="18">
        <f>SUM(D249:R249)</f>
        <v>47</v>
      </c>
      <c r="D249" s="19">
        <v>7</v>
      </c>
      <c r="E249" s="19">
        <v>14</v>
      </c>
      <c r="F249" s="19">
        <v>5</v>
      </c>
      <c r="G249" s="19">
        <v>15</v>
      </c>
      <c r="H249" s="19">
        <v>6</v>
      </c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7">
        <f>YEAR(Tabla2[[#This Row],[Fecha]])</f>
        <v>2024</v>
      </c>
    </row>
    <row r="250" spans="1:19">
      <c r="A250" s="16">
        <v>45407</v>
      </c>
      <c r="B250" s="16" t="s">
        <v>21</v>
      </c>
      <c r="C250" s="18">
        <f>SUM(D250:R250)</f>
        <v>33</v>
      </c>
      <c r="D250" s="19">
        <v>24</v>
      </c>
      <c r="E250" s="19">
        <v>9</v>
      </c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7">
        <f>YEAR(Tabla2[[#This Row],[Fecha]])</f>
        <v>2024</v>
      </c>
    </row>
    <row r="251" spans="1:19">
      <c r="A251" s="16">
        <v>45408</v>
      </c>
      <c r="B251" s="16" t="s">
        <v>21</v>
      </c>
      <c r="C251" s="18">
        <f>SUM(D251:R251)</f>
        <v>41</v>
      </c>
      <c r="D251" s="19">
        <v>7</v>
      </c>
      <c r="E251" s="19">
        <v>12</v>
      </c>
      <c r="F251" s="19">
        <v>22</v>
      </c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7">
        <f>YEAR(Tabla2[[#This Row],[Fecha]])</f>
        <v>2024</v>
      </c>
    </row>
    <row r="252" spans="1:19">
      <c r="A252" s="16">
        <v>45410</v>
      </c>
      <c r="B252" s="16" t="s">
        <v>21</v>
      </c>
      <c r="C252" s="18">
        <f>SUM(D252:R252)</f>
        <v>157</v>
      </c>
      <c r="D252" s="19">
        <v>70</v>
      </c>
      <c r="E252" s="19">
        <v>87</v>
      </c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7">
        <f>YEAR(Tabla2[[#This Row],[Fecha]])</f>
        <v>2024</v>
      </c>
    </row>
    <row r="253" spans="1:19">
      <c r="A253" s="16">
        <v>45411</v>
      </c>
      <c r="B253" s="16" t="s">
        <v>21</v>
      </c>
      <c r="C253" s="18">
        <f>SUM(D253:R253)</f>
        <v>33</v>
      </c>
      <c r="D253" s="19">
        <v>13</v>
      </c>
      <c r="E253" s="19">
        <v>3</v>
      </c>
      <c r="F253" s="19">
        <v>4</v>
      </c>
      <c r="G253" s="19">
        <v>13</v>
      </c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7">
        <f>YEAR(Tabla2[[#This Row],[Fecha]])</f>
        <v>2024</v>
      </c>
    </row>
    <row r="254" spans="1:19">
      <c r="A254" s="16">
        <v>45412</v>
      </c>
      <c r="B254" s="16" t="s">
        <v>21</v>
      </c>
      <c r="C254" s="18">
        <f>SUM(D254:R254)</f>
        <v>33</v>
      </c>
      <c r="D254" s="19">
        <v>10</v>
      </c>
      <c r="E254" s="19">
        <v>18</v>
      </c>
      <c r="F254" s="19">
        <v>5</v>
      </c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7">
        <f>YEAR(Tabla2[[#This Row],[Fecha]])</f>
        <v>2024</v>
      </c>
    </row>
    <row r="255" spans="1:19">
      <c r="A255" s="16">
        <v>45414</v>
      </c>
      <c r="B255" s="16" t="s">
        <v>21</v>
      </c>
      <c r="C255" s="18">
        <f>SUM(D255:R255)</f>
        <v>22</v>
      </c>
      <c r="D255" s="19">
        <v>6</v>
      </c>
      <c r="E255" s="19">
        <v>4</v>
      </c>
      <c r="F255" s="19">
        <v>3</v>
      </c>
      <c r="G255" s="19">
        <v>7</v>
      </c>
      <c r="H255" s="19">
        <v>2</v>
      </c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7">
        <f>YEAR(Tabla2[[#This Row],[Fecha]])</f>
        <v>2024</v>
      </c>
    </row>
    <row r="256" spans="1:19">
      <c r="A256" s="16">
        <v>45415</v>
      </c>
      <c r="B256" s="16" t="s">
        <v>21</v>
      </c>
      <c r="C256" s="18">
        <f>SUM(D256:R256)</f>
        <v>37</v>
      </c>
      <c r="D256" s="19">
        <v>37</v>
      </c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7">
        <f>YEAR(Tabla2[[#This Row],[Fecha]])</f>
        <v>2024</v>
      </c>
    </row>
    <row r="257" spans="1:19">
      <c r="A257" s="16">
        <v>45418</v>
      </c>
      <c r="B257" s="16" t="s">
        <v>21</v>
      </c>
      <c r="C257" s="18">
        <f>SUM(D257:R257)</f>
        <v>31</v>
      </c>
      <c r="D257" s="19">
        <v>20</v>
      </c>
      <c r="E257" s="19">
        <v>11</v>
      </c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7">
        <f>YEAR(Tabla2[[#This Row],[Fecha]])</f>
        <v>2024</v>
      </c>
    </row>
    <row r="258" spans="1:19">
      <c r="A258" s="16">
        <v>45419</v>
      </c>
      <c r="B258" s="16" t="s">
        <v>21</v>
      </c>
      <c r="C258" s="18">
        <f>SUM(D258:R258)</f>
        <v>53</v>
      </c>
      <c r="D258" s="19">
        <v>5</v>
      </c>
      <c r="E258" s="19">
        <v>6</v>
      </c>
      <c r="F258" s="19">
        <v>4</v>
      </c>
      <c r="G258" s="19">
        <v>10</v>
      </c>
      <c r="H258" s="19">
        <v>8</v>
      </c>
      <c r="I258" s="19">
        <v>11</v>
      </c>
      <c r="J258" s="19">
        <v>9</v>
      </c>
      <c r="K258" s="19"/>
      <c r="L258" s="19"/>
      <c r="M258" s="19"/>
      <c r="N258" s="19"/>
      <c r="O258" s="19"/>
      <c r="P258" s="19"/>
      <c r="Q258" s="19"/>
      <c r="R258" s="19"/>
      <c r="S258" s="17">
        <f>YEAR(Tabla2[[#This Row],[Fecha]])</f>
        <v>2024</v>
      </c>
    </row>
    <row r="259" spans="1:19">
      <c r="A259" s="16">
        <v>45420</v>
      </c>
      <c r="B259" s="16" t="s">
        <v>21</v>
      </c>
      <c r="C259" s="18">
        <f>SUM(D259:R259)</f>
        <v>35</v>
      </c>
      <c r="D259" s="19">
        <v>26</v>
      </c>
      <c r="E259" s="19">
        <v>9</v>
      </c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7">
        <f>YEAR(Tabla2[[#This Row],[Fecha]])</f>
        <v>2024</v>
      </c>
    </row>
    <row r="260" spans="1:19">
      <c r="A260" s="16">
        <v>45421</v>
      </c>
      <c r="B260" s="16" t="s">
        <v>21</v>
      </c>
      <c r="C260" s="18">
        <f>SUM(D260:R260)</f>
        <v>35</v>
      </c>
      <c r="D260" s="19">
        <v>5</v>
      </c>
      <c r="E260" s="19">
        <v>12</v>
      </c>
      <c r="F260" s="19">
        <v>6</v>
      </c>
      <c r="G260" s="19">
        <v>12</v>
      </c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7">
        <f>YEAR(Tabla2[[#This Row],[Fecha]])</f>
        <v>2024</v>
      </c>
    </row>
    <row r="261" spans="1:19">
      <c r="A261" s="16">
        <v>45422</v>
      </c>
      <c r="B261" s="16" t="s">
        <v>21</v>
      </c>
      <c r="C261" s="18">
        <f>SUM(D261:R261)</f>
        <v>32</v>
      </c>
      <c r="D261" s="19">
        <v>9</v>
      </c>
      <c r="E261" s="19">
        <v>9</v>
      </c>
      <c r="F261" s="19">
        <v>2</v>
      </c>
      <c r="G261" s="19">
        <v>5</v>
      </c>
      <c r="H261" s="19">
        <v>2</v>
      </c>
      <c r="I261" s="19">
        <v>5</v>
      </c>
      <c r="J261" s="19"/>
      <c r="K261" s="19"/>
      <c r="L261" s="19"/>
      <c r="M261" s="19"/>
      <c r="N261" s="19"/>
      <c r="O261" s="19"/>
      <c r="P261" s="19"/>
      <c r="Q261" s="19"/>
      <c r="R261" s="19"/>
      <c r="S261" s="17">
        <f>YEAR(Tabla2[[#This Row],[Fecha]])</f>
        <v>2024</v>
      </c>
    </row>
    <row r="262" spans="1:19">
      <c r="A262" s="16">
        <v>45423</v>
      </c>
      <c r="B262" s="16" t="s">
        <v>32</v>
      </c>
      <c r="C262" s="18">
        <f>SUM(D262:R262)</f>
        <v>4</v>
      </c>
      <c r="D262" s="19">
        <v>4</v>
      </c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7">
        <f>YEAR(Tabla2[[#This Row],[Fecha]])</f>
        <v>2024</v>
      </c>
    </row>
    <row r="263" spans="1:19">
      <c r="A263" s="16">
        <v>45424</v>
      </c>
      <c r="B263" s="16" t="s">
        <v>32</v>
      </c>
      <c r="C263" s="18">
        <f>SUM(D263:R263)</f>
        <v>13</v>
      </c>
      <c r="D263" s="19">
        <v>5</v>
      </c>
      <c r="E263" s="19">
        <v>8</v>
      </c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7">
        <f>YEAR(Tabla2[[#This Row],[Fecha]])</f>
        <v>2024</v>
      </c>
    </row>
    <row r="264" spans="1:19">
      <c r="A264" s="16">
        <v>45425</v>
      </c>
      <c r="B264" s="16" t="s">
        <v>21</v>
      </c>
      <c r="C264" s="18">
        <f>SUM(D264:R264)</f>
        <v>37</v>
      </c>
      <c r="D264" s="19">
        <v>6</v>
      </c>
      <c r="E264" s="19">
        <v>4</v>
      </c>
      <c r="F264" s="19">
        <v>16</v>
      </c>
      <c r="G264" s="19">
        <v>2</v>
      </c>
      <c r="H264" s="19">
        <v>4</v>
      </c>
      <c r="I264" s="19">
        <v>5</v>
      </c>
      <c r="J264" s="19"/>
      <c r="K264" s="19"/>
      <c r="L264" s="19"/>
      <c r="M264" s="19"/>
      <c r="N264" s="19"/>
      <c r="O264" s="19"/>
      <c r="P264" s="19"/>
      <c r="Q264" s="19"/>
      <c r="R264" s="19"/>
      <c r="S264" s="17">
        <f>YEAR(Tabla2[[#This Row],[Fecha]])</f>
        <v>2024</v>
      </c>
    </row>
    <row r="265" spans="1:19">
      <c r="A265" s="16">
        <v>45425</v>
      </c>
      <c r="B265" s="16" t="s">
        <v>32</v>
      </c>
      <c r="C265" s="18">
        <f>SUM(D265:R265)</f>
        <v>20</v>
      </c>
      <c r="D265" s="19">
        <v>7</v>
      </c>
      <c r="E265" s="19">
        <v>8</v>
      </c>
      <c r="F265" s="19">
        <v>5</v>
      </c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7">
        <f>YEAR(Tabla2[[#This Row],[Fecha]])</f>
        <v>2024</v>
      </c>
    </row>
    <row r="266" spans="1:19">
      <c r="A266" s="16">
        <v>45426</v>
      </c>
      <c r="B266" s="16" t="s">
        <v>21</v>
      </c>
      <c r="C266" s="18">
        <f>SUM(D266:R266)</f>
        <v>48</v>
      </c>
      <c r="D266" s="19">
        <v>14</v>
      </c>
      <c r="E266" s="19">
        <v>15</v>
      </c>
      <c r="F266" s="19">
        <v>19</v>
      </c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7">
        <f>YEAR(Tabla2[[#This Row],[Fecha]])</f>
        <v>2024</v>
      </c>
    </row>
    <row r="267" spans="1:19">
      <c r="A267" s="16">
        <v>45426</v>
      </c>
      <c r="B267" s="16" t="s">
        <v>32</v>
      </c>
      <c r="C267" s="18">
        <f>SUM(D267:R267)</f>
        <v>6</v>
      </c>
      <c r="D267" s="19">
        <v>6</v>
      </c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7">
        <f>YEAR(Tabla2[[#This Row],[Fecha]])</f>
        <v>2024</v>
      </c>
    </row>
    <row r="268" spans="1:19">
      <c r="A268" s="16">
        <v>45427</v>
      </c>
      <c r="B268" s="16" t="s">
        <v>21</v>
      </c>
      <c r="C268" s="18">
        <f>SUM(D268:R268)</f>
        <v>47</v>
      </c>
      <c r="D268" s="19">
        <v>8</v>
      </c>
      <c r="E268" s="19">
        <v>9</v>
      </c>
      <c r="F268" s="19">
        <v>4</v>
      </c>
      <c r="G268" s="19">
        <v>26</v>
      </c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7">
        <f>YEAR(Tabla2[[#This Row],[Fecha]])</f>
        <v>2024</v>
      </c>
    </row>
    <row r="269" spans="1:19">
      <c r="A269" s="16">
        <v>45427</v>
      </c>
      <c r="B269" s="16" t="s">
        <v>32</v>
      </c>
      <c r="C269" s="18">
        <f>SUM(D269:R269)</f>
        <v>10</v>
      </c>
      <c r="D269" s="19">
        <v>10</v>
      </c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7">
        <f>YEAR(Tabla2[[#This Row],[Fecha]])</f>
        <v>2024</v>
      </c>
    </row>
    <row r="270" spans="1:19">
      <c r="A270" s="16">
        <v>45428</v>
      </c>
      <c r="B270" s="16" t="s">
        <v>21</v>
      </c>
      <c r="C270" s="18">
        <f>SUM(D270:R270)</f>
        <v>31</v>
      </c>
      <c r="D270" s="19">
        <v>31</v>
      </c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7">
        <f>YEAR(Tabla2[[#This Row],[Fecha]])</f>
        <v>2024</v>
      </c>
    </row>
    <row r="271" spans="1:19">
      <c r="A271" s="16">
        <v>45429</v>
      </c>
      <c r="B271" s="16" t="s">
        <v>21</v>
      </c>
      <c r="C271" s="18">
        <f>SUM(D271:R271)</f>
        <v>37</v>
      </c>
      <c r="D271" s="19">
        <v>15</v>
      </c>
      <c r="E271" s="19">
        <v>12</v>
      </c>
      <c r="F271" s="19">
        <v>10</v>
      </c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7">
        <f>YEAR(Tabla2[[#This Row],[Fecha]])</f>
        <v>2024</v>
      </c>
    </row>
    <row r="272" spans="1:19">
      <c r="A272" s="16">
        <v>45429</v>
      </c>
      <c r="B272" s="16" t="s">
        <v>32</v>
      </c>
      <c r="C272" s="18">
        <f>SUM(D272:R272)</f>
        <v>11</v>
      </c>
      <c r="D272" s="19">
        <v>5</v>
      </c>
      <c r="E272" s="19">
        <v>6</v>
      </c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7">
        <f>YEAR(Tabla2[[#This Row],[Fecha]])</f>
        <v>2024</v>
      </c>
    </row>
    <row r="273" spans="1:19">
      <c r="A273" s="16">
        <v>45430</v>
      </c>
      <c r="B273" s="16" t="s">
        <v>21</v>
      </c>
      <c r="C273" s="18">
        <f>SUM(D273:R273)</f>
        <v>37</v>
      </c>
      <c r="D273" s="19">
        <v>14</v>
      </c>
      <c r="E273" s="19">
        <v>12</v>
      </c>
      <c r="F273" s="19">
        <v>11</v>
      </c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7">
        <f>YEAR(Tabla2[[#This Row],[Fecha]])</f>
        <v>2024</v>
      </c>
    </row>
    <row r="274" spans="1:19">
      <c r="A274" s="16">
        <v>45432</v>
      </c>
      <c r="B274" s="16" t="s">
        <v>21</v>
      </c>
      <c r="C274" s="18">
        <f>SUM(D274:R274)</f>
        <v>46</v>
      </c>
      <c r="D274" s="19">
        <v>46</v>
      </c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7">
        <f>YEAR(Tabla2[[#This Row],[Fecha]])</f>
        <v>2024</v>
      </c>
    </row>
    <row r="275" spans="1:19">
      <c r="A275" s="16">
        <v>45433</v>
      </c>
      <c r="B275" s="16" t="s">
        <v>21</v>
      </c>
      <c r="C275" s="18">
        <f>SUM(D275:R275)</f>
        <v>41</v>
      </c>
      <c r="D275" s="19">
        <v>41</v>
      </c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7">
        <f>YEAR(Tabla2[[#This Row],[Fecha]])</f>
        <v>2024</v>
      </c>
    </row>
    <row r="276" spans="1:19">
      <c r="A276" s="16">
        <v>45434</v>
      </c>
      <c r="B276" s="16" t="s">
        <v>21</v>
      </c>
      <c r="C276" s="18">
        <f>SUM(D276:R276)</f>
        <v>42</v>
      </c>
      <c r="D276" s="19">
        <v>42</v>
      </c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7">
        <f>YEAR(Tabla2[[#This Row],[Fecha]])</f>
        <v>2024</v>
      </c>
    </row>
    <row r="277" spans="1:19">
      <c r="A277" s="16">
        <v>45435</v>
      </c>
      <c r="B277" s="16" t="s">
        <v>21</v>
      </c>
      <c r="C277" s="18">
        <f>SUM(D277:R277)</f>
        <v>38</v>
      </c>
      <c r="D277" s="19">
        <v>38</v>
      </c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7">
        <f>YEAR(Tabla2[[#This Row],[Fecha]])</f>
        <v>2024</v>
      </c>
    </row>
    <row r="278" spans="1:19">
      <c r="A278" s="16">
        <v>45436</v>
      </c>
      <c r="B278" s="16" t="s">
        <v>21</v>
      </c>
      <c r="C278" s="18">
        <f>SUM(D278:R278)</f>
        <v>37</v>
      </c>
      <c r="D278" s="19">
        <v>11</v>
      </c>
      <c r="E278" s="19">
        <v>7</v>
      </c>
      <c r="F278" s="19">
        <v>8</v>
      </c>
      <c r="G278" s="19">
        <v>4</v>
      </c>
      <c r="H278" s="19">
        <v>7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7">
        <f>YEAR(Tabla2[[#This Row],[Fecha]])</f>
        <v>2024</v>
      </c>
    </row>
    <row r="279" spans="1:19">
      <c r="A279" s="16">
        <v>45439</v>
      </c>
      <c r="B279" s="16" t="s">
        <v>21</v>
      </c>
      <c r="C279" s="18">
        <f>SUM(D279:R279)</f>
        <v>35</v>
      </c>
      <c r="D279" s="19">
        <v>7</v>
      </c>
      <c r="E279" s="19">
        <v>10</v>
      </c>
      <c r="F279" s="19">
        <v>8</v>
      </c>
      <c r="G279" s="19">
        <v>6</v>
      </c>
      <c r="H279" s="19">
        <v>4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7">
        <f>YEAR(Tabla2[[#This Row],[Fecha]])</f>
        <v>2024</v>
      </c>
    </row>
    <row r="280" spans="1:19">
      <c r="A280" s="16">
        <v>45440</v>
      </c>
      <c r="B280" s="16" t="s">
        <v>21</v>
      </c>
      <c r="C280" s="18">
        <f>SUM(D280:R280)</f>
        <v>39</v>
      </c>
      <c r="D280" s="19">
        <v>39</v>
      </c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7">
        <f>YEAR(Tabla2[[#This Row],[Fecha]])</f>
        <v>2024</v>
      </c>
    </row>
    <row r="281" spans="1:19">
      <c r="A281" s="16">
        <v>45441</v>
      </c>
      <c r="B281" s="16" t="s">
        <v>21</v>
      </c>
      <c r="C281" s="18">
        <f>SUM(D281:R281)</f>
        <v>33</v>
      </c>
      <c r="D281" s="19">
        <v>33</v>
      </c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7">
        <f>YEAR(Tabla2[[#This Row],[Fecha]])</f>
        <v>2024</v>
      </c>
    </row>
    <row r="282" spans="1:19">
      <c r="A282" s="16">
        <v>45442</v>
      </c>
      <c r="B282" s="16" t="s">
        <v>21</v>
      </c>
      <c r="C282" s="18">
        <f>SUM(D282:R282)</f>
        <v>47</v>
      </c>
      <c r="D282" s="19">
        <v>47</v>
      </c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7">
        <f>YEAR(Tabla2[[#This Row],[Fecha]])</f>
        <v>2024</v>
      </c>
    </row>
    <row r="283" spans="1:19">
      <c r="A283" s="16">
        <v>45442</v>
      </c>
      <c r="B283" s="16" t="s">
        <v>23</v>
      </c>
      <c r="C283" s="18">
        <f>SUM(D283:R283)</f>
        <v>52</v>
      </c>
      <c r="D283" s="19">
        <v>52</v>
      </c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7">
        <f>YEAR(Tabla2[[#This Row],[Fecha]])</f>
        <v>2024</v>
      </c>
    </row>
    <row r="284" spans="1:19">
      <c r="A284" s="16">
        <v>45443</v>
      </c>
      <c r="B284" s="16" t="s">
        <v>21</v>
      </c>
      <c r="C284" s="18">
        <f>SUM(D284:R284)</f>
        <v>41</v>
      </c>
      <c r="D284" s="19">
        <v>41</v>
      </c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7">
        <f>YEAR(Tabla2[[#This Row],[Fecha]])</f>
        <v>2024</v>
      </c>
    </row>
    <row r="285" spans="1:19">
      <c r="A285" s="16">
        <v>45443</v>
      </c>
      <c r="B285" s="16" t="s">
        <v>23</v>
      </c>
      <c r="C285" s="18">
        <f>SUM(D285:R285)</f>
        <v>35</v>
      </c>
      <c r="D285" s="19">
        <v>35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7">
        <f>YEAR(Tabla2[[#This Row],[Fecha]])</f>
        <v>2024</v>
      </c>
    </row>
    <row r="286" spans="1:19">
      <c r="A286" s="16">
        <v>45446</v>
      </c>
      <c r="B286" s="16" t="s">
        <v>21</v>
      </c>
      <c r="C286" s="18">
        <f>SUM(D286:R286)</f>
        <v>34</v>
      </c>
      <c r="D286" s="19">
        <v>34</v>
      </c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7">
        <f>YEAR(Tabla2[[#This Row],[Fecha]])</f>
        <v>2024</v>
      </c>
    </row>
    <row r="287" spans="1:19">
      <c r="A287" s="16">
        <v>45447</v>
      </c>
      <c r="B287" s="16" t="s">
        <v>21</v>
      </c>
      <c r="C287" s="18">
        <f>SUM(D287:R287)</f>
        <v>39</v>
      </c>
      <c r="D287" s="19">
        <v>39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7">
        <f>YEAR(Tabla2[[#This Row],[Fecha]])</f>
        <v>2024</v>
      </c>
    </row>
    <row r="288" spans="1:19">
      <c r="A288" s="16">
        <v>45452</v>
      </c>
      <c r="B288" s="16" t="s">
        <v>23</v>
      </c>
      <c r="C288" s="18">
        <f>SUM(D288:R288)</f>
        <v>56</v>
      </c>
      <c r="D288" s="19">
        <v>56</v>
      </c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7">
        <f>YEAR(Tabla2[[#This Row],[Fecha]])</f>
        <v>2024</v>
      </c>
    </row>
    <row r="289" spans="1:19">
      <c r="A289" s="16">
        <v>45453</v>
      </c>
      <c r="B289" s="16" t="s">
        <v>23</v>
      </c>
      <c r="C289" s="18">
        <f>SUM(D289:R289)</f>
        <v>60</v>
      </c>
      <c r="D289" s="19">
        <v>28</v>
      </c>
      <c r="E289" s="19">
        <v>32</v>
      </c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7">
        <f>YEAR(Tabla2[[#This Row],[Fecha]])</f>
        <v>2024</v>
      </c>
    </row>
    <row r="290" spans="1:19">
      <c r="A290" s="16">
        <v>45454</v>
      </c>
      <c r="B290" s="16" t="s">
        <v>21</v>
      </c>
      <c r="C290" s="18">
        <f>SUM(D290:R290)</f>
        <v>71</v>
      </c>
      <c r="D290" s="19">
        <v>2</v>
      </c>
      <c r="E290" s="19">
        <v>7</v>
      </c>
      <c r="F290" s="19">
        <v>5</v>
      </c>
      <c r="G290" s="19">
        <v>7</v>
      </c>
      <c r="H290" s="19">
        <v>11</v>
      </c>
      <c r="I290" s="19">
        <v>11</v>
      </c>
      <c r="J290" s="19">
        <v>3</v>
      </c>
      <c r="K290" s="19">
        <v>11</v>
      </c>
      <c r="L290" s="19">
        <v>14</v>
      </c>
      <c r="M290" s="19"/>
      <c r="N290" s="19"/>
      <c r="O290" s="19"/>
      <c r="P290" s="19"/>
      <c r="Q290" s="19"/>
      <c r="R290" s="19"/>
      <c r="S290" s="17">
        <f>YEAR(Tabla2[[#This Row],[Fecha]])</f>
        <v>2024</v>
      </c>
    </row>
    <row r="291" spans="1:19">
      <c r="A291" s="16">
        <v>45455</v>
      </c>
      <c r="B291" s="16" t="s">
        <v>21</v>
      </c>
      <c r="C291" s="18">
        <f>SUM(D291:R291)</f>
        <v>93</v>
      </c>
      <c r="D291" s="19">
        <v>17</v>
      </c>
      <c r="E291" s="19">
        <v>2</v>
      </c>
      <c r="F291" s="19">
        <v>13</v>
      </c>
      <c r="G291" s="19">
        <v>6</v>
      </c>
      <c r="H291" s="19">
        <v>7</v>
      </c>
      <c r="I291" s="19">
        <v>14</v>
      </c>
      <c r="J291" s="19">
        <v>11</v>
      </c>
      <c r="K291" s="19">
        <v>5</v>
      </c>
      <c r="L291" s="19">
        <v>12</v>
      </c>
      <c r="M291" s="19">
        <v>6</v>
      </c>
      <c r="N291" s="19"/>
      <c r="O291" s="19"/>
      <c r="P291" s="19"/>
      <c r="Q291" s="19"/>
      <c r="R291" s="19"/>
      <c r="S291" s="17">
        <f>YEAR(Tabla2[[#This Row],[Fecha]])</f>
        <v>2024</v>
      </c>
    </row>
    <row r="292" spans="1:19">
      <c r="A292" s="16">
        <v>45456</v>
      </c>
      <c r="B292" s="16" t="s">
        <v>21</v>
      </c>
      <c r="C292" s="18">
        <f>SUM(D292:R292)</f>
        <v>60</v>
      </c>
      <c r="D292" s="19">
        <v>7</v>
      </c>
      <c r="E292" s="19">
        <v>12</v>
      </c>
      <c r="F292" s="19">
        <v>14</v>
      </c>
      <c r="G292" s="19">
        <v>9</v>
      </c>
      <c r="H292" s="19">
        <v>18</v>
      </c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7">
        <f>YEAR(Tabla2[[#This Row],[Fecha]])</f>
        <v>2024</v>
      </c>
    </row>
    <row r="293" spans="1:19">
      <c r="A293" s="16">
        <v>45457</v>
      </c>
      <c r="B293" s="16" t="s">
        <v>21</v>
      </c>
      <c r="C293" s="18">
        <f>SUM(D293:R293)</f>
        <v>62</v>
      </c>
      <c r="D293" s="19">
        <v>8</v>
      </c>
      <c r="E293" s="19">
        <v>4</v>
      </c>
      <c r="F293" s="19">
        <v>10</v>
      </c>
      <c r="G293" s="19">
        <v>6</v>
      </c>
      <c r="H293" s="19">
        <v>13</v>
      </c>
      <c r="I293" s="19">
        <v>4</v>
      </c>
      <c r="J293" s="19">
        <v>17</v>
      </c>
      <c r="K293" s="19"/>
      <c r="L293" s="19"/>
      <c r="M293" s="19"/>
      <c r="N293" s="19"/>
      <c r="O293" s="19"/>
      <c r="P293" s="19"/>
      <c r="Q293" s="19"/>
      <c r="R293" s="19"/>
      <c r="S293" s="17">
        <f>YEAR(Tabla2[[#This Row],[Fecha]])</f>
        <v>2024</v>
      </c>
    </row>
    <row r="294" spans="1:19">
      <c r="A294" s="16">
        <v>45460</v>
      </c>
      <c r="B294" s="16" t="s">
        <v>21</v>
      </c>
      <c r="C294" s="18">
        <f>SUM(D294:R294)</f>
        <v>53</v>
      </c>
      <c r="D294" s="19">
        <v>53</v>
      </c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7">
        <f>YEAR(Tabla2[[#This Row],[Fecha]])</f>
        <v>2024</v>
      </c>
    </row>
    <row r="295" spans="1:19">
      <c r="A295" s="16">
        <v>45461</v>
      </c>
      <c r="B295" s="16" t="s">
        <v>21</v>
      </c>
      <c r="C295" s="18">
        <f>SUM(D295:R295)</f>
        <v>81</v>
      </c>
      <c r="D295" s="19">
        <v>81</v>
      </c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7">
        <f>YEAR(Tabla2[[#This Row],[Fecha]])</f>
        <v>2024</v>
      </c>
    </row>
    <row r="296" spans="1:19">
      <c r="A296" s="16">
        <v>45462</v>
      </c>
      <c r="B296" s="16" t="s">
        <v>21</v>
      </c>
      <c r="C296" s="18">
        <f>SUM(D296:R296)</f>
        <v>74</v>
      </c>
      <c r="D296" s="19">
        <v>74</v>
      </c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7">
        <f>YEAR(Tabla2[[#This Row],[Fecha]])</f>
        <v>2024</v>
      </c>
    </row>
    <row r="297" spans="1:19">
      <c r="A297" s="16">
        <v>45463</v>
      </c>
      <c r="B297" s="16" t="s">
        <v>21</v>
      </c>
      <c r="C297" s="18">
        <f>SUM(D297:R297)</f>
        <v>59</v>
      </c>
      <c r="D297" s="19">
        <v>59</v>
      </c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7">
        <f>YEAR(Tabla2[[#This Row],[Fecha]])</f>
        <v>2024</v>
      </c>
    </row>
    <row r="298" spans="1:19">
      <c r="A298" s="16">
        <v>45464</v>
      </c>
      <c r="B298" s="16" t="s">
        <v>33</v>
      </c>
      <c r="C298" s="18">
        <f>SUM(D298:R298)</f>
        <v>58</v>
      </c>
      <c r="D298" s="19">
        <v>58</v>
      </c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7">
        <f>YEAR(Tabla2[[#This Row],[Fecha]])</f>
        <v>2024</v>
      </c>
    </row>
    <row r="299" spans="1:19">
      <c r="A299" s="16">
        <v>45467</v>
      </c>
      <c r="B299" s="16" t="s">
        <v>23</v>
      </c>
      <c r="C299" s="18">
        <f>SUM(D299:R299)</f>
        <v>31</v>
      </c>
      <c r="D299" s="19">
        <v>31</v>
      </c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7">
        <f>YEAR(Tabla2[[#This Row],[Fecha]])</f>
        <v>2024</v>
      </c>
    </row>
    <row r="300" spans="1:19">
      <c r="A300" s="16">
        <v>45467</v>
      </c>
      <c r="B300" s="16" t="s">
        <v>33</v>
      </c>
      <c r="C300" s="18">
        <f>SUM(D300:R300)</f>
        <v>13</v>
      </c>
      <c r="D300" s="19">
        <v>13</v>
      </c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7">
        <f>YEAR(Tabla2[[#This Row],[Fecha]])</f>
        <v>2024</v>
      </c>
    </row>
    <row r="301" spans="1:19">
      <c r="A301" s="16">
        <v>45468</v>
      </c>
      <c r="B301" s="16" t="s">
        <v>21</v>
      </c>
      <c r="C301" s="18">
        <f>SUM(D301:R301)</f>
        <v>37</v>
      </c>
      <c r="D301" s="19">
        <v>37</v>
      </c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7">
        <f>YEAR(Tabla2[[#This Row],[Fecha]])</f>
        <v>2024</v>
      </c>
    </row>
    <row r="302" spans="1:19">
      <c r="A302" s="16">
        <v>45468</v>
      </c>
      <c r="B302" s="16" t="s">
        <v>33</v>
      </c>
      <c r="C302" s="18">
        <f>SUM(D302:R302)</f>
        <v>1</v>
      </c>
      <c r="D302" s="19">
        <v>1</v>
      </c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7">
        <f>YEAR(Tabla2[[#This Row],[Fecha]])</f>
        <v>2024</v>
      </c>
    </row>
    <row r="303" spans="1:19">
      <c r="A303" s="16">
        <v>45469</v>
      </c>
      <c r="B303" s="16" t="s">
        <v>21</v>
      </c>
      <c r="C303" s="18">
        <f>SUM(D303:R303)</f>
        <v>24</v>
      </c>
      <c r="D303" s="19">
        <v>24</v>
      </c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7">
        <f>YEAR(Tabla2[[#This Row],[Fecha]])</f>
        <v>2024</v>
      </c>
    </row>
    <row r="304" spans="1:19">
      <c r="A304" s="16">
        <v>45471</v>
      </c>
      <c r="B304" s="16" t="s">
        <v>21</v>
      </c>
      <c r="C304" s="18">
        <f>SUM(D304:R304)</f>
        <v>60</v>
      </c>
      <c r="D304" s="19">
        <v>60</v>
      </c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7">
        <f>YEAR(Tabla2[[#This Row],[Fecha]])</f>
        <v>2024</v>
      </c>
    </row>
    <row r="305" spans="1:19">
      <c r="A305" s="16">
        <v>45472</v>
      </c>
      <c r="B305" s="16" t="s">
        <v>21</v>
      </c>
      <c r="C305" s="18">
        <f>SUM(D305:R305)</f>
        <v>114</v>
      </c>
      <c r="D305" s="19">
        <f>60+54</f>
        <v>114</v>
      </c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7">
        <f>YEAR(Tabla2[[#This Row],[Fecha]])</f>
        <v>2024</v>
      </c>
    </row>
    <row r="306" spans="1:19">
      <c r="A306" s="16">
        <v>45472</v>
      </c>
      <c r="B306" s="16" t="s">
        <v>23</v>
      </c>
      <c r="C306" s="18">
        <f>SUM(D306:R306)</f>
        <v>60</v>
      </c>
      <c r="D306" s="19">
        <v>60</v>
      </c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7">
        <f>YEAR(Tabla2[[#This Row],[Fecha]])</f>
        <v>2024</v>
      </c>
    </row>
    <row r="307" spans="1:19">
      <c r="A307" s="16">
        <v>45473</v>
      </c>
      <c r="B307" s="16" t="s">
        <v>23</v>
      </c>
      <c r="C307" s="18">
        <f>SUM(D307:R307)</f>
        <v>51</v>
      </c>
      <c r="D307" s="19">
        <v>51</v>
      </c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7">
        <f>YEAR(Tabla2[[#This Row],[Fecha]])</f>
        <v>2024</v>
      </c>
    </row>
    <row r="308" spans="1:19">
      <c r="A308" s="16">
        <v>45475</v>
      </c>
      <c r="B308" s="16" t="s">
        <v>23</v>
      </c>
      <c r="C308" s="18">
        <f>SUM(D308:R308)</f>
        <v>51</v>
      </c>
      <c r="D308" s="19">
        <v>51</v>
      </c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7">
        <f>YEAR(Tabla2[[#This Row],[Fecha]])</f>
        <v>2024</v>
      </c>
    </row>
    <row r="309" spans="1:19">
      <c r="A309" s="16">
        <v>45476</v>
      </c>
      <c r="B309" s="16" t="s">
        <v>23</v>
      </c>
      <c r="C309" s="18">
        <f>SUM(D309:R309)</f>
        <v>36</v>
      </c>
      <c r="D309" s="19">
        <v>36</v>
      </c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7">
        <f>YEAR(Tabla2[[#This Row],[Fecha]])</f>
        <v>2024</v>
      </c>
    </row>
    <row r="310" spans="1:19">
      <c r="A310" s="16">
        <v>45477</v>
      </c>
      <c r="B310" s="16" t="s">
        <v>23</v>
      </c>
      <c r="C310" s="18">
        <f>SUM(D310:R310)</f>
        <v>25</v>
      </c>
      <c r="D310" s="19">
        <v>25</v>
      </c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7">
        <f>YEAR(Tabla2[[#This Row],[Fecha]])</f>
        <v>2024</v>
      </c>
    </row>
    <row r="311" spans="1:19">
      <c r="A311" s="16">
        <v>45477</v>
      </c>
      <c r="B311" s="16" t="s">
        <v>33</v>
      </c>
      <c r="C311" s="18">
        <f>SUM(D311:R311)</f>
        <v>5</v>
      </c>
      <c r="D311" s="19">
        <v>5</v>
      </c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7">
        <f>YEAR(Tabla2[[#This Row],[Fecha]])</f>
        <v>2024</v>
      </c>
    </row>
    <row r="312" spans="1:19">
      <c r="A312" s="16">
        <v>45478</v>
      </c>
      <c r="B312" s="16" t="s">
        <v>23</v>
      </c>
      <c r="C312" s="18">
        <f>SUM(D312:R312)</f>
        <v>68</v>
      </c>
      <c r="D312" s="19">
        <v>68</v>
      </c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7">
        <f>YEAR(Tabla2[[#This Row],[Fecha]])</f>
        <v>2024</v>
      </c>
    </row>
    <row r="313" spans="1:19">
      <c r="A313" s="16">
        <v>45478</v>
      </c>
      <c r="B313" s="16" t="s">
        <v>33</v>
      </c>
      <c r="C313" s="18">
        <f>SUM(D313:R313)</f>
        <v>10</v>
      </c>
      <c r="D313" s="19">
        <v>10</v>
      </c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7">
        <f>YEAR(Tabla2[[#This Row],[Fecha]])</f>
        <v>2024</v>
      </c>
    </row>
    <row r="314" spans="1:19">
      <c r="A314" s="16">
        <v>45479</v>
      </c>
      <c r="B314" s="16" t="s">
        <v>33</v>
      </c>
      <c r="C314" s="18">
        <f>SUM(D314:R314)</f>
        <v>6</v>
      </c>
      <c r="D314" s="19">
        <v>6</v>
      </c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7">
        <f>YEAR(Tabla2[[#This Row],[Fecha]])</f>
        <v>2024</v>
      </c>
    </row>
    <row r="315" spans="1:19">
      <c r="A315" s="16">
        <v>45479</v>
      </c>
      <c r="B315" s="16" t="s">
        <v>32</v>
      </c>
      <c r="C315" s="18">
        <f>SUM(D315:R315)</f>
        <v>5</v>
      </c>
      <c r="D315" s="19">
        <v>5</v>
      </c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7">
        <f>YEAR(Tabla2[[#This Row],[Fecha]])</f>
        <v>2024</v>
      </c>
    </row>
    <row r="316" spans="1:19">
      <c r="A316" s="16">
        <v>45479</v>
      </c>
      <c r="B316" s="16" t="s">
        <v>23</v>
      </c>
      <c r="C316" s="18">
        <f>SUM(D316:R316)</f>
        <v>47</v>
      </c>
      <c r="D316" s="19">
        <v>47</v>
      </c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7">
        <f>YEAR(Tabla2[[#This Row],[Fecha]])</f>
        <v>2024</v>
      </c>
    </row>
    <row r="317" spans="1:19">
      <c r="A317" s="16">
        <v>45479</v>
      </c>
      <c r="B317" s="16" t="s">
        <v>21</v>
      </c>
      <c r="C317" s="18">
        <f>SUM(D317:R317)</f>
        <v>1</v>
      </c>
      <c r="D317" s="19">
        <v>1</v>
      </c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7">
        <f>YEAR(Tabla2[[#This Row],[Fecha]])</f>
        <v>2024</v>
      </c>
    </row>
    <row r="318" spans="1:19">
      <c r="A318" s="16">
        <v>45480</v>
      </c>
      <c r="B318" s="16" t="s">
        <v>21</v>
      </c>
      <c r="C318" s="18">
        <f>SUM(D318:R318)</f>
        <v>52</v>
      </c>
      <c r="D318" s="19">
        <v>28</v>
      </c>
      <c r="E318" s="19">
        <v>6</v>
      </c>
      <c r="F318" s="19">
        <v>18</v>
      </c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7">
        <f>YEAR(Tabla2[[#This Row],[Fecha]])</f>
        <v>2024</v>
      </c>
    </row>
    <row r="319" spans="1:19">
      <c r="A319" s="16">
        <v>45481</v>
      </c>
      <c r="B319" s="16" t="s">
        <v>23</v>
      </c>
      <c r="C319" s="18">
        <f>SUM(D319:R319)</f>
        <v>55</v>
      </c>
      <c r="D319" s="19">
        <v>55</v>
      </c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7">
        <f>YEAR(Tabla2[[#This Row],[Fecha]])</f>
        <v>2024</v>
      </c>
    </row>
    <row r="320" spans="1:19">
      <c r="A320" s="16">
        <v>45481</v>
      </c>
      <c r="B320" s="16" t="s">
        <v>33</v>
      </c>
      <c r="C320" s="18">
        <f>SUM(D320:R320)</f>
        <v>6</v>
      </c>
      <c r="D320" s="19">
        <v>6</v>
      </c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7">
        <f>YEAR(Tabla2[[#This Row],[Fecha]])</f>
        <v>2024</v>
      </c>
    </row>
    <row r="321" spans="1:19">
      <c r="A321" s="16">
        <v>45481</v>
      </c>
      <c r="B321" s="16" t="s">
        <v>32</v>
      </c>
      <c r="C321" s="18">
        <f>SUM(D321:R321)</f>
        <v>9</v>
      </c>
      <c r="D321" s="19">
        <v>9</v>
      </c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7">
        <f>YEAR(Tabla2[[#This Row],[Fecha]])</f>
        <v>2024</v>
      </c>
    </row>
    <row r="322" spans="1:19">
      <c r="A322" s="16">
        <v>45482</v>
      </c>
      <c r="B322" s="16" t="s">
        <v>23</v>
      </c>
      <c r="C322" s="18">
        <f>SUM(D322:R322)</f>
        <v>48</v>
      </c>
      <c r="D322" s="19">
        <v>48</v>
      </c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7">
        <f>YEAR(Tabla2[[#This Row],[Fecha]])</f>
        <v>2024</v>
      </c>
    </row>
    <row r="323" spans="1:19">
      <c r="A323" s="16">
        <v>45482</v>
      </c>
      <c r="B323" s="16" t="s">
        <v>21</v>
      </c>
      <c r="C323" s="18">
        <f>SUM(D323:R323)</f>
        <v>24</v>
      </c>
      <c r="D323" s="19">
        <v>13</v>
      </c>
      <c r="E323" s="19">
        <v>11</v>
      </c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7">
        <f>YEAR(Tabla2[[#This Row],[Fecha]])</f>
        <v>2024</v>
      </c>
    </row>
    <row r="324" spans="1:19">
      <c r="A324" s="16">
        <v>45482</v>
      </c>
      <c r="B324" s="16" t="s">
        <v>33</v>
      </c>
      <c r="C324" s="18">
        <f>SUM(D324:R324)</f>
        <v>17</v>
      </c>
      <c r="D324" s="19">
        <v>17</v>
      </c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7">
        <f>YEAR(Tabla2[[#This Row],[Fecha]])</f>
        <v>2024</v>
      </c>
    </row>
    <row r="325" spans="1:19">
      <c r="A325" s="16">
        <v>45482</v>
      </c>
      <c r="B325" s="16" t="s">
        <v>34</v>
      </c>
      <c r="C325" s="18">
        <f>SUM(D325:R325)</f>
        <v>153</v>
      </c>
      <c r="D325" s="19">
        <v>3</v>
      </c>
      <c r="E325" s="19">
        <v>22</v>
      </c>
      <c r="F325" s="19">
        <v>17</v>
      </c>
      <c r="G325" s="19">
        <v>8</v>
      </c>
      <c r="H325" s="19">
        <v>5</v>
      </c>
      <c r="I325" s="19">
        <v>13</v>
      </c>
      <c r="J325" s="19">
        <v>9</v>
      </c>
      <c r="K325" s="19">
        <v>23</v>
      </c>
      <c r="L325" s="19">
        <v>9</v>
      </c>
      <c r="M325" s="19">
        <v>14</v>
      </c>
      <c r="N325" s="19">
        <v>8</v>
      </c>
      <c r="O325" s="19">
        <v>7</v>
      </c>
      <c r="P325" s="19">
        <v>15</v>
      </c>
      <c r="Q325" s="19"/>
      <c r="R325" s="19"/>
      <c r="S325" s="17">
        <f>YEAR(Tabla2[[#This Row],[Fecha]])</f>
        <v>2024</v>
      </c>
    </row>
    <row r="326" spans="1:19">
      <c r="A326" s="16">
        <v>45483</v>
      </c>
      <c r="B326" s="16" t="s">
        <v>34</v>
      </c>
      <c r="C326" s="18">
        <f>SUM(D326:R326)</f>
        <v>159</v>
      </c>
      <c r="D326" s="19">
        <v>14</v>
      </c>
      <c r="E326" s="19">
        <v>9</v>
      </c>
      <c r="F326" s="19">
        <v>8</v>
      </c>
      <c r="G326" s="19">
        <v>12</v>
      </c>
      <c r="H326" s="19">
        <v>6</v>
      </c>
      <c r="I326" s="19">
        <v>12</v>
      </c>
      <c r="J326" s="19">
        <v>6</v>
      </c>
      <c r="K326" s="19">
        <v>9</v>
      </c>
      <c r="L326" s="19">
        <v>10</v>
      </c>
      <c r="M326" s="19">
        <v>12</v>
      </c>
      <c r="N326" s="19">
        <v>9</v>
      </c>
      <c r="O326" s="19">
        <v>10</v>
      </c>
      <c r="P326" s="19">
        <v>15</v>
      </c>
      <c r="Q326" s="19">
        <v>16</v>
      </c>
      <c r="R326" s="19">
        <v>11</v>
      </c>
      <c r="S326" s="17">
        <f>YEAR(Tabla2[[#This Row],[Fecha]])</f>
        <v>2024</v>
      </c>
    </row>
    <row r="327" spans="1:19">
      <c r="A327" s="16">
        <v>45483</v>
      </c>
      <c r="B327" s="16" t="s">
        <v>34</v>
      </c>
      <c r="C327" s="18">
        <f>SUM(D327:R327)</f>
        <v>12</v>
      </c>
      <c r="D327" s="19">
        <v>12</v>
      </c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7">
        <f>YEAR(Tabla2[[#This Row],[Fecha]])</f>
        <v>2024</v>
      </c>
    </row>
    <row r="328" spans="1:19">
      <c r="A328" s="16">
        <v>45484</v>
      </c>
      <c r="B328" s="16" t="s">
        <v>34</v>
      </c>
      <c r="C328" s="18">
        <f>SUM(D328:R328)</f>
        <v>100</v>
      </c>
      <c r="D328" s="19">
        <v>15</v>
      </c>
      <c r="E328" s="19">
        <v>14</v>
      </c>
      <c r="F328" s="19">
        <v>18</v>
      </c>
      <c r="G328" s="19">
        <v>15</v>
      </c>
      <c r="H328" s="19">
        <v>7</v>
      </c>
      <c r="I328" s="19">
        <v>4</v>
      </c>
      <c r="J328" s="19">
        <v>5</v>
      </c>
      <c r="K328" s="19">
        <v>10</v>
      </c>
      <c r="L328" s="19">
        <v>12</v>
      </c>
      <c r="M328" s="19"/>
      <c r="N328" s="19"/>
      <c r="O328" s="19"/>
      <c r="P328" s="19"/>
      <c r="Q328" s="19"/>
      <c r="R328" s="19"/>
      <c r="S328" s="17">
        <f>YEAR(Tabla2[[#This Row],[Fecha]])</f>
        <v>2024</v>
      </c>
    </row>
    <row r="329" spans="1:19">
      <c r="A329" s="16">
        <v>45484</v>
      </c>
      <c r="B329" s="16" t="s">
        <v>30</v>
      </c>
      <c r="C329" s="18">
        <f>SUM(D329:R329)</f>
        <v>10</v>
      </c>
      <c r="D329" s="19">
        <v>10</v>
      </c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7">
        <f>YEAR(Tabla2[[#This Row],[Fecha]])</f>
        <v>2024</v>
      </c>
    </row>
    <row r="330" spans="1:19">
      <c r="A330" s="16">
        <v>45485</v>
      </c>
      <c r="B330" s="16" t="s">
        <v>34</v>
      </c>
      <c r="C330" s="18">
        <f>SUM(D330:R330)</f>
        <v>77</v>
      </c>
      <c r="D330" s="19">
        <v>11</v>
      </c>
      <c r="E330" s="19">
        <v>16</v>
      </c>
      <c r="F330" s="19">
        <v>20</v>
      </c>
      <c r="G330" s="19">
        <v>17</v>
      </c>
      <c r="H330" s="19">
        <v>13</v>
      </c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7">
        <f>YEAR(Tabla2[[#This Row],[Fecha]])</f>
        <v>2024</v>
      </c>
    </row>
    <row r="331" spans="1:19">
      <c r="A331" s="16">
        <v>45487</v>
      </c>
      <c r="B331" s="16" t="s">
        <v>34</v>
      </c>
      <c r="C331" s="18">
        <f>SUM(D331:R331)</f>
        <v>102</v>
      </c>
      <c r="D331" s="19">
        <v>11</v>
      </c>
      <c r="E331" s="19">
        <v>21</v>
      </c>
      <c r="F331" s="19">
        <v>32</v>
      </c>
      <c r="G331" s="19">
        <v>19</v>
      </c>
      <c r="H331" s="19">
        <v>19</v>
      </c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7">
        <f>YEAR(Tabla2[[#This Row],[Fecha]])</f>
        <v>2024</v>
      </c>
    </row>
    <row r="332" spans="1:19">
      <c r="A332" s="16">
        <v>45488</v>
      </c>
      <c r="B332" s="16" t="s">
        <v>34</v>
      </c>
      <c r="C332" s="18">
        <f>SUM(D332:R332)</f>
        <v>52</v>
      </c>
      <c r="D332" s="19">
        <v>23</v>
      </c>
      <c r="E332" s="19">
        <v>3</v>
      </c>
      <c r="F332" s="19">
        <v>11</v>
      </c>
      <c r="G332" s="19">
        <v>15</v>
      </c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7">
        <f>YEAR(Tabla2[[#This Row],[Fecha]])</f>
        <v>2024</v>
      </c>
    </row>
    <row r="333" spans="1:19">
      <c r="A333" s="16">
        <v>45489</v>
      </c>
      <c r="B333" s="16" t="s">
        <v>23</v>
      </c>
      <c r="C333" s="18">
        <f>SUM(D333:R333)</f>
        <v>47</v>
      </c>
      <c r="D333" s="19">
        <v>47</v>
      </c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7">
        <f>YEAR(Tabla2[[#This Row],[Fecha]])</f>
        <v>2024</v>
      </c>
    </row>
    <row r="334" spans="1:19">
      <c r="A334" s="16">
        <v>45490</v>
      </c>
      <c r="B334" s="16" t="s">
        <v>23</v>
      </c>
      <c r="C334" s="18">
        <f>SUM(D334:R334)</f>
        <v>38</v>
      </c>
      <c r="D334" s="19">
        <v>38</v>
      </c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7">
        <f>YEAR(Tabla2[[#This Row],[Fecha]])</f>
        <v>2024</v>
      </c>
    </row>
    <row r="335" spans="1:19">
      <c r="A335" s="16">
        <v>45491</v>
      </c>
      <c r="B335" s="16" t="s">
        <v>23</v>
      </c>
      <c r="C335" s="18">
        <f>SUM(D335:R335)</f>
        <v>50</v>
      </c>
      <c r="D335" s="19">
        <v>50</v>
      </c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7">
        <f>YEAR(Tabla2[[#This Row],[Fecha]])</f>
        <v>2024</v>
      </c>
    </row>
    <row r="336" spans="1:19">
      <c r="A336" s="16">
        <v>45492</v>
      </c>
      <c r="B336" s="16" t="s">
        <v>23</v>
      </c>
      <c r="C336" s="18">
        <f>SUM(D336:R336)</f>
        <v>59</v>
      </c>
      <c r="D336" s="19">
        <v>59</v>
      </c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7">
        <f>YEAR(Tabla2[[#This Row],[Fecha]])</f>
        <v>2024</v>
      </c>
    </row>
    <row r="337" spans="1:19">
      <c r="A337" s="16">
        <v>45493</v>
      </c>
      <c r="B337" s="16" t="s">
        <v>23</v>
      </c>
      <c r="C337" s="18">
        <f>SUM(D337:R337)</f>
        <v>11</v>
      </c>
      <c r="D337" s="19">
        <v>11</v>
      </c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7">
        <f>YEAR(Tabla2[[#This Row],[Fecha]])</f>
        <v>2024</v>
      </c>
    </row>
    <row r="338" spans="1:19">
      <c r="A338" s="16">
        <v>45497</v>
      </c>
      <c r="B338" s="16" t="s">
        <v>21</v>
      </c>
      <c r="C338" s="18">
        <f>SUM(D338:R338)</f>
        <v>34</v>
      </c>
      <c r="D338" s="19">
        <v>11</v>
      </c>
      <c r="E338" s="19">
        <v>23</v>
      </c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7">
        <f>YEAR(Tabla2[[#This Row],[Fecha]])</f>
        <v>2024</v>
      </c>
    </row>
    <row r="339" spans="1:19">
      <c r="A339" s="16">
        <v>45498</v>
      </c>
      <c r="B339" s="16" t="s">
        <v>21</v>
      </c>
      <c r="C339" s="18">
        <f>SUM(D339:R339)</f>
        <v>53</v>
      </c>
      <c r="D339" s="19">
        <v>53</v>
      </c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7">
        <f>YEAR(Tabla2[[#This Row],[Fecha]])</f>
        <v>2024</v>
      </c>
    </row>
    <row r="340" spans="1:19">
      <c r="A340" s="16">
        <v>45499</v>
      </c>
      <c r="B340" s="16" t="s">
        <v>21</v>
      </c>
      <c r="C340" s="18">
        <f>SUM(D340:R340)</f>
        <v>44</v>
      </c>
      <c r="D340" s="19">
        <v>44</v>
      </c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7">
        <f>YEAR(Tabla2[[#This Row],[Fecha]])</f>
        <v>2024</v>
      </c>
    </row>
    <row r="341" spans="1:19">
      <c r="A341" s="16">
        <v>45500</v>
      </c>
      <c r="B341" s="16" t="s">
        <v>21</v>
      </c>
      <c r="C341" s="18">
        <f>SUM(D341:R341)</f>
        <v>43</v>
      </c>
      <c r="D341" s="19">
        <v>16</v>
      </c>
      <c r="E341" s="19">
        <v>27</v>
      </c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7">
        <f>YEAR(Tabla2[[#This Row],[Fecha]])</f>
        <v>2024</v>
      </c>
    </row>
    <row r="342" spans="1:19">
      <c r="A342" s="16">
        <v>45502</v>
      </c>
      <c r="B342" s="16" t="s">
        <v>21</v>
      </c>
      <c r="C342" s="18">
        <f>SUM(D342:R342)</f>
        <v>55</v>
      </c>
      <c r="D342" s="19">
        <v>12</v>
      </c>
      <c r="E342" s="19">
        <v>9</v>
      </c>
      <c r="F342" s="19">
        <v>34</v>
      </c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7">
        <f>YEAR(Tabla2[[#This Row],[Fecha]])</f>
        <v>2024</v>
      </c>
    </row>
    <row r="343" spans="1:19">
      <c r="A343" s="16">
        <v>45503</v>
      </c>
      <c r="B343" s="16" t="s">
        <v>21</v>
      </c>
      <c r="C343" s="18">
        <f>SUM(D343:R343)</f>
        <v>57</v>
      </c>
      <c r="D343" s="19">
        <v>23</v>
      </c>
      <c r="E343" s="19">
        <v>7</v>
      </c>
      <c r="F343" s="19">
        <v>13</v>
      </c>
      <c r="G343" s="19">
        <v>14</v>
      </c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7">
        <f>YEAR(Tabla2[[#This Row],[Fecha]])</f>
        <v>2024</v>
      </c>
    </row>
    <row r="344" spans="1:19">
      <c r="A344" s="16">
        <v>45504</v>
      </c>
      <c r="B344" s="16" t="s">
        <v>21</v>
      </c>
      <c r="C344" s="18">
        <f>SUM(D344:R344)</f>
        <v>60</v>
      </c>
      <c r="D344" s="19">
        <v>14</v>
      </c>
      <c r="E344" s="19">
        <v>46</v>
      </c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7">
        <f>YEAR(Tabla2[[#This Row],[Fecha]])</f>
        <v>2024</v>
      </c>
    </row>
    <row r="345" spans="1:19">
      <c r="A345" s="16">
        <v>45505</v>
      </c>
      <c r="B345" s="16" t="s">
        <v>21</v>
      </c>
      <c r="C345" s="18">
        <f>SUM(D345:R345)</f>
        <v>44</v>
      </c>
      <c r="D345" s="19">
        <v>9</v>
      </c>
      <c r="E345" s="19">
        <v>11</v>
      </c>
      <c r="F345" s="19">
        <v>10</v>
      </c>
      <c r="G345" s="19">
        <v>14</v>
      </c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7">
        <f>YEAR(Tabla2[[#This Row],[Fecha]])</f>
        <v>2024</v>
      </c>
    </row>
    <row r="346" spans="1:19">
      <c r="A346" s="16">
        <v>45506</v>
      </c>
      <c r="B346" s="16" t="s">
        <v>21</v>
      </c>
      <c r="C346" s="18">
        <f>SUM(D346:R346)</f>
        <v>49</v>
      </c>
      <c r="D346" s="19">
        <v>12</v>
      </c>
      <c r="E346" s="19">
        <v>26</v>
      </c>
      <c r="F346" s="19">
        <v>11</v>
      </c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7">
        <f>YEAR(Tabla2[[#This Row],[Fecha]])</f>
        <v>2024</v>
      </c>
    </row>
    <row r="347" spans="1:19">
      <c r="A347" s="16">
        <v>45507</v>
      </c>
      <c r="B347" s="16" t="s">
        <v>21</v>
      </c>
      <c r="C347" s="18">
        <f>SUM(D347:R347)</f>
        <v>34</v>
      </c>
      <c r="D347" s="19">
        <v>16</v>
      </c>
      <c r="E347" s="19">
        <v>18</v>
      </c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7">
        <f>YEAR(Tabla2[[#This Row],[Fecha]])</f>
        <v>2024</v>
      </c>
    </row>
    <row r="348" spans="1:19">
      <c r="A348" s="16">
        <v>45510</v>
      </c>
      <c r="B348" s="16" t="s">
        <v>21</v>
      </c>
      <c r="C348" s="18">
        <f>SUM(D348:R348)</f>
        <v>12</v>
      </c>
      <c r="D348" s="19">
        <v>12</v>
      </c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7">
        <f>YEAR(Tabla2[[#This Row],[Fecha]])</f>
        <v>2024</v>
      </c>
    </row>
    <row r="349" spans="1:19">
      <c r="A349" s="16">
        <v>45524</v>
      </c>
      <c r="B349" s="16" t="s">
        <v>21</v>
      </c>
      <c r="C349" s="18">
        <f>SUM(D349:R349)</f>
        <v>18</v>
      </c>
      <c r="D349" s="19">
        <v>18</v>
      </c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7">
        <f>YEAR(Tabla2[[#This Row],[Fecha]])</f>
        <v>2024</v>
      </c>
    </row>
    <row r="350" spans="1:19">
      <c r="A350" s="16">
        <v>45525</v>
      </c>
      <c r="B350" s="16" t="s">
        <v>21</v>
      </c>
      <c r="C350" s="18">
        <f>SUM(D350:R350)</f>
        <v>31</v>
      </c>
      <c r="D350" s="19">
        <v>12</v>
      </c>
      <c r="E350" s="19">
        <v>19</v>
      </c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7">
        <f>YEAR(Tabla2[[#This Row],[Fecha]])</f>
        <v>2024</v>
      </c>
    </row>
    <row r="351" spans="1:19">
      <c r="A351" s="16">
        <v>45538</v>
      </c>
      <c r="B351" s="16" t="s">
        <v>21</v>
      </c>
      <c r="C351" s="18">
        <f>SUM(D351:R351)</f>
        <v>40</v>
      </c>
      <c r="D351" s="19">
        <v>12</v>
      </c>
      <c r="E351" s="19">
        <v>28</v>
      </c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7">
        <f>YEAR(Tabla2[[#This Row],[Fecha]])</f>
        <v>2024</v>
      </c>
    </row>
    <row r="352" spans="1:19">
      <c r="A352" s="16">
        <v>45540</v>
      </c>
      <c r="B352" s="16" t="s">
        <v>21</v>
      </c>
      <c r="C352" s="18">
        <f>SUM(D352:R352)</f>
        <v>33</v>
      </c>
      <c r="D352" s="19">
        <v>15</v>
      </c>
      <c r="E352" s="19">
        <v>18</v>
      </c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7">
        <f>YEAR(Tabla2[[#This Row],[Fecha]])</f>
        <v>2024</v>
      </c>
    </row>
    <row r="353" spans="1:19">
      <c r="A353" s="16">
        <v>45541</v>
      </c>
      <c r="B353" s="16" t="s">
        <v>21</v>
      </c>
      <c r="C353" s="18">
        <f>SUM(D353:R353)</f>
        <v>15</v>
      </c>
      <c r="D353" s="19">
        <v>2</v>
      </c>
      <c r="E353" s="19">
        <v>4</v>
      </c>
      <c r="F353" s="19">
        <v>9</v>
      </c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7">
        <f>YEAR(Tabla2[[#This Row],[Fecha]])</f>
        <v>2024</v>
      </c>
    </row>
    <row r="354" spans="1:19">
      <c r="A354" s="16">
        <v>45549</v>
      </c>
      <c r="B354" s="16" t="s">
        <v>21</v>
      </c>
      <c r="C354" s="26">
        <f>SUM(D354:R354)</f>
        <v>14</v>
      </c>
      <c r="D354" s="19">
        <v>4</v>
      </c>
      <c r="E354" s="19">
        <v>2</v>
      </c>
      <c r="F354" s="19">
        <v>2</v>
      </c>
      <c r="G354" s="19">
        <v>4</v>
      </c>
      <c r="H354" s="19">
        <v>2</v>
      </c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7">
        <f>YEAR(Tabla2[[#This Row],[Fecha]])</f>
        <v>2024</v>
      </c>
    </row>
    <row r="355" spans="1:19">
      <c r="A355" s="16">
        <v>45551</v>
      </c>
      <c r="B355" s="16" t="s">
        <v>21</v>
      </c>
      <c r="C355" s="26">
        <f>SUM(D355:R355)</f>
        <v>35</v>
      </c>
      <c r="D355" s="19">
        <v>35</v>
      </c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7">
        <f>YEAR(Tabla2[[#This Row],[Fecha]])</f>
        <v>2024</v>
      </c>
    </row>
    <row r="356" spans="1:19">
      <c r="A356" s="16">
        <v>45551</v>
      </c>
      <c r="B356" s="16" t="s">
        <v>35</v>
      </c>
      <c r="C356" s="26">
        <f>SUM(D356:R356)</f>
        <v>17</v>
      </c>
      <c r="D356" s="19">
        <v>17</v>
      </c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7">
        <f>YEAR(Tabla2[[#This Row],[Fecha]])</f>
        <v>2024</v>
      </c>
    </row>
    <row r="357" spans="1:19">
      <c r="A357" s="16">
        <v>45552</v>
      </c>
      <c r="B357" s="16" t="s">
        <v>21</v>
      </c>
      <c r="C357" s="26">
        <f>SUM(D357:R357)</f>
        <v>32</v>
      </c>
      <c r="D357" s="19">
        <v>32</v>
      </c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7">
        <f>YEAR(Tabla2[[#This Row],[Fecha]])</f>
        <v>2024</v>
      </c>
    </row>
    <row r="358" spans="1:19">
      <c r="A358" s="16">
        <v>45553</v>
      </c>
      <c r="B358" s="16" t="s">
        <v>22</v>
      </c>
      <c r="C358" s="26">
        <f>SUM(D358:R358)</f>
        <v>32</v>
      </c>
      <c r="D358" s="19">
        <v>3</v>
      </c>
      <c r="E358" s="19">
        <v>11</v>
      </c>
      <c r="F358" s="19">
        <v>3</v>
      </c>
      <c r="G358" s="19">
        <v>15</v>
      </c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7">
        <f>YEAR(Tabla2[[#This Row],[Fecha]])</f>
        <v>2024</v>
      </c>
    </row>
    <row r="359" spans="1:19">
      <c r="A359" s="16">
        <v>45554</v>
      </c>
      <c r="B359" s="16" t="s">
        <v>21</v>
      </c>
      <c r="C359" s="26">
        <f>SUM(D359:R359)</f>
        <v>35</v>
      </c>
      <c r="D359" s="19">
        <v>35</v>
      </c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7">
        <f>YEAR(Tabla2[[#This Row],[Fecha]])</f>
        <v>2024</v>
      </c>
    </row>
    <row r="360" spans="1:19">
      <c r="A360" s="16">
        <v>45554</v>
      </c>
      <c r="B360" s="16" t="s">
        <v>22</v>
      </c>
      <c r="C360" s="26">
        <f>SUM(D360:R360)</f>
        <v>27</v>
      </c>
      <c r="D360" s="19">
        <v>5</v>
      </c>
      <c r="E360" s="19">
        <v>5</v>
      </c>
      <c r="F360" s="19">
        <v>5</v>
      </c>
      <c r="G360" s="19">
        <v>5</v>
      </c>
      <c r="H360" s="19">
        <v>7</v>
      </c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7">
        <f>YEAR(Tabla2[[#This Row],[Fecha]])</f>
        <v>2024</v>
      </c>
    </row>
    <row r="361" spans="1:19">
      <c r="A361" s="16">
        <v>45555</v>
      </c>
      <c r="B361" s="16" t="s">
        <v>22</v>
      </c>
      <c r="C361" s="26">
        <f>SUM(D361:R361)</f>
        <v>32</v>
      </c>
      <c r="D361" s="19">
        <v>5</v>
      </c>
      <c r="E361" s="19">
        <v>6</v>
      </c>
      <c r="F361" s="19">
        <v>5</v>
      </c>
      <c r="G361" s="19">
        <v>3</v>
      </c>
      <c r="H361" s="19">
        <v>6</v>
      </c>
      <c r="I361" s="19">
        <v>7</v>
      </c>
      <c r="J361" s="19"/>
      <c r="K361" s="19"/>
      <c r="L361" s="19"/>
      <c r="M361" s="19"/>
      <c r="N361" s="19"/>
      <c r="O361" s="19"/>
      <c r="P361" s="19"/>
      <c r="Q361" s="19"/>
      <c r="R361" s="19"/>
      <c r="S361" s="17">
        <f>YEAR(Tabla2[[#This Row],[Fecha]])</f>
        <v>2024</v>
      </c>
    </row>
    <row r="362" spans="1:19">
      <c r="A362" s="16">
        <v>45556</v>
      </c>
      <c r="B362" s="16" t="s">
        <v>35</v>
      </c>
      <c r="C362" s="26">
        <f>SUM(D362:R362)</f>
        <v>34</v>
      </c>
      <c r="D362" s="19">
        <v>6</v>
      </c>
      <c r="E362" s="19">
        <v>9</v>
      </c>
      <c r="F362" s="19">
        <v>8</v>
      </c>
      <c r="G362" s="19">
        <v>6</v>
      </c>
      <c r="H362" s="19">
        <v>5</v>
      </c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7">
        <f>YEAR(Tabla2[[#This Row],[Fecha]])</f>
        <v>2024</v>
      </c>
    </row>
    <row r="363" spans="1:19">
      <c r="A363" s="16">
        <v>45558</v>
      </c>
      <c r="B363" s="16" t="s">
        <v>35</v>
      </c>
      <c r="C363" s="26">
        <f>SUM(D363:R363)</f>
        <v>38</v>
      </c>
      <c r="D363" s="19">
        <v>6</v>
      </c>
      <c r="E363" s="19">
        <v>8</v>
      </c>
      <c r="F363" s="19">
        <v>9</v>
      </c>
      <c r="G363" s="19">
        <v>9</v>
      </c>
      <c r="H363" s="19">
        <v>6</v>
      </c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7">
        <f>YEAR(Tabla2[[#This Row],[Fecha]])</f>
        <v>2024</v>
      </c>
    </row>
    <row r="364" spans="1:19">
      <c r="A364" s="16">
        <v>45559</v>
      </c>
      <c r="B364" s="16" t="s">
        <v>35</v>
      </c>
      <c r="C364" s="26">
        <f>SUM(D364:R364)</f>
        <v>23</v>
      </c>
      <c r="D364" s="19">
        <v>12</v>
      </c>
      <c r="E364" s="19">
        <v>6</v>
      </c>
      <c r="F364" s="19">
        <v>5</v>
      </c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7">
        <f>YEAR(Tabla2[[#This Row],[Fecha]])</f>
        <v>2024</v>
      </c>
    </row>
    <row r="365" spans="1:19">
      <c r="A365" s="16">
        <v>45560</v>
      </c>
      <c r="B365" s="16" t="s">
        <v>35</v>
      </c>
      <c r="C365" s="26">
        <f>SUM(D365:R365)</f>
        <v>13</v>
      </c>
      <c r="D365" s="19">
        <v>5</v>
      </c>
      <c r="E365" s="19">
        <v>8</v>
      </c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7">
        <f>YEAR(Tabla2[[#This Row],[Fecha]])</f>
        <v>2024</v>
      </c>
    </row>
    <row r="366" spans="1:19">
      <c r="A366" s="16">
        <v>45561</v>
      </c>
      <c r="B366" s="16" t="s">
        <v>21</v>
      </c>
      <c r="C366" s="26">
        <f>SUM(D366:R366)</f>
        <v>60</v>
      </c>
      <c r="D366" s="19">
        <v>2</v>
      </c>
      <c r="E366" s="19">
        <v>5</v>
      </c>
      <c r="F366" s="19">
        <v>8</v>
      </c>
      <c r="G366" s="19">
        <v>9</v>
      </c>
      <c r="H366" s="19">
        <v>15</v>
      </c>
      <c r="I366" s="19">
        <v>6</v>
      </c>
      <c r="J366" s="19">
        <v>15</v>
      </c>
      <c r="K366" s="19"/>
      <c r="L366" s="19"/>
      <c r="M366" s="19"/>
      <c r="N366" s="19"/>
      <c r="O366" s="19"/>
      <c r="P366" s="19"/>
      <c r="Q366" s="19"/>
      <c r="R366" s="19"/>
      <c r="S366" s="17">
        <f>YEAR(Tabla2[[#This Row],[Fecha]])</f>
        <v>2024</v>
      </c>
    </row>
    <row r="367" spans="1:19">
      <c r="A367" s="16">
        <v>45562</v>
      </c>
      <c r="B367" s="16" t="s">
        <v>21</v>
      </c>
      <c r="C367" s="26">
        <f>SUM(D367:R367)</f>
        <v>38</v>
      </c>
      <c r="D367" s="19">
        <v>9</v>
      </c>
      <c r="E367" s="19">
        <v>7</v>
      </c>
      <c r="F367" s="19">
        <v>6</v>
      </c>
      <c r="G367" s="19">
        <v>16</v>
      </c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7">
        <f>YEAR(Tabla2[[#This Row],[Fecha]])</f>
        <v>2024</v>
      </c>
    </row>
    <row r="368" spans="1:19">
      <c r="A368" s="16">
        <v>45565</v>
      </c>
      <c r="B368" s="16" t="s">
        <v>21</v>
      </c>
      <c r="C368" s="26">
        <f>SUM(D368:R368)</f>
        <v>30</v>
      </c>
      <c r="D368" s="19">
        <v>6</v>
      </c>
      <c r="E368" s="19">
        <v>7</v>
      </c>
      <c r="F368" s="19">
        <v>14</v>
      </c>
      <c r="G368" s="19">
        <v>3</v>
      </c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7">
        <f>YEAR(Tabla2[[#This Row],[Fecha]])</f>
        <v>2024</v>
      </c>
    </row>
    <row r="369" spans="1:19">
      <c r="A369" s="16">
        <v>45566</v>
      </c>
      <c r="B369" s="16" t="s">
        <v>21</v>
      </c>
      <c r="C369" s="26">
        <f>SUM(D369:R369)</f>
        <v>50</v>
      </c>
      <c r="D369" s="19">
        <v>4</v>
      </c>
      <c r="E369" s="19">
        <v>8</v>
      </c>
      <c r="F369" s="19">
        <v>5</v>
      </c>
      <c r="G369" s="19">
        <v>15</v>
      </c>
      <c r="H369" s="19">
        <v>8</v>
      </c>
      <c r="I369" s="19">
        <v>4</v>
      </c>
      <c r="J369" s="19">
        <v>6</v>
      </c>
      <c r="K369" s="19"/>
      <c r="L369" s="19"/>
      <c r="M369" s="19"/>
      <c r="N369" s="19"/>
      <c r="O369" s="19"/>
      <c r="P369" s="19"/>
      <c r="Q369" s="19"/>
      <c r="R369" s="19"/>
      <c r="S369" s="17">
        <f>YEAR(Tabla2[[#This Row],[Fecha]])</f>
        <v>2024</v>
      </c>
    </row>
    <row r="370" spans="1:19">
      <c r="A370" s="16">
        <v>45568</v>
      </c>
      <c r="B370" s="16" t="s">
        <v>21</v>
      </c>
      <c r="C370" s="26">
        <f>SUM(D370:R370)</f>
        <v>50</v>
      </c>
      <c r="D370" s="19">
        <v>7</v>
      </c>
      <c r="E370" s="19">
        <v>4</v>
      </c>
      <c r="F370" s="19">
        <v>4</v>
      </c>
      <c r="G370" s="19">
        <v>3</v>
      </c>
      <c r="H370" s="19">
        <v>4</v>
      </c>
      <c r="I370" s="19">
        <v>7</v>
      </c>
      <c r="J370" s="19">
        <v>21</v>
      </c>
      <c r="K370" s="19"/>
      <c r="L370" s="19"/>
      <c r="M370" s="19"/>
      <c r="N370" s="19"/>
      <c r="O370" s="19"/>
      <c r="P370" s="19"/>
      <c r="Q370" s="19"/>
      <c r="R370" s="19"/>
      <c r="S370" s="17">
        <f>YEAR(Tabla2[[#This Row],[Fecha]])</f>
        <v>2024</v>
      </c>
    </row>
    <row r="371" spans="1:19">
      <c r="A371" s="16">
        <v>45569</v>
      </c>
      <c r="B371" s="16" t="s">
        <v>21</v>
      </c>
      <c r="C371" s="26">
        <f>SUM(D371:R371)</f>
        <v>30</v>
      </c>
      <c r="D371" s="19">
        <v>6</v>
      </c>
      <c r="E371" s="19">
        <v>2</v>
      </c>
      <c r="F371" s="19">
        <v>15</v>
      </c>
      <c r="G371" s="19">
        <v>7</v>
      </c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7">
        <f>YEAR(Tabla2[[#This Row],[Fecha]])</f>
        <v>2024</v>
      </c>
    </row>
    <row r="372" spans="1:19">
      <c r="A372" s="16">
        <v>45570</v>
      </c>
      <c r="B372" s="16" t="s">
        <v>36</v>
      </c>
      <c r="C372" s="26">
        <f>SUM(D372:R372)</f>
        <v>39</v>
      </c>
      <c r="D372" s="19">
        <v>28</v>
      </c>
      <c r="E372" s="19">
        <v>11</v>
      </c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7">
        <f>YEAR(Tabla2[[#This Row],[Fecha]])</f>
        <v>2024</v>
      </c>
    </row>
    <row r="373" spans="1:19">
      <c r="A373" s="16">
        <v>45573</v>
      </c>
      <c r="B373" s="16" t="s">
        <v>21</v>
      </c>
      <c r="C373" s="26">
        <f>SUM(D373:R373)</f>
        <v>40</v>
      </c>
      <c r="D373" s="19">
        <v>4</v>
      </c>
      <c r="E373" s="19">
        <v>8</v>
      </c>
      <c r="F373" s="19">
        <v>2</v>
      </c>
      <c r="G373" s="19">
        <v>6</v>
      </c>
      <c r="H373" s="19">
        <v>13</v>
      </c>
      <c r="I373" s="19">
        <v>7</v>
      </c>
      <c r="J373" s="19"/>
      <c r="K373" s="19"/>
      <c r="L373" s="19"/>
      <c r="M373" s="19"/>
      <c r="N373" s="19"/>
      <c r="O373" s="19"/>
      <c r="P373" s="19"/>
      <c r="Q373" s="19"/>
      <c r="R373" s="19"/>
      <c r="S373" s="17">
        <f>YEAR(Tabla2[[#This Row],[Fecha]])</f>
        <v>2024</v>
      </c>
    </row>
    <row r="374" spans="1:19">
      <c r="A374" s="16">
        <v>45574</v>
      </c>
      <c r="B374" s="16" t="s">
        <v>21</v>
      </c>
      <c r="C374" s="26">
        <f>SUM(D374:R374)</f>
        <v>42</v>
      </c>
      <c r="D374" s="19">
        <v>3</v>
      </c>
      <c r="E374" s="19">
        <v>15</v>
      </c>
      <c r="F374" s="19">
        <v>6</v>
      </c>
      <c r="G374" s="19">
        <v>11</v>
      </c>
      <c r="H374" s="19">
        <v>7</v>
      </c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7">
        <f>YEAR(Tabla2[[#This Row],[Fecha]])</f>
        <v>2024</v>
      </c>
    </row>
    <row r="375" spans="1:19">
      <c r="A375" s="16">
        <v>45575</v>
      </c>
      <c r="B375" s="16" t="s">
        <v>37</v>
      </c>
      <c r="C375" s="26">
        <f>SUM(D375:R375)</f>
        <v>82</v>
      </c>
      <c r="D375" s="19">
        <v>5</v>
      </c>
      <c r="E375" s="19">
        <v>11</v>
      </c>
      <c r="F375" s="19">
        <v>17</v>
      </c>
      <c r="G375" s="19">
        <v>16</v>
      </c>
      <c r="H375" s="19">
        <v>14</v>
      </c>
      <c r="I375" s="19">
        <v>19</v>
      </c>
      <c r="J375" s="19"/>
      <c r="K375" s="19"/>
      <c r="L375" s="19"/>
      <c r="M375" s="19"/>
      <c r="N375" s="19"/>
      <c r="O375" s="19"/>
      <c r="P375" s="19"/>
      <c r="Q375" s="19"/>
      <c r="R375" s="19"/>
      <c r="S375" s="17">
        <f>YEAR(Tabla2[[#This Row],[Fecha]])</f>
        <v>2024</v>
      </c>
    </row>
    <row r="376" spans="1:19">
      <c r="A376" s="16">
        <v>45576</v>
      </c>
      <c r="B376" s="16" t="s">
        <v>37</v>
      </c>
      <c r="C376" s="26">
        <f>SUM(D376:R376)</f>
        <v>65</v>
      </c>
      <c r="D376" s="19">
        <v>6</v>
      </c>
      <c r="E376" s="19">
        <v>10</v>
      </c>
      <c r="F376" s="19">
        <v>7</v>
      </c>
      <c r="G376" s="19">
        <v>7</v>
      </c>
      <c r="H376" s="19">
        <v>8</v>
      </c>
      <c r="I376" s="19">
        <v>6</v>
      </c>
      <c r="J376" s="19">
        <v>8</v>
      </c>
      <c r="K376" s="19">
        <v>7</v>
      </c>
      <c r="L376" s="19">
        <v>6</v>
      </c>
      <c r="M376" s="19"/>
      <c r="N376" s="19"/>
      <c r="O376" s="19"/>
      <c r="P376" s="19"/>
      <c r="Q376" s="19"/>
      <c r="R376" s="19"/>
      <c r="S376" s="17">
        <f>YEAR(Tabla2[[#This Row],[Fecha]])</f>
        <v>2024</v>
      </c>
    </row>
    <row r="377" spans="1:19">
      <c r="A377" s="16">
        <v>45577</v>
      </c>
      <c r="B377" s="16" t="s">
        <v>37</v>
      </c>
      <c r="C377" s="27">
        <f>SUM(D377:R377)</f>
        <v>54</v>
      </c>
      <c r="D377" s="19">
        <v>11</v>
      </c>
      <c r="E377" s="19">
        <v>4</v>
      </c>
      <c r="F377" s="19">
        <v>5</v>
      </c>
      <c r="G377" s="19">
        <v>6</v>
      </c>
      <c r="H377" s="19">
        <v>19</v>
      </c>
      <c r="I377" s="19">
        <v>8</v>
      </c>
      <c r="J377" s="19">
        <v>1</v>
      </c>
      <c r="K377" s="19"/>
      <c r="L377" s="19"/>
      <c r="M377" s="19"/>
      <c r="N377" s="19"/>
      <c r="O377" s="19"/>
      <c r="P377" s="19"/>
      <c r="Q377" s="19"/>
      <c r="R377" s="19"/>
      <c r="S377" s="17">
        <f>YEAR(Tabla2[[#This Row],[Fecha]])</f>
        <v>2024</v>
      </c>
    </row>
  </sheetData>
  <dataValidations count="1">
    <dataValidation type="list" allowBlank="1" showInputMessage="1" showErrorMessage="1" sqref="B377;B2:B376;B378:B1048576">
      <formula1>tecnologias</formula1>
    </dataValidation>
  </dataValidation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D17" sqref="D17"/>
    </sheetView>
  </sheetViews>
  <sheetFormatPr defaultColWidth="9" defaultRowHeight="14.5" outlineLevelCol="5"/>
  <cols>
    <col min="1" max="1" width="10.4454545454545" customWidth="1"/>
    <col min="2" max="2" width="13.6636363636364" customWidth="1"/>
    <col min="3" max="3" width="10.5545454545455" customWidth="1"/>
    <col min="4" max="4" width="10.7818181818182" customWidth="1"/>
  </cols>
  <sheetData>
    <row r="1" spans="2:4">
      <c r="B1" s="12" t="s">
        <v>2</v>
      </c>
      <c r="C1" s="1">
        <v>2023</v>
      </c>
      <c r="D1" s="1">
        <v>2024</v>
      </c>
    </row>
    <row r="2" spans="1:4">
      <c r="A2" s="13" t="s">
        <v>38</v>
      </c>
      <c r="B2" s="14">
        <f>SUM(Tabla2[Total])/(B4-B3+1)</f>
        <v>25.5655877342419</v>
      </c>
      <c r="C2" s="14">
        <f>SUMIF(Tiempos!$S:$S,C1,Tiempos!$C:$C)/(C4-C3+1)</f>
        <v>15.1993355481728</v>
      </c>
      <c r="D2" s="14">
        <f>SUMIF(Tiempos!$S:$S,D1,Tiempos!$C:$C)/(D4-D3+1)</f>
        <v>36.4755244755245</v>
      </c>
    </row>
    <row r="3" spans="1:4">
      <c r="A3" s="13" t="s">
        <v>39</v>
      </c>
      <c r="B3" s="15">
        <f>MIN(Tabla2[Fecha])</f>
        <v>44991</v>
      </c>
      <c r="C3" s="15">
        <f>B3</f>
        <v>44991</v>
      </c>
      <c r="D3" s="15">
        <v>45292</v>
      </c>
    </row>
    <row r="4" spans="1:4">
      <c r="A4" s="13" t="s">
        <v>40</v>
      </c>
      <c r="B4" s="15">
        <f>MAX(Tabla2[Fecha])</f>
        <v>45577</v>
      </c>
      <c r="C4" s="15">
        <v>45291</v>
      </c>
      <c r="D4" s="15">
        <f>MAX(Tabla2[Fecha])</f>
        <v>45577</v>
      </c>
    </row>
    <row r="7" spans="3:4">
      <c r="C7" s="8" t="s">
        <v>41</v>
      </c>
      <c r="D7" s="16">
        <f>D3</f>
        <v>45292</v>
      </c>
    </row>
    <row r="8" spans="3:4">
      <c r="C8" s="8" t="s">
        <v>42</v>
      </c>
      <c r="D8" s="16">
        <f>DATE(D1,12,31)</f>
        <v>45657</v>
      </c>
    </row>
    <row r="9" spans="3:6">
      <c r="C9" s="8" t="s">
        <v>43</v>
      </c>
      <c r="D9">
        <f>(D8-D7+1)*30</f>
        <v>10980</v>
      </c>
      <c r="F9">
        <f>D8-D7</f>
        <v>365</v>
      </c>
    </row>
    <row r="10" spans="3:6">
      <c r="C10" s="8" t="s">
        <v>44</v>
      </c>
      <c r="D10">
        <f>(D4-D3+1)*D2</f>
        <v>10432</v>
      </c>
      <c r="F10">
        <f>ROUND(D10*F9/D9,0)</f>
        <v>347</v>
      </c>
    </row>
    <row r="11" spans="3:4">
      <c r="C11" s="8" t="s">
        <v>45</v>
      </c>
      <c r="D11" s="9">
        <f>D10/D9</f>
        <v>0.950091074681239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21" sqref="A21"/>
    </sheetView>
  </sheetViews>
  <sheetFormatPr defaultColWidth="11.5545454545455" defaultRowHeight="14.5"/>
  <cols>
    <col min="1" max="1" width="12.7818181818182" customWidth="1"/>
  </cols>
  <sheetData>
    <row r="1" spans="1:1">
      <c r="A1" s="1" t="s">
        <v>1</v>
      </c>
    </row>
    <row r="2" spans="1:1">
      <c r="A2" t="s">
        <v>30</v>
      </c>
    </row>
    <row r="3" spans="1:1">
      <c r="A3" t="s">
        <v>20</v>
      </c>
    </row>
    <row r="4" spans="1:1">
      <c r="A4" t="s">
        <v>31</v>
      </c>
    </row>
    <row r="5" spans="1:1">
      <c r="A5" t="s">
        <v>19</v>
      </c>
    </row>
    <row r="6" spans="1:1">
      <c r="A6" t="s">
        <v>32</v>
      </c>
    </row>
    <row r="7" spans="1:1">
      <c r="A7" t="s">
        <v>24</v>
      </c>
    </row>
    <row r="8" spans="1:1">
      <c r="A8" t="s">
        <v>36</v>
      </c>
    </row>
    <row r="9" spans="1:1">
      <c r="A9" t="s">
        <v>22</v>
      </c>
    </row>
    <row r="10" spans="1:1">
      <c r="A10" t="s">
        <v>35</v>
      </c>
    </row>
    <row r="11" spans="1:1">
      <c r="A11" t="s">
        <v>21</v>
      </c>
    </row>
    <row r="12" spans="1:1">
      <c r="A12" t="s">
        <v>28</v>
      </c>
    </row>
    <row r="13" spans="1:1">
      <c r="A13" t="s">
        <v>25</v>
      </c>
    </row>
    <row r="14" spans="1:1">
      <c r="A14" t="s">
        <v>34</v>
      </c>
    </row>
    <row r="15" spans="1:1">
      <c r="A15" t="s">
        <v>37</v>
      </c>
    </row>
    <row r="16" spans="1:1">
      <c r="A16" t="s">
        <v>46</v>
      </c>
    </row>
    <row r="17" spans="1:1">
      <c r="A17" t="s">
        <v>29</v>
      </c>
    </row>
    <row r="18" spans="1:1">
      <c r="A18" t="s">
        <v>33</v>
      </c>
    </row>
    <row r="19" spans="1:1">
      <c r="A19" t="s">
        <v>26</v>
      </c>
    </row>
    <row r="20" spans="1:1">
      <c r="A20" t="s">
        <v>23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41"/>
  <sheetViews>
    <sheetView workbookViewId="0">
      <selection activeCell="J21" sqref="J21:J24"/>
    </sheetView>
  </sheetViews>
  <sheetFormatPr defaultColWidth="11.5545454545455" defaultRowHeight="14.5"/>
  <cols>
    <col min="1" max="1" width="18" customWidth="1"/>
  </cols>
  <sheetData>
    <row r="1" spans="1:2">
      <c r="A1" s="1" t="s">
        <v>47</v>
      </c>
      <c r="B1" s="6" t="s">
        <v>48</v>
      </c>
    </row>
    <row r="2" spans="1:2">
      <c r="A2" s="1" t="s">
        <v>49</v>
      </c>
      <c r="B2" s="5" t="s">
        <v>50</v>
      </c>
    </row>
    <row r="3" spans="1:2">
      <c r="A3" s="1" t="s">
        <v>51</v>
      </c>
      <c r="B3" s="6"/>
    </row>
    <row r="4" spans="1:7">
      <c r="A4" s="1" t="s">
        <v>52</v>
      </c>
      <c r="B4" s="6">
        <v>1</v>
      </c>
      <c r="C4" t="s">
        <v>53</v>
      </c>
      <c r="D4">
        <v>18</v>
      </c>
      <c r="G4">
        <f>58-41</f>
        <v>17</v>
      </c>
    </row>
    <row r="6" spans="1:57">
      <c r="A6" s="1" t="s">
        <v>47</v>
      </c>
      <c r="B6" s="6" t="s">
        <v>54</v>
      </c>
      <c r="F6">
        <v>1</v>
      </c>
      <c r="G6">
        <v>2</v>
      </c>
      <c r="H6">
        <v>3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16</v>
      </c>
      <c r="V6">
        <v>17</v>
      </c>
      <c r="W6">
        <v>18</v>
      </c>
      <c r="X6">
        <v>19</v>
      </c>
      <c r="Y6">
        <v>20</v>
      </c>
      <c r="Z6">
        <v>21</v>
      </c>
      <c r="AA6">
        <v>22</v>
      </c>
      <c r="AB6">
        <v>23</v>
      </c>
      <c r="AC6">
        <v>24</v>
      </c>
      <c r="AD6">
        <v>25</v>
      </c>
      <c r="AE6">
        <v>26</v>
      </c>
      <c r="AF6">
        <v>27</v>
      </c>
      <c r="AG6">
        <v>28</v>
      </c>
      <c r="AH6">
        <v>29</v>
      </c>
      <c r="AI6">
        <v>30</v>
      </c>
      <c r="AJ6">
        <v>31</v>
      </c>
      <c r="AK6">
        <v>32</v>
      </c>
      <c r="AL6">
        <v>33</v>
      </c>
      <c r="AM6">
        <v>34</v>
      </c>
      <c r="AN6">
        <v>35</v>
      </c>
      <c r="AO6">
        <v>36</v>
      </c>
      <c r="AP6">
        <v>37</v>
      </c>
      <c r="AQ6">
        <v>38</v>
      </c>
      <c r="AR6">
        <v>39</v>
      </c>
      <c r="AS6">
        <v>40</v>
      </c>
      <c r="AT6">
        <v>41</v>
      </c>
      <c r="AU6">
        <v>42</v>
      </c>
      <c r="AV6">
        <v>43</v>
      </c>
      <c r="AW6">
        <v>44</v>
      </c>
      <c r="AX6">
        <v>45</v>
      </c>
      <c r="AY6">
        <v>46</v>
      </c>
      <c r="AZ6">
        <v>47</v>
      </c>
      <c r="BA6">
        <v>48</v>
      </c>
      <c r="BB6">
        <v>49</v>
      </c>
      <c r="BC6">
        <v>50</v>
      </c>
      <c r="BD6">
        <v>51</v>
      </c>
      <c r="BE6">
        <v>52</v>
      </c>
    </row>
    <row r="7" spans="1:57">
      <c r="A7" s="1" t="s">
        <v>49</v>
      </c>
      <c r="B7" s="7" t="s">
        <v>55</v>
      </c>
      <c r="F7">
        <f>60+12</f>
        <v>72</v>
      </c>
      <c r="G7">
        <v>58</v>
      </c>
      <c r="H7">
        <f>60+20</f>
        <v>80</v>
      </c>
      <c r="I7">
        <f>60+34</f>
        <v>94</v>
      </c>
      <c r="J7">
        <f>60+23</f>
        <v>83</v>
      </c>
      <c r="K7">
        <v>53</v>
      </c>
      <c r="L7">
        <v>57</v>
      </c>
      <c r="M7">
        <f>60+11</f>
        <v>71</v>
      </c>
      <c r="N7">
        <v>58</v>
      </c>
      <c r="O7">
        <f>60+9</f>
        <v>69</v>
      </c>
      <c r="P7">
        <f>60+4</f>
        <v>64</v>
      </c>
      <c r="Q7">
        <v>40</v>
      </c>
      <c r="R7">
        <v>57</v>
      </c>
      <c r="S7">
        <v>35</v>
      </c>
      <c r="T7">
        <v>54</v>
      </c>
      <c r="U7">
        <v>46</v>
      </c>
      <c r="V7">
        <f>60+27</f>
        <v>87</v>
      </c>
      <c r="W7">
        <f>60+24</f>
        <v>84</v>
      </c>
      <c r="X7">
        <v>32</v>
      </c>
      <c r="Y7">
        <v>31</v>
      </c>
      <c r="Z7">
        <v>36</v>
      </c>
      <c r="AA7">
        <v>25</v>
      </c>
      <c r="AB7">
        <f>60+8</f>
        <v>68</v>
      </c>
      <c r="AC7">
        <v>47</v>
      </c>
      <c r="AD7">
        <v>55</v>
      </c>
      <c r="AE7">
        <v>48</v>
      </c>
      <c r="AF7">
        <v>47</v>
      </c>
      <c r="AG7">
        <f>60+28</f>
        <v>88</v>
      </c>
      <c r="AH7">
        <v>59</v>
      </c>
      <c r="AI7">
        <f>60+38</f>
        <v>98</v>
      </c>
      <c r="AJ7">
        <v>47</v>
      </c>
      <c r="AK7">
        <v>53</v>
      </c>
      <c r="AL7">
        <v>45</v>
      </c>
      <c r="AM7">
        <v>52</v>
      </c>
      <c r="AN7">
        <v>61</v>
      </c>
      <c r="AO7">
        <f>60+34</f>
        <v>94</v>
      </c>
      <c r="AP7">
        <v>42</v>
      </c>
      <c r="AQ7">
        <v>62</v>
      </c>
      <c r="AR7">
        <v>36</v>
      </c>
      <c r="AS7">
        <v>53</v>
      </c>
      <c r="AT7">
        <v>35</v>
      </c>
      <c r="AU7">
        <v>29</v>
      </c>
      <c r="AV7">
        <v>52</v>
      </c>
      <c r="AW7">
        <f>60+12</f>
        <v>72</v>
      </c>
      <c r="AX7">
        <v>44</v>
      </c>
      <c r="AY7">
        <v>60</v>
      </c>
      <c r="AZ7">
        <v>32</v>
      </c>
      <c r="BA7">
        <v>62</v>
      </c>
      <c r="BB7">
        <v>37</v>
      </c>
      <c r="BC7">
        <v>53</v>
      </c>
      <c r="BD7">
        <v>58</v>
      </c>
      <c r="BE7">
        <v>4</v>
      </c>
    </row>
    <row r="8" spans="1:34">
      <c r="A8" s="1" t="s">
        <v>51</v>
      </c>
      <c r="B8" s="6"/>
      <c r="F8" s="8" t="s">
        <v>56</v>
      </c>
      <c r="G8" s="8" t="s">
        <v>56</v>
      </c>
      <c r="H8" s="8" t="s">
        <v>56</v>
      </c>
      <c r="I8" s="8" t="s">
        <v>56</v>
      </c>
      <c r="J8" s="8" t="s">
        <v>56</v>
      </c>
      <c r="K8" s="8" t="s">
        <v>56</v>
      </c>
      <c r="L8" s="8" t="s">
        <v>56</v>
      </c>
      <c r="M8" s="8" t="s">
        <v>56</v>
      </c>
      <c r="N8" s="8" t="s">
        <v>56</v>
      </c>
      <c r="O8" s="8" t="s">
        <v>56</v>
      </c>
      <c r="P8" s="8" t="s">
        <v>56</v>
      </c>
      <c r="Q8" s="8" t="s">
        <v>56</v>
      </c>
      <c r="R8" s="8" t="s">
        <v>56</v>
      </c>
      <c r="S8" s="8" t="s">
        <v>56</v>
      </c>
      <c r="T8" s="8" t="s">
        <v>56</v>
      </c>
      <c r="U8" s="8" t="s">
        <v>56</v>
      </c>
      <c r="V8" s="8" t="s">
        <v>56</v>
      </c>
      <c r="W8" s="8" t="s">
        <v>56</v>
      </c>
      <c r="X8" s="8" t="s">
        <v>56</v>
      </c>
      <c r="Y8" s="8" t="s">
        <v>56</v>
      </c>
      <c r="Z8" s="8" t="s">
        <v>56</v>
      </c>
      <c r="AA8" s="8" t="s">
        <v>56</v>
      </c>
      <c r="AB8" s="8" t="s">
        <v>56</v>
      </c>
      <c r="AC8" s="8" t="s">
        <v>56</v>
      </c>
      <c r="AD8" s="8" t="s">
        <v>56</v>
      </c>
      <c r="AE8" s="8" t="s">
        <v>56</v>
      </c>
      <c r="AF8" s="8" t="s">
        <v>56</v>
      </c>
      <c r="AG8" s="8" t="s">
        <v>56</v>
      </c>
      <c r="AH8" s="8" t="s">
        <v>56</v>
      </c>
    </row>
    <row r="9" spans="1:6">
      <c r="A9" s="1" t="s">
        <v>52</v>
      </c>
      <c r="B9" s="6">
        <v>30</v>
      </c>
      <c r="C9" t="s">
        <v>53</v>
      </c>
      <c r="D9">
        <v>0</v>
      </c>
      <c r="F9">
        <f>SUM(F7:BE7)</f>
        <v>2879</v>
      </c>
    </row>
    <row r="10" spans="6:7">
      <c r="F10">
        <f>SUMIF(F8:BE8,"X",F7:BE7)</f>
        <v>1698</v>
      </c>
      <c r="G10" s="9">
        <f>F10/F9</f>
        <v>0.589788120875304</v>
      </c>
    </row>
    <row r="11" spans="1:11">
      <c r="A11" s="1" t="s">
        <v>47</v>
      </c>
      <c r="B11" s="6" t="s">
        <v>57</v>
      </c>
      <c r="F11">
        <f>SUMIF(F8:BE8,"",F7:BE7)</f>
        <v>1181</v>
      </c>
      <c r="K11" s="10">
        <v>5439.6</v>
      </c>
    </row>
    <row r="12" spans="1:11">
      <c r="A12" s="1" t="s">
        <v>49</v>
      </c>
      <c r="B12" s="7" t="s">
        <v>58</v>
      </c>
      <c r="K12">
        <f>+K11/12</f>
        <v>453.3</v>
      </c>
    </row>
    <row r="13" spans="1:2">
      <c r="A13" s="1" t="s">
        <v>51</v>
      </c>
      <c r="B13" s="6"/>
    </row>
    <row r="14" spans="1:4">
      <c r="A14" s="1" t="s">
        <v>52</v>
      </c>
      <c r="B14" s="6" t="s">
        <v>59</v>
      </c>
      <c r="C14" t="s">
        <v>53</v>
      </c>
      <c r="D14">
        <v>0</v>
      </c>
    </row>
    <row r="18" spans="1:4">
      <c r="A18" t="s">
        <v>60</v>
      </c>
      <c r="B18" t="s">
        <v>47</v>
      </c>
      <c r="C18" t="s">
        <v>49</v>
      </c>
      <c r="D18" t="s">
        <v>61</v>
      </c>
    </row>
    <row r="20" spans="1:4">
      <c r="A20">
        <v>2</v>
      </c>
      <c r="B20" t="s">
        <v>62</v>
      </c>
      <c r="C20" t="s">
        <v>63</v>
      </c>
      <c r="D20">
        <v>2</v>
      </c>
    </row>
    <row r="21" spans="1:4">
      <c r="A21">
        <v>3</v>
      </c>
      <c r="B21" t="s">
        <v>64</v>
      </c>
      <c r="C21" t="s">
        <v>65</v>
      </c>
      <c r="D21">
        <v>1</v>
      </c>
    </row>
    <row r="22" spans="1:4">
      <c r="A22">
        <v>4</v>
      </c>
      <c r="B22" t="s">
        <v>66</v>
      </c>
      <c r="C22" t="s">
        <v>67</v>
      </c>
      <c r="D22">
        <v>1</v>
      </c>
    </row>
    <row r="28" spans="2:2">
      <c r="B28" t="s">
        <v>68</v>
      </c>
    </row>
    <row r="29" spans="2:9">
      <c r="B29" s="5" t="s">
        <v>50</v>
      </c>
      <c r="I29" s="11"/>
    </row>
    <row r="30" spans="2:2">
      <c r="B30" s="5" t="s">
        <v>69</v>
      </c>
    </row>
    <row r="32" spans="2:2">
      <c r="B32" t="s">
        <v>70</v>
      </c>
    </row>
    <row r="33" spans="2:2">
      <c r="B33" s="5" t="s">
        <v>71</v>
      </c>
    </row>
    <row r="40" spans="2:2">
      <c r="B40" s="5" t="s">
        <v>35</v>
      </c>
    </row>
    <row r="41" spans="2:2">
      <c r="B41" s="5" t="s">
        <v>72</v>
      </c>
    </row>
  </sheetData>
  <hyperlinks>
    <hyperlink ref="B7" r:id="rId1" display="https://campus-ademass.com/curso/24"/>
    <hyperlink ref="B12" r:id="rId2" display="https://www.cursosdesarrolloweb.es/course/curso-laravel-11/visor" tooltip="https://www.cursosdesarrolloweb.es/course/curso-laravel-11/visor"/>
    <hyperlink ref="B29" r:id="rId3" display="https://www.youtube.com/playlist?list=PLd3a4dr8oUsAtdEXaR5XBQtspx7axkinm"/>
    <hyperlink ref="B30" r:id="rId4" display="https://www.youtube.com/playlist?list=PLbFjjy1sD3hr3ppWz9JndcXJErAQdpDHt"/>
    <hyperlink ref="B33" r:id="rId5" display="https://www.youtube.com/watch?v=SupUqrZW5C4"/>
    <hyperlink ref="B2" r:id="rId3" display="https://www.youtube.com/playlist?list=PLd3a4dr8oUsAtdEXaR5XBQtspx7axkinm"/>
    <hyperlink ref="B40" r:id="rId6" display="jQuery"/>
    <hyperlink ref="B41" r:id="rId6" display="https://www.youtube.com/watch?v=rSjCJGoH-GQ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34" sqref="C34"/>
    </sheetView>
  </sheetViews>
  <sheetFormatPr defaultColWidth="11.5545454545455" defaultRowHeight="14.5" outlineLevelRow="4" outlineLevelCol="1"/>
  <cols>
    <col min="1" max="1" width="15.7818181818182" customWidth="1"/>
  </cols>
  <sheetData>
    <row r="1" spans="1:1">
      <c r="A1" s="1" t="s">
        <v>73</v>
      </c>
    </row>
    <row r="2" spans="1:1">
      <c r="A2" t="s">
        <v>74</v>
      </c>
    </row>
    <row r="3" spans="2:2">
      <c r="B3" t="s">
        <v>75</v>
      </c>
    </row>
    <row r="4" spans="1:1">
      <c r="A4" t="s">
        <v>76</v>
      </c>
    </row>
    <row r="5" spans="2:2">
      <c r="B5" t="s">
        <v>77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2" sqref="A12"/>
    </sheetView>
  </sheetViews>
  <sheetFormatPr defaultColWidth="11.5545454545455" defaultRowHeight="14.5"/>
  <sheetData>
    <row r="1" spans="1:1">
      <c r="A1" s="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  <row r="11" spans="1:1">
      <c r="A11" t="s">
        <v>88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C24"/>
  <sheetViews>
    <sheetView workbookViewId="0">
      <selection activeCell="A3" sqref="A3"/>
    </sheetView>
  </sheetViews>
  <sheetFormatPr defaultColWidth="11.5545454545455" defaultRowHeight="14.5" outlineLevelCol="2"/>
  <sheetData>
    <row r="1" spans="1:1">
      <c r="A1" t="s">
        <v>89</v>
      </c>
    </row>
    <row r="2" spans="1:1">
      <c r="A2" t="s">
        <v>90</v>
      </c>
    </row>
    <row r="3" spans="2:2">
      <c r="B3" t="s">
        <v>91</v>
      </c>
    </row>
    <row r="4" spans="1:1">
      <c r="A4" t="s">
        <v>92</v>
      </c>
    </row>
    <row r="5" spans="2:2">
      <c r="B5" t="s">
        <v>93</v>
      </c>
    </row>
    <row r="6" spans="3:3">
      <c r="C6" t="s">
        <v>94</v>
      </c>
    </row>
    <row r="7" spans="1:1">
      <c r="A7" t="s">
        <v>95</v>
      </c>
    </row>
    <row r="8" spans="2:2">
      <c r="B8" t="s">
        <v>96</v>
      </c>
    </row>
    <row r="9" spans="3:3">
      <c r="C9" t="s">
        <v>97</v>
      </c>
    </row>
    <row r="10" spans="1:1">
      <c r="A10" t="s">
        <v>98</v>
      </c>
    </row>
    <row r="11" spans="2:2">
      <c r="B11" t="s">
        <v>99</v>
      </c>
    </row>
    <row r="12" spans="1:1">
      <c r="A12" t="s">
        <v>100</v>
      </c>
    </row>
    <row r="13" spans="2:2">
      <c r="B13" t="s">
        <v>101</v>
      </c>
    </row>
    <row r="14" spans="1:1">
      <c r="A14" t="s">
        <v>102</v>
      </c>
    </row>
    <row r="15" spans="2:2">
      <c r="B15" t="s">
        <v>103</v>
      </c>
    </row>
    <row r="16" spans="1:1">
      <c r="A16" t="s">
        <v>104</v>
      </c>
    </row>
    <row r="17" spans="2:2">
      <c r="B17" t="s">
        <v>105</v>
      </c>
    </row>
    <row r="18" spans="2:2">
      <c r="B18" t="s">
        <v>106</v>
      </c>
    </row>
    <row r="19" spans="1:1">
      <c r="A19" t="s">
        <v>107</v>
      </c>
    </row>
    <row r="20" spans="2:2">
      <c r="B20" t="s">
        <v>108</v>
      </c>
    </row>
    <row r="21" spans="1:1">
      <c r="A21" t="s">
        <v>109</v>
      </c>
    </row>
    <row r="22" spans="2:2">
      <c r="B22" t="s">
        <v>110</v>
      </c>
    </row>
    <row r="23" spans="1:1">
      <c r="A23" t="s">
        <v>111</v>
      </c>
    </row>
    <row r="24" spans="2:2">
      <c r="B24" t="s">
        <v>112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12"/>
  <sheetViews>
    <sheetView topLeftCell="A2" workbookViewId="0">
      <selection activeCell="B13" sqref="B13"/>
    </sheetView>
  </sheetViews>
  <sheetFormatPr defaultColWidth="11.5545454545455" defaultRowHeight="14.5" outlineLevelCol="2"/>
  <sheetData>
    <row r="1" spans="1:1">
      <c r="A1" t="s">
        <v>113</v>
      </c>
    </row>
    <row r="2" spans="2:2">
      <c r="B2" t="s">
        <v>114</v>
      </c>
    </row>
    <row r="3" spans="2:2">
      <c r="B3" t="s">
        <v>115</v>
      </c>
    </row>
    <row r="4" spans="3:3">
      <c r="C4" t="s">
        <v>116</v>
      </c>
    </row>
    <row r="5" spans="3:3">
      <c r="C5" t="s">
        <v>117</v>
      </c>
    </row>
    <row r="6" spans="3:3">
      <c r="C6" t="s">
        <v>118</v>
      </c>
    </row>
    <row r="7" spans="1:1">
      <c r="A7" t="s">
        <v>119</v>
      </c>
    </row>
    <row r="8" spans="2:2">
      <c r="B8" t="s">
        <v>120</v>
      </c>
    </row>
    <row r="9" spans="1:1">
      <c r="A9" t="s">
        <v>121</v>
      </c>
    </row>
    <row r="10" spans="2:2">
      <c r="B10" t="s">
        <v>122</v>
      </c>
    </row>
    <row r="11" spans="1:1">
      <c r="A11" t="s">
        <v>123</v>
      </c>
    </row>
    <row r="12" spans="2:2">
      <c r="B12" t="s">
        <v>124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"/>
  <sheetViews>
    <sheetView workbookViewId="0">
      <selection activeCell="H9" sqref="H9"/>
    </sheetView>
  </sheetViews>
  <sheetFormatPr defaultColWidth="9" defaultRowHeight="15" customHeight="1"/>
  <cols>
    <col min="1" max="1" width="115.663636363636" customWidth="1"/>
    <col min="9" max="9" width="13.1818181818182" customWidth="1"/>
  </cols>
  <sheetData>
    <row r="1" s="1" customFormat="1" customHeight="1" spans="1:7">
      <c r="A1" s="1" t="s">
        <v>125</v>
      </c>
      <c r="B1" s="1">
        <f>SUM(B2:B5000)</f>
        <v>332</v>
      </c>
      <c r="D1" s="1">
        <f>B1/60</f>
        <v>5.53333333333333</v>
      </c>
      <c r="G1" s="1">
        <v>1950</v>
      </c>
    </row>
    <row r="2" customHeight="1" spans="1:10">
      <c r="A2" s="2" t="s">
        <v>126</v>
      </c>
      <c r="I2" t="s">
        <v>127</v>
      </c>
      <c r="J2">
        <v>576</v>
      </c>
    </row>
    <row r="3" customHeight="1" spans="1:10">
      <c r="A3" s="3" t="s">
        <v>128</v>
      </c>
      <c r="I3" t="s">
        <v>129</v>
      </c>
      <c r="J3">
        <v>124</v>
      </c>
    </row>
    <row r="4" customHeight="1" spans="1:2">
      <c r="A4" s="3" t="s">
        <v>130</v>
      </c>
      <c r="B4">
        <v>6</v>
      </c>
    </row>
    <row r="5" customHeight="1" spans="1:7">
      <c r="A5" s="4" t="s">
        <v>131</v>
      </c>
      <c r="B5">
        <v>2</v>
      </c>
      <c r="G5">
        <f>G1-J2-J3</f>
        <v>1250</v>
      </c>
    </row>
    <row r="6" customHeight="1" spans="1:1">
      <c r="A6" s="2" t="s">
        <v>132</v>
      </c>
    </row>
    <row r="7" customHeight="1" spans="1:2">
      <c r="A7" s="3" t="s">
        <v>133</v>
      </c>
      <c r="B7">
        <v>4</v>
      </c>
    </row>
    <row r="8" customHeight="1" spans="1:2">
      <c r="A8" s="3" t="s">
        <v>134</v>
      </c>
      <c r="B8">
        <v>5</v>
      </c>
    </row>
    <row r="9" customHeight="1" spans="1:2">
      <c r="A9" s="3" t="s">
        <v>135</v>
      </c>
      <c r="B9">
        <v>9</v>
      </c>
    </row>
    <row r="10" customHeight="1" spans="1:2">
      <c r="A10" s="3" t="s">
        <v>136</v>
      </c>
      <c r="B10">
        <v>5</v>
      </c>
    </row>
    <row r="11" customHeight="1" spans="1:2">
      <c r="A11" s="3" t="s">
        <v>137</v>
      </c>
      <c r="B11">
        <v>5</v>
      </c>
    </row>
    <row r="12" customHeight="1" spans="1:2">
      <c r="A12" s="3" t="s">
        <v>138</v>
      </c>
      <c r="B12">
        <v>5</v>
      </c>
    </row>
    <row r="13" customHeight="1" spans="1:2">
      <c r="A13" s="3" t="s">
        <v>139</v>
      </c>
      <c r="B13">
        <v>6</v>
      </c>
    </row>
    <row r="14" customHeight="1" spans="1:2">
      <c r="A14" s="3" t="s">
        <v>140</v>
      </c>
      <c r="B14">
        <v>6</v>
      </c>
    </row>
    <row r="15" customHeight="1" spans="1:2">
      <c r="A15" s="3" t="s">
        <v>141</v>
      </c>
      <c r="B15">
        <v>11</v>
      </c>
    </row>
    <row r="16" customHeight="1" spans="1:2">
      <c r="A16" s="3" t="s">
        <v>142</v>
      </c>
      <c r="B16">
        <v>7</v>
      </c>
    </row>
    <row r="17" customHeight="1" spans="1:2">
      <c r="A17" s="3" t="s">
        <v>143</v>
      </c>
      <c r="B17">
        <v>7</v>
      </c>
    </row>
    <row r="18" customHeight="1" spans="1:2">
      <c r="A18" s="3" t="s">
        <v>144</v>
      </c>
      <c r="B18">
        <v>6</v>
      </c>
    </row>
    <row r="19" customHeight="1" spans="1:2">
      <c r="A19" s="3" t="s">
        <v>145</v>
      </c>
      <c r="B19">
        <v>7</v>
      </c>
    </row>
    <row r="20" customHeight="1" spans="1:2">
      <c r="A20" s="4" t="s">
        <v>146</v>
      </c>
      <c r="B20">
        <v>10</v>
      </c>
    </row>
    <row r="21" s="1" customFormat="1" customHeight="1" spans="1:1">
      <c r="A21" s="1" t="s">
        <v>147</v>
      </c>
    </row>
    <row r="22" customHeight="1" spans="1:1">
      <c r="A22" s="2" t="s">
        <v>126</v>
      </c>
    </row>
    <row r="23" customHeight="1" spans="1:1">
      <c r="A23" s="3" t="s">
        <v>128</v>
      </c>
    </row>
    <row r="24" customHeight="1" spans="1:2">
      <c r="A24" s="4" t="s">
        <v>148</v>
      </c>
      <c r="B24">
        <v>14</v>
      </c>
    </row>
    <row r="25" customHeight="1" spans="1:1">
      <c r="A25" s="2" t="s">
        <v>149</v>
      </c>
    </row>
    <row r="26" customHeight="1" spans="1:2">
      <c r="A26" s="3" t="s">
        <v>150</v>
      </c>
      <c r="B26">
        <v>4</v>
      </c>
    </row>
    <row r="27" customHeight="1" spans="1:2">
      <c r="A27" s="3" t="s">
        <v>151</v>
      </c>
      <c r="B27">
        <v>9</v>
      </c>
    </row>
    <row r="28" customHeight="1" spans="1:2">
      <c r="A28" s="3" t="s">
        <v>152</v>
      </c>
      <c r="B28">
        <v>3</v>
      </c>
    </row>
    <row r="29" customHeight="1" spans="1:2">
      <c r="A29" s="3" t="s">
        <v>153</v>
      </c>
      <c r="B29">
        <v>7</v>
      </c>
    </row>
    <row r="30" customHeight="1" spans="1:2">
      <c r="A30" s="4" t="s">
        <v>154</v>
      </c>
      <c r="B30">
        <v>12</v>
      </c>
    </row>
    <row r="31" customHeight="1" spans="1:1">
      <c r="A31" s="2" t="s">
        <v>155</v>
      </c>
    </row>
    <row r="32" customHeight="1" spans="1:2">
      <c r="A32" s="3" t="s">
        <v>156</v>
      </c>
      <c r="B32">
        <v>3</v>
      </c>
    </row>
    <row r="33" customHeight="1" spans="1:2">
      <c r="A33" s="3" t="s">
        <v>157</v>
      </c>
      <c r="B33">
        <v>5</v>
      </c>
    </row>
    <row r="34" customHeight="1" spans="1:2">
      <c r="A34" s="3" t="s">
        <v>158</v>
      </c>
      <c r="B34">
        <v>3</v>
      </c>
    </row>
    <row r="35" customHeight="1" spans="1:2">
      <c r="A35" s="4" t="s">
        <v>159</v>
      </c>
      <c r="B35">
        <v>6</v>
      </c>
    </row>
    <row r="36" customHeight="1" spans="1:1">
      <c r="A36" s="2" t="s">
        <v>160</v>
      </c>
    </row>
    <row r="37" customHeight="1" spans="1:2">
      <c r="A37" s="3" t="s">
        <v>161</v>
      </c>
      <c r="B37">
        <v>4</v>
      </c>
    </row>
    <row r="38" customHeight="1" spans="1:2">
      <c r="A38" s="3" t="s">
        <v>162</v>
      </c>
      <c r="B38">
        <v>5</v>
      </c>
    </row>
    <row r="39" customHeight="1" spans="1:2">
      <c r="A39" s="3" t="s">
        <v>163</v>
      </c>
      <c r="B39">
        <v>3</v>
      </c>
    </row>
    <row r="40" customHeight="1" spans="1:2">
      <c r="A40" s="3" t="s">
        <v>164</v>
      </c>
      <c r="B40">
        <v>6</v>
      </c>
    </row>
    <row r="41" customHeight="1" spans="1:2">
      <c r="A41" s="3" t="s">
        <v>165</v>
      </c>
      <c r="B41">
        <v>11</v>
      </c>
    </row>
    <row r="42" customHeight="1" spans="1:2">
      <c r="A42" s="3" t="s">
        <v>166</v>
      </c>
      <c r="B42">
        <v>11</v>
      </c>
    </row>
    <row r="43" customHeight="1" spans="1:2">
      <c r="A43" s="3" t="s">
        <v>167</v>
      </c>
      <c r="B43">
        <v>6</v>
      </c>
    </row>
    <row r="44" customHeight="1" spans="1:2">
      <c r="A44" s="3" t="s">
        <v>168</v>
      </c>
      <c r="B44">
        <v>5</v>
      </c>
    </row>
    <row r="45" customHeight="1" spans="1:2">
      <c r="A45" s="3" t="s">
        <v>169</v>
      </c>
      <c r="B45">
        <v>5</v>
      </c>
    </row>
    <row r="46" customHeight="1" spans="1:2">
      <c r="A46" s="3" t="s">
        <v>170</v>
      </c>
      <c r="B46">
        <v>4</v>
      </c>
    </row>
    <row r="47" customHeight="1" spans="1:2">
      <c r="A47" s="3" t="s">
        <v>171</v>
      </c>
      <c r="B47">
        <v>6</v>
      </c>
    </row>
    <row r="48" customHeight="1" spans="1:2">
      <c r="A48" s="3" t="s">
        <v>172</v>
      </c>
      <c r="B48">
        <v>15</v>
      </c>
    </row>
    <row r="49" customHeight="1" spans="1:2">
      <c r="A49" s="3" t="s">
        <v>173</v>
      </c>
      <c r="B49">
        <v>5</v>
      </c>
    </row>
    <row r="50" customHeight="1" spans="1:2">
      <c r="A50" s="3" t="s">
        <v>174</v>
      </c>
      <c r="B50">
        <v>7</v>
      </c>
    </row>
    <row r="51" customHeight="1" spans="1:2">
      <c r="A51" s="4" t="s">
        <v>175</v>
      </c>
      <c r="B51">
        <v>10</v>
      </c>
    </row>
    <row r="52" customHeight="1" spans="1:1">
      <c r="A52" t="s">
        <v>176</v>
      </c>
    </row>
    <row r="53" customHeight="1" spans="1:1">
      <c r="A53" s="5" t="s">
        <v>132</v>
      </c>
    </row>
    <row r="54" customHeight="1" spans="1:1">
      <c r="A54" s="3" t="s">
        <v>128</v>
      </c>
    </row>
    <row r="55" customHeight="1" spans="1:2">
      <c r="A55" s="3" t="s">
        <v>177</v>
      </c>
      <c r="B55">
        <v>3</v>
      </c>
    </row>
    <row r="56" customHeight="1" spans="1:2">
      <c r="A56" s="3" t="s">
        <v>178</v>
      </c>
      <c r="B56">
        <v>3</v>
      </c>
    </row>
    <row r="57" customHeight="1" spans="1:2">
      <c r="A57" s="3" t="s">
        <v>179</v>
      </c>
      <c r="B57">
        <v>4</v>
      </c>
    </row>
    <row r="58" customHeight="1" spans="1:2">
      <c r="A58" s="3" t="s">
        <v>180</v>
      </c>
      <c r="B58">
        <v>3</v>
      </c>
    </row>
    <row r="59" customHeight="1" spans="1:2">
      <c r="A59" s="3" t="s">
        <v>181</v>
      </c>
      <c r="B59">
        <v>5</v>
      </c>
    </row>
    <row r="60" customHeight="1" spans="1:2">
      <c r="A60" s="3" t="s">
        <v>182</v>
      </c>
      <c r="B60">
        <v>3</v>
      </c>
    </row>
    <row r="61" customHeight="1" spans="1:2">
      <c r="A61" s="3" t="s">
        <v>183</v>
      </c>
      <c r="B61">
        <v>6</v>
      </c>
    </row>
    <row r="62" customHeight="1" spans="1:2">
      <c r="A62" s="3" t="s">
        <v>184</v>
      </c>
      <c r="B62">
        <v>6</v>
      </c>
    </row>
    <row r="63" customHeight="1" spans="1:2">
      <c r="A63" s="3" t="s">
        <v>185</v>
      </c>
      <c r="B63">
        <v>2</v>
      </c>
    </row>
    <row r="64" customHeight="1" spans="1:2">
      <c r="A64" s="3" t="s">
        <v>186</v>
      </c>
      <c r="B64">
        <v>3</v>
      </c>
    </row>
    <row r="65" customHeight="1" spans="1:2">
      <c r="A65" s="3" t="s">
        <v>187</v>
      </c>
      <c r="B65">
        <v>3</v>
      </c>
    </row>
    <row r="66" customHeight="1" spans="1:2">
      <c r="A66" s="3" t="s">
        <v>188</v>
      </c>
      <c r="B66">
        <v>5</v>
      </c>
    </row>
    <row r="67" customHeight="1" spans="1:2">
      <c r="A67" s="3" t="s">
        <v>189</v>
      </c>
      <c r="B67">
        <v>2</v>
      </c>
    </row>
    <row r="68" customHeight="1" spans="1:2">
      <c r="A68" s="3" t="s">
        <v>190</v>
      </c>
      <c r="B68">
        <v>7</v>
      </c>
    </row>
    <row r="69" customHeight="1" spans="1:2">
      <c r="A69" s="3" t="s">
        <v>191</v>
      </c>
      <c r="B69">
        <v>6</v>
      </c>
    </row>
    <row r="70" customHeight="1" spans="1:2">
      <c r="A70" s="4" t="s">
        <v>192</v>
      </c>
      <c r="B70">
        <v>1</v>
      </c>
    </row>
  </sheetData>
  <hyperlinks>
    <hyperlink ref="A2" r:id="rId1" display="Introducciónkeyboard_arrow_down"/>
    <hyperlink ref="A3" r:id="rId1" display="file_downloadProyecto finalN/D"/>
    <hyperlink ref="A4" r:id="rId2" display="play_circle_outline¿Qué vamos a hacer?6 minutos"/>
    <hyperlink ref="A5" r:id="rId1" display="play_circle_outlineExplicación inicial2 minutos"/>
    <hyperlink ref="A6" r:id="rId1" display="Contenido del cursokeyboard_arrow_down"/>
    <hyperlink ref="A7" r:id="rId1" display="play_circle_outlineMigraciones y Seeders4 minutos"/>
    <hyperlink ref="A8" r:id="rId1" display="play_circle_outlineEntendiendo los Value Objects5 minutos"/>
    <hyperlink ref="A9" r:id="rId1" display="play_circle_outlineValue Object (clase abstracta)9 minutos"/>
    <hyperlink ref="A10" r:id="rId1" display="play_circle_outlineValue Object Primitivo (Text)5 minutos"/>
    <hyperlink ref="A11" r:id="rId1" display="play_circle_outlineProbando nuestro Value Object con Tinker5 minutos"/>
    <hyperlink ref="A12" r:id="rId1" display="play_circle_outlineValue Object Primitivo (Number) + Tinker5 minutos"/>
    <hyperlink ref="A13" r:id="rId1" display="play_circle_outlineValue Object Primitivo (Boolean) + Tinker6 minutos"/>
    <hyperlink ref="A14" r:id="rId1" display="play_circle_outlineUtilizando Value Objects en los modelos Eloquent (Casts)6 minutos"/>
    <hyperlink ref="A15" r:id="rId1" display="play_circle_outlineUtilizando Value Objects en Atributos Eloquent (FullName)11 minutos"/>
    <hyperlink ref="A16" r:id="rId1" display="play_circle_outlineValue Object Email + Cast + Tinker7 minutos"/>
    <hyperlink ref="A17" r:id="rId1" display="play_circle_outlineValue Object URL + Cast + Tinker7 minutos"/>
    <hyperlink ref="A18" r:id="rId1" display="play_circle_outlineValue Object Phone + Cast + Tinker6 minutos"/>
    <hyperlink ref="A19" r:id="rId1" display="play_circle_outlineValue Object Money + Cast + Tinker7 minutos"/>
    <hyperlink ref="A20" r:id="rId1" display="play_circle_outlineValue Object File + Cast + Tinker10 minutos"/>
    <hyperlink ref="A22" r:id="rId3" display="Introducciónkeyboard_arrow_down"/>
    <hyperlink ref="A23" r:id="rId3" display="file_downloadProyecto finalN/D"/>
    <hyperlink ref="A24" r:id="rId4" display="play_circle_outline¿Qué vamos a hacer?14 minutos"/>
    <hyperlink ref="A25" r:id="rId3" display="Preparando nuestro proyectokeyboard_arrow_down"/>
    <hyperlink ref="A26" r:id="rId3" display="play_circle_outlineCrear proyecto con el stack Inertia y registrar namespace Domain4 minutos"/>
    <hyperlink ref="A27" r:id="rId3" display="play_circle_outlineEstructura de directorios para aplicar DDD9 minutos"/>
    <hyperlink ref="A28" r:id="rId3" display="play_circle_outlineCrear modelos Post, Category, Tag y pasar modelo User a Shared3 minutos"/>
    <hyperlink ref="A29" r:id="rId3" display="play_circle_outlineMigraciones para Post, Category y Tag7 minutos"/>
    <hyperlink ref="A30" r:id="rId3" display="play_circle_outlineFactories, Seeds, y configurar modelos12 minutos"/>
    <hyperlink ref="A31" r:id="rId3" display="Shared Contextkeyboard_arrow_down"/>
    <hyperlink ref="A32" r:id="rId3" display="play_circle_outlineCrear y aplicar GlobalScope para usuarios3 minutos"/>
    <hyperlink ref="A33" r:id="rId3" display="play_circle_outlineEloquent Api Resource para User5 minutos"/>
    <hyperlink ref="A34" r:id="rId3" display="play_circle_outlineClase abstracta en Shared Context para crear filtros que realicen búsquedas3 minutos"/>
    <hyperlink ref="A35" r:id="rId3" display="play_circle_outlineReflectionClass para nuestro modelo de vista abstracto6 minutos"/>
    <hyperlink ref="A36" r:id="rId3" display="Blog Contextkeyboard_arrow_down"/>
    <hyperlink ref="A37" r:id="rId3" display="play_circle_outlineApi Resources para gestionar el Blog4 minutos"/>
    <hyperlink ref="A38" r:id="rId3" display="play_circle_outlineGenerando los filtros del Blog a través de nuestra clase abstracta6 minutos"/>
    <hyperlink ref="A39" r:id="rId3" display="play_circle_outlineEnum Filter, un enumerable con lógica para procesar los filtros5 minutos"/>
    <hyperlink ref="A40" r:id="rId3" display="play_circle_outlineFormRequest para Posts3 minutos"/>
    <hyperlink ref="A41" r:id="rId3" display="play_circle_outlineExtender la paginación de Laravel para generar enlaces en el cliente a demanda6 minutos"/>
    <hyperlink ref="A42" r:id="rId3" display="play_circle_outlineModelo de vista para el listado de Posts completo11 minutos"/>
    <hyperlink ref="A43" r:id="rId3" display="play_circle_outlineModelo de vista para el formulario de Posts6 minutos"/>
    <hyperlink ref="A44" r:id="rId3" display="play_circle_outlineAcción para crear y actualizar Posts de forma centralizada8 minutos"/>
    <hyperlink ref="A45" r:id="rId3" display="play_circle_outlinePostController con método Index para utilizar nuestro modelo de vista para el listado5 minutos"/>
    <hyperlink ref="A46" r:id="rId3" display="play_circle_outlineComponentes Vue Badge y Post4 minutos"/>
    <hyperlink ref="A47" r:id="rId3" display="play_circle_outlineComponente Vue Paginación6 minutos"/>
    <hyperlink ref="A48" r:id="rId3" display="play_circle_outlinePágina Vue para listar posts con filtrado y paginación server side15 minutos"/>
    <hyperlink ref="A49" r:id="rId3" display="play_circle_outlineOperaciones de CRUD en el PostController utilizando Actions y ViewModels5 minutos"/>
    <hyperlink ref="A50" r:id="rId3" display="play_circle_outlinePágina formulario posts reutilizable para alta y edición7 minutos"/>
    <hyperlink ref="A51" r:id="rId3" display="play_circle_outlineExportar el listado a Excel10 minutos"/>
    <hyperlink ref="A53" r:id="rId5" display="Contenido del cursokeyboard_arrow_down"/>
    <hyperlink ref="A54" r:id="rId5" display="file_downloadProyecto finalN/D"/>
    <hyperlink ref="A55" r:id="rId6" display="play_circle_outline¿Qué vamos a hacer?3 minutos"/>
    <hyperlink ref="A56" r:id="rId5" display="play_circle_outlineExplicación y crear proyecto3 minutos"/>
    <hyperlink ref="A57" r:id="rId5" display="play_circle_outlineShared Domain y ajustar el modelo User4 minutos"/>
    <hyperlink ref="A58" r:id="rId5" display="play_circle_outlineEstructura del dominio Shortener y seed + factory usuarios3 minutos"/>
    <hyperlink ref="A59" r:id="rId5" display="play_circle_outlineMigración y modelo ShortUrl5 minutos"/>
    <hyperlink ref="A60" r:id="rId5" display="play_circle_outlineEloquent Accessor ShortUrl3 minutos"/>
    <hyperlink ref="A61" r:id="rId5" display="play_circle_outlineControlador ShortUrl, rutas y ajustar navegación6 minutos"/>
    <hyperlink ref="A62" r:id="rId5" display="play_circle_outlineModelo de Vista y listado de URLs con formulario de alta6 minutos"/>
    <hyperlink ref="A63" r:id="rId5" display="play_circle_outlineRegla de validación para verificar la URL ingresada2 minutos"/>
    <hyperlink ref="A64" r:id="rId5" display="play_circle_outlineFormRequest para validar las URL3 minutos"/>
    <hyperlink ref="A65" r:id="rId5" display="play_circle_outlineGenerar códigos alfanuméricos únicos3 minutos"/>
    <hyperlink ref="A66" r:id="rId5" display="play_circle_outlineAcción para crear ShortUrl5 minutos"/>
    <hyperlink ref="A67" r:id="rId5" display="play_circle_outlineEliminar ShortUrl2 minutos"/>
    <hyperlink ref="A68" r:id="rId5" display="play_circle_outlineAcción para redireccionar y actualizar los Hits7 minutos"/>
    <hyperlink ref="A69" r:id="rId5" display="play_circle_outlineProbando las URL con diferentes agentes de usuario6 minutos"/>
    <hyperlink ref="A70" r:id="rId5" display="play_circle_outlineDespedida1 minutos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Tiempos</vt:lpstr>
      <vt:lpstr>Resumen</vt:lpstr>
      <vt:lpstr>Tablas</vt:lpstr>
      <vt:lpstr>Avances</vt:lpstr>
      <vt:lpstr>Atajos VSC</vt:lpstr>
      <vt:lpstr>Ext VSC</vt:lpstr>
      <vt:lpstr>Laravel</vt:lpstr>
      <vt:lpstr>Vue.js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Bazo</dc:creator>
  <cp:lastModifiedBy>addentra</cp:lastModifiedBy>
  <dcterms:created xsi:type="dcterms:W3CDTF">2023-03-06T10:51:00Z</dcterms:created>
  <dcterms:modified xsi:type="dcterms:W3CDTF">2024-10-12T10:31:37Z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A6A5ECAAD31644E786EE39C7D736FD4E_12</vt:lpwstr>
  </property>
  <property fmtid="{D5CDD505-2E9C-101B-9397-08002B2CF9AE}" pid="3" name="KSOProductBuildVer">
    <vt:lpwstr>3082-12.2.0.18283</vt:lpwstr>
  </property>
</Properties>
</file>