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7B8F551D-9BEE-4691-A9D9-2ED41ECA5660}" xr6:coauthVersionLast="47" xr6:coauthVersionMax="47" xr10:uidLastSave="{00000000-0000-0000-0000-000000000000}"/>
  <bookViews>
    <workbookView xWindow="-108" yWindow="-108" windowWidth="23256" windowHeight="12456" activeTab="1"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48" i="1" l="1"/>
  <c r="AB248" i="1"/>
  <c r="AC248" i="1"/>
  <c r="AD248" i="1"/>
  <c r="AE248" i="1"/>
  <c r="AZ248" i="1" s="1"/>
  <c r="AF248" i="1"/>
  <c r="AG248" i="1"/>
  <c r="AH248" i="1"/>
  <c r="AI248" i="1"/>
  <c r="AJ248" i="1"/>
  <c r="AK248" i="1"/>
  <c r="AL248" i="1"/>
  <c r="AM248" i="1"/>
  <c r="AN248" i="1"/>
  <c r="AO248" i="1"/>
  <c r="AP248" i="1"/>
  <c r="AQ248" i="1"/>
  <c r="AR248" i="1"/>
  <c r="AS248" i="1"/>
  <c r="AT248" i="1"/>
  <c r="AU248" i="1"/>
  <c r="AV248" i="1"/>
  <c r="AW248" i="1"/>
  <c r="AX248" i="1"/>
  <c r="AY248" i="1"/>
  <c r="K248" i="1"/>
  <c r="AA247" i="1"/>
  <c r="AB247" i="1"/>
  <c r="AC247" i="1"/>
  <c r="AD247" i="1"/>
  <c r="AE247" i="1"/>
  <c r="AF247" i="1"/>
  <c r="AG247" i="1"/>
  <c r="AH247" i="1"/>
  <c r="AI247" i="1"/>
  <c r="AJ247" i="1"/>
  <c r="AL247" i="1"/>
  <c r="AM247" i="1"/>
  <c r="AN247" i="1"/>
  <c r="AO247" i="1"/>
  <c r="AP247" i="1"/>
  <c r="AQ247" i="1"/>
  <c r="AR247" i="1"/>
  <c r="AS247" i="1"/>
  <c r="AT247" i="1"/>
  <c r="AU247" i="1"/>
  <c r="AV247" i="1"/>
  <c r="AW247" i="1"/>
  <c r="AX247" i="1"/>
  <c r="AY247" i="1"/>
  <c r="K247" i="1"/>
  <c r="AK247" i="1" s="1"/>
  <c r="AA246" i="1"/>
  <c r="AB246" i="1"/>
  <c r="AC246" i="1"/>
  <c r="AD246" i="1"/>
  <c r="AE246" i="1"/>
  <c r="AF246" i="1"/>
  <c r="AG246" i="1"/>
  <c r="AH246" i="1"/>
  <c r="AI246" i="1"/>
  <c r="AJ246" i="1"/>
  <c r="AL246" i="1"/>
  <c r="AM246" i="1"/>
  <c r="AN246" i="1"/>
  <c r="AO246" i="1"/>
  <c r="AP246" i="1"/>
  <c r="AQ246" i="1"/>
  <c r="AR246" i="1"/>
  <c r="AS246" i="1"/>
  <c r="AT246" i="1"/>
  <c r="AU246" i="1"/>
  <c r="AV246" i="1"/>
  <c r="AW246" i="1"/>
  <c r="AX246" i="1"/>
  <c r="AY246" i="1"/>
  <c r="K246" i="1"/>
  <c r="AK246" i="1" s="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47" i="1" l="1"/>
  <c r="AZ246" i="1"/>
  <c r="AZ245" i="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<sst xmlns="http://schemas.openxmlformats.org/spreadsheetml/2006/main" count="4251" uniqueCount="1347">
  <si>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</si>
  <si>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</si>
  <si>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</si>
  <si>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</si>
  <si>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</si>
  <si>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</si>
  <si>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</si>
  <si>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</si>
  <si>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</si>
  <si>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</si>
  <si>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</si>
  <si>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</si>
  <si>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</si>
  <si>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</si>
  <si>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</si>
  <si>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</si>
  <si>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</si>
  <si>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</si>
  <si>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</si>
  <si>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</si>
  <si>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</si>
  <si>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</si>
  <si>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</si>
  <si>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</si>
  <si>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</si>
  <si>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</si>
  <si>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</si>
  <si>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</si>
  <si>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</si>
  <si>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</si>
  <si>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</si>
  <si>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</si>
  <si>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</si>
  <si>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</si>
  <si>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</si>
  <si>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</si>
  <si>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</si>
  <si>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</si>
  <si>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</si>
  <si>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</si>
  <si>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</si>
  <si>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</si>
  <si>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</si>
  <si>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</si>
  <si>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</si>
  <si>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</si>
  <si>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</si>
  <si>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</si>
  <si>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</si>
  <si>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</si>
  <si>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</si>
  <si>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</si>
  <si>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</si>
  <si>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</si>
  <si>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</si>
  <si>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</si>
  <si>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</si>
  <si>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</si>
  <si>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</si>
  <si>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</si>
  <si>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</si>
  <si>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</si>
  <si>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</si>
  <si>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</si>
  <si>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</si>
  <si>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</si>
  <si>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</si>
  <si>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</si>
  <si>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</si>
  <si>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</si>
  <si>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</si>
  <si>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</si>
  <si>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</si>
  <si>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</si>
  <si>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</si>
  <si>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</si>
  <si>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</si>
  <si>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</si>
  <si>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</si>
  <si>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</si>
  <si>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</si>
  <si>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</si>
  <si>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</si>
  <si>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</si>
  <si>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</si>
  <si>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</si>
  <si>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</si>
  <si>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</si>
  <si>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</si>
  <si>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</si>
  <si>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</si>
  <si>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</si>
  <si>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</si>
  <si>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</si>
  <si>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</si>
  <si>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</si>
  <si>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</si>
  <si>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</si>
  <si>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</si>
  <si>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</si>
  <si>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</si>
  <si>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</si>
  <si>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</si>
  <si>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</si>
  <si>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</si>
  <si>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</si>
  <si>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</si>
  <si>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</si>
  <si>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</si>
  <si>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</si>
  <si>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</si>
  <si>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</si>
  <si>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</si>
  <si>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</si>
  <si>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</si>
  <si>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</si>
  <si>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</si>
  <si>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</si>
  <si>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</si>
  <si>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</si>
  <si>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</si>
  <si>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</si>
  <si>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</si>
  <si>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</si>
  <si>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</si>
  <si>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</si>
  <si>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</si>
  <si>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</si>
  <si>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</si>
  <si>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</si>
  <si>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</si>
  <si>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</si>
  <si>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</si>
  <si>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</si>
  <si>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</si>
  <si>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</si>
  <si>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</si>
  <si>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</si>
  <si>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</si>
  <si>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</si>
  <si>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</si>
  <si>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</si>
  <si>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</si>
  <si>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</si>
  <si>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</si>
  <si>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</si>
  <si>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</si>
  <si>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</si>
  <si>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</si>
  <si>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</si>
  <si>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</si>
  <si>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</si>
  <si>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</si>
  <si>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</si>
  <si>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</si>
  <si>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</si>
  <si>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</si>
  <si>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</si>
  <si>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</si>
  <si>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</si>
  <si>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</si>
  <si>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</si>
  <si>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</si>
  <si>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</si>
  <si>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</si>
  <si>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</si>
  <si>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</si>
  <si>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</si>
  <si>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</si>
  <si>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</si>
  <si>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</si>
  <si>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</si>
  <si>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</si>
  <si>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</si>
  <si>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</si>
  <si>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</si>
  <si>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</si>
  <si>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</si>
  <si>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</si>
  <si>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</si>
  <si>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</si>
  <si>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</si>
  <si>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</si>
  <si>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</si>
  <si>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</si>
  <si>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</si>
  <si>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</si>
  <si>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</si>
  <si>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</si>
  <si>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</si>
  <si>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</si>
  <si>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</si>
  <si>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</si>
  <si>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</si>
  <si>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</si>
  <si>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</si>
  <si>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</si>
  <si>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</si>
  <si>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</si>
  <si>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</si>
  <si>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</si>
  <si>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</si>
  <si>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</si>
  <si>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</si>
  <si>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</si>
  <si>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</si>
  <si>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</si>
  <si>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</si>
  <si>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</si>
  <si>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</si>
  <si>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</si>
  <si>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</si>
  <si>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</si>
  <si>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</si>
  <si>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</si>
  <si>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</si>
  <si>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</si>
  <si>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</si>
  <si>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</si>
  <si>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</si>
  <si>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</si>
  <si>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</si>
  <si>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</si>
  <si>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</si>
  <si>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</si>
  <si>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</si>
  <si>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</si>
  <si>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</si>
  <si>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</si>
  <si>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</si>
  <si>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</si>
  <si>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</si>
  <si>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</si>
  <si>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</si>
  <si>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</si>
  <si>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</si>
  <si>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</si>
  <si>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</si>
  <si>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</si>
  <si>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</si>
  <si>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</si>
  <si>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</si>
  <si>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</si>
  <si>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</si>
  <si>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</si>
  <si>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</si>
  <si>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</si>
  <si>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</si>
  <si>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</si>
  <si>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</si>
  <si>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</si>
  <si>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</si>
  <si>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</si>
  <si>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</si>
  <si>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</si>
  <si>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</si>
  <si>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</si>
  <si>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</si>
  <si>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</si>
  <si>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</si>
  <si>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</si>
  <si>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</si>
  <si>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</si>
  <si>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</si>
  <si>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</si>
  <si>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</si>
  <si>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</si>
  <si>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</si>
  <si>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</si>
  <si>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</si>
  <si>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</si>
  <si>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</si>
  <si>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</si>
  <si>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</si>
  <si>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</si>
  <si>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</si>
  <si>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</si>
  <si>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</si>
  <si>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</si>
  <si>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</si>
  <si>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</si>
  <si>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</si>
  <si>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</si>
  <si>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</si>
  <si>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</si>
  <si>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</si>
  <si>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</si>
  <si>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</si>
  <si>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</si>
  <si>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</si>
  <si>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</si>
  <si>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</si>
  <si>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</si>
  <si>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</si>
  <si>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</si>
  <si>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</si>
  <si>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</si>
  <si>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</si>
  <si>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</si>
  <si>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</si>
  <si>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</si>
  <si>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</si>
  <si>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</si>
  <si>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</si>
  <si>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</si>
  <si>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</si>
  <si>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</si>
  <si>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</si>
  <si>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</si>
  <si>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</si>
  <si>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</si>
  <si>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</si>
  <si>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</si>
  <si>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</si>
  <si>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</si>
  <si>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</si>
  <si>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</si>
  <si>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</si>
  <si>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</si>
  <si>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</si>
  <si>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</si>
  <si>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</si>
  <si>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</si>
  <si>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</si>
  <si>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</si>
  <si>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</si>
  <si>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</si>
  <si>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</si>
  <si>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</si>
  <si>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</si>
  <si>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</si>
  <si>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</si>
  <si>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</si>
  <si>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</si>
  <si>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</si>
  <si>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</si>
  <si>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</si>
  <si>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</si>
  <si>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</si>
  <si>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</si>
  <si>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</si>
  <si>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</si>
  <si>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</si>
  <si>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</si>
  <si>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</si>
  <si>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</si>
  <si>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</si>
  <si>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</si>
  <si>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</si>
  <si>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</si>
  <si>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</si>
  <si>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</si>
  <si>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</si>
  <si>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</si>
  <si>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</si>
  <si>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</si>
  <si>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</si>
  <si>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</si>
  <si>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</si>
  <si>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</si>
  <si>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</si>
  <si>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</si>
  <si>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</si>
  <si>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</si>
  <si>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</si>
  <si>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</si>
  <si>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</si>
  <si>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</si>
  <si>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</si>
  <si>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</si>
  <si>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</si>
  <si>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</si>
  <si>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</si>
  <si>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</si>
  <si>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</si>
  <si>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</si>
  <si>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</si>
  <si>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</si>
  <si>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</si>
  <si>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</si>
  <si>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</si>
  <si>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</si>
  <si>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</si>
  <si>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</si>
  <si>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</si>
  <si>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</si>
  <si>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</si>
  <si>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</si>
  <si>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</si>
  <si>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</si>
  <si>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</si>
  <si>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</si>
  <si>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</si>
  <si>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</si>
  <si>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</si>
  <si>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</si>
  <si>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</si>
  <si>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</si>
  <si>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</si>
  <si>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</si>
  <si>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</si>
  <si>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</si>
  <si>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</si>
  <si>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</si>
  <si>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</si>
  <si>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</si>
  <si>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</si>
  <si>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</si>
  <si>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</si>
  <si>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</si>
  <si>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</si>
  <si>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</si>
  <si>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</si>
  <si>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</si>
  <si>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</si>
  <si>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</si>
  <si>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</si>
  <si>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</si>
  <si>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</si>
  <si>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</si>
  <si>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</si>
  <si>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</si>
  <si>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</si>
  <si>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</si>
  <si>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</si>
  <si>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</si>
  <si>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</si>
  <si>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</si>
  <si>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</si>
  <si>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</si>
  <si>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</si>
  <si>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</si>
  <si>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</si>
  <si>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</si>
  <si>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</si>
  <si>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</si>
  <si>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</si>
  <si>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</si>
  <si>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</si>
  <si>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</si>
  <si>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</si>
  <si>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</si>
  <si>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</si>
  <si>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</si>
  <si>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</si>
  <si>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</si>
  <si>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</si>
  <si>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</si>
  <si>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</si>
  <si>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</si>
  <si>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</si>
  <si>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</si>
  <si>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</si>
  <si>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</si>
  <si>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</si>
  <si>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</si>
  <si>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</si>
  <si>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</si>
  <si>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</si>
  <si>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</si>
  <si>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</si>
  <si>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</si>
  <si>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</si>
  <si>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</si>
  <si>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</si>
  <si>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</si>
  <si>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</si>
  <si>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</si>
  <si>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</si>
  <si>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</si>
  <si>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</si>
  <si>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</si>
  <si>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</si>
  <si>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</si>
  <si>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</si>
  <si>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</si>
  <si>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</si>
  <si>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</si>
  <si>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</si>
  <si>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</si>
  <si>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</si>
  <si>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</si>
  <si>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</si>
  <si>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</si>
  <si>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</si>
  <si>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</si>
  <si>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</si>
  <si>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</si>
  <si>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</si>
  <si>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</si>
  <si>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</si>
  <si>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</si>
  <si>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</si>
  <si>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</si>
  <si>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</si>
  <si>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</si>
  <si>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</si>
  <si>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</si>
  <si>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</si>
  <si>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</si>
  <si>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</si>
  <si>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</si>
  <si>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</si>
  <si>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</si>
  <si>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</si>
  <si>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</si>
  <si>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</si>
  <si>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</si>
  <si>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</si>
  <si>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</si>
  <si>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</si>
  <si>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</si>
  <si>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</si>
  <si>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</si>
  <si>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</si>
  <si>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</si>
  <si>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</si>
  <si>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</si>
  <si>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</si>
  <si>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</si>
  <si>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</si>
  <si>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</si>
  <si>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</si>
  <si>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</si>
  <si>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</si>
  <si>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</si>
  <si>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</si>
  <si>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</si>
  <si>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</si>
  <si>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</si>
  <si>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</si>
  <si>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</si>
  <si>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</si>
  <si>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</si>
  <si>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</si>
  <si>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</si>
  <si>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</si>
  <si>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</si>
  <si>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</si>
  <si>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</si>
  <si>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</si>
  <si>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</si>
  <si>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</si>
  <si>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</si>
  <si>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</si>
  <si>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</si>
  <si>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</si>
  <si>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</si>
  <si>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</si>
  <si>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</si>
  <si>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</si>
  <si>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</si>
  <si>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</si>
  <si>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</si>
  <si>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</si>
  <si>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</si>
  <si>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</si>
  <si>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</si>
  <si>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</si>
  <si>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</si>
  <si>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</si>
  <si>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</si>
  <si>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</si>
  <si>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</si>
  <si>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</si>
  <si>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</si>
  <si>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</si>
  <si>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</si>
  <si>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</si>
  <si>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</si>
  <si>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</si>
  <si>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</si>
  <si>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</si>
  <si>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</si>
  <si>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</si>
  <si>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</si>
  <si>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</si>
  <si>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</si>
  <si>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</si>
  <si>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</si>
  <si>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</si>
  <si>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</si>
  <si>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</si>
  <si>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</si>
  <si>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</si>
  <si>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</si>
  <si>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</si>
  <si>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</si>
  <si>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</si>
  <si>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</si>
  <si>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</si>
  <si>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</si>
  <si>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</si>
  <si>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</si>
  <si>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</si>
  <si>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</si>
  <si>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</si>
  <si>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</si>
  <si>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</si>
  <si>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</si>
  <si>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</si>
  <si>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</si>
  <si>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</si>
  <si>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</si>
  <si>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</si>
  <si>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</si>
  <si>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</si>
  <si>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</si>
  <si>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</si>
  <si>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</si>
  <si>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</si>
  <si>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</si>
  <si>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</si>
  <si>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</si>
  <si>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</si>
  <si>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</si>
  <si>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</si>
  <si>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</si>
  <si>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</si>
  <si>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</si>
  <si>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</si>
  <si>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</si>
  <si>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</si>
  <si>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</si>
  <si>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</si>
  <si>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</si>
  <si>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</si>
  <si>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</si>
  <si>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</si>
  <si>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</si>
  <si>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</si>
  <si>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</si>
  <si>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</si>
  <si>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</si>
  <si>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</si>
  <si>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</si>
  <si>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</si>
  <si>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</si>
  <si>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</si>
  <si>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</si>
  <si>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</si>
  <si>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</si>
  <si>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</si>
  <si>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</si>
  <si>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</si>
  <si>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</si>
  <si>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</si>
  <si>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</si>
  <si>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</si>
  <si>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</si>
  <si>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</si>
  <si>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</si>
  <si>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</si>
  <si>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</si>
  <si>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</si>
  <si>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</si>
  <si>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</si>
  <si>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</si>
  <si>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</si>
  <si>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</si>
  <si>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</si>
  <si>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</si>
  <si>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</si>
  <si>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</si>
  <si>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</si>
  <si>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</si>
  <si>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</si>
  <si>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</si>
  <si>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</si>
  <si>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</si>
  <si>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</si>
  <si>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</si>
  <si>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</si>
  <si>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</si>
  <si>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</si>
  <si>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</si>
  <si>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</si>
  <si>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</si>
  <si>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</si>
  <si>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</si>
  <si>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</si>
  <si>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</si>
  <si>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</si>
  <si>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</si>
  <si>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</si>
  <si>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</si>
  <si>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</si>
  <si>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</si>
  <si>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</si>
  <si>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</si>
  <si>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</si>
  <si>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</si>
  <si>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</si>
  <si>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</si>
  <si>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</si>
  <si>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</si>
  <si>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</si>
  <si>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</si>
  <si>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</si>
  <si>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</si>
  <si>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</si>
  <si>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</si>
  <si>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</si>
  <si>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</si>
  <si>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</si>
  <si>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</si>
  <si>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</si>
  <si>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</si>
  <si>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</si>
  <si>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</si>
  <si>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</si>
  <si>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</si>
  <si>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</si>
  <si>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</si>
  <si>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</si>
  <si>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</si>
  <si>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</si>
  <si>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</si>
  <si>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</si>
  <si>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</si>
  <si>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</si>
  <si>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</si>
  <si>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</si>
  <si>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</si>
  <si>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</si>
  <si>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</si>
  <si>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</si>
  <si>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</si>
  <si>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</si>
  <si>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</si>
  <si>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</si>
  <si>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</si>
  <si>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</si>
  <si>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</si>
  <si>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</si>
  <si>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</si>
  <si>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</si>
  <si>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</si>
  <si>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</si>
  <si>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</si>
  <si>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</si>
  <si>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</si>
  <si>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</si>
  <si>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</si>
  <si>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</si>
  <si>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</si>
  <si>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</si>
  <si>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</si>
  <si>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</si>
  <si>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</si>
  <si>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</si>
  <si>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</si>
  <si>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</si>
  <si>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</si>
  <si>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</si>
  <si>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</si>
  <si>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</si>
  <si>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</si>
  <si>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</si>
  <si>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</si>
  <si>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</si>
  <si>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</si>
  <si>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</si>
  <si>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</si>
  <si>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</si>
  <si>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</si>
  <si>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</si>
  <si>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</si>
  <si>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</si>
  <si>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</si>
  <si>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</si>
  <si>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</si>
  <si>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</si>
  <si>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</si>
  <si>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</si>
  <si>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</si>
  <si>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</si>
  <si>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</si>
  <si>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</si>
  <si>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</si>
  <si>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</si>
  <si>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</si>
  <si>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</si>
  <si>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</si>
  <si>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</si>
  <si>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</si>
  <si>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</si>
  <si>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</si>
  <si>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</si>
  <si>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</si>
  <si>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</si>
  <si>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</si>
  <si>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</si>
  <si>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</si>
  <si>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</si>
  <si>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</si>
  <si>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</si>
  <si>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</si>
  <si>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</si>
  <si>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</si>
  <si>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</si>
  <si>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</si>
  <si>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</si>
  <si>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</si>
  <si>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</si>
  <si>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</si>
  <si>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</si>
  <si>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</si>
  <si>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</si>
  <si>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</si>
  <si>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</si>
  <si>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</si>
  <si>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</si>
  <si>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</si>
  <si>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</si>
  <si>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</si>
  <si>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</si>
  <si>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</si>
  <si>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</si>
  <si>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</si>
  <si>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</si>
  <si>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</si>
  <si>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</si>
  <si>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</si>
  <si>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</si>
  <si>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</si>
  <si>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</si>
  <si>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</si>
  <si>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</si>
  <si>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</si>
  <si>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</si>
  <si>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</si>
  <si>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</si>
  <si>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</si>
  <si>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</si>
  <si>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</si>
  <si>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</si>
  <si>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</si>
  <si>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</si>
  <si>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</si>
  <si>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</si>
  <si>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</si>
  <si>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</si>
  <si>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</si>
  <si>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</si>
  <si>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</si>
  <si>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</si>
  <si>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</si>
  <si>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</si>
  <si>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</si>
  <si>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</si>
  <si>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</si>
  <si>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</si>
  <si>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</si>
  <si>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</si>
  <si>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</si>
  <si>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</si>
  <si>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</si>
  <si>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</si>
  <si>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</si>
  <si>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</si>
  <si>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</si>
  <si>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</si>
  <si>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</si>
  <si>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</si>
  <si>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</si>
  <si>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</si>
  <si>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</si>
  <si>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</si>
  <si>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</si>
  <si>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</si>
  <si>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</si>
  <si>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</si>
  <si>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</si>
  <si>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</si>
  <si>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</si>
  <si>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</si>
  <si>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</si>
  <si>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</si>
  <si>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</si>
  <si>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</si>
  <si>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</si>
  <si>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</si>
  <si>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</si>
  <si>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</si>
  <si>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</si>
  <si>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</si>
  <si>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</si>
  <si>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</si>
  <si>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</si>
  <si>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</si>
  <si>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</si>
  <si>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</si>
  <si>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</si>
  <si>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</si>
  <si>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</si>
  <si>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</si>
  <si>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</si>
  <si>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</si>
  <si>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</si>
  <si>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</si>
  <si>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</si>
  <si>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</si>
  <si>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</si>
  <si>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</si>
  <si>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</si>
  <si>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</si>
  <si>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</si>
  <si>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</si>
  <si>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</si>
  <si>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</si>
  <si>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</si>
  <si>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</si>
  <si>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</si>
  <si>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</si>
  <si>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</si>
  <si>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</si>
  <si>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</si>
  <si>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</si>
  <si>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</si>
  <si>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</si>
  <si>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</si>
  <si>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</si>
  <si>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</si>
  <si>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</si>
  <si>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</si>
  <si>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</si>
  <si>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</si>
  <si>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</si>
  <si>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</si>
  <si>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</si>
  <si>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</si>
  <si>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</si>
  <si>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</si>
  <si>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</si>
  <si>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</si>
  <si>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</si>
  <si>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</si>
  <si>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</si>
  <si>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</si>
  <si>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</si>
  <si>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</si>
  <si>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</si>
  <si>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</si>
  <si>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</si>
  <si>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</si>
  <si>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</si>
  <si>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</si>
  <si>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</si>
  <si>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</si>
  <si>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</si>
  <si>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</si>
  <si>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</si>
  <si>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</si>
  <si>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</si>
  <si>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</si>
  <si>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</si>
  <si>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</si>
  <si>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</si>
  <si>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</si>
  <si>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</si>
  <si>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</si>
  <si>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</si>
  <si>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</si>
  <si>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</si>
  <si>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</si>
  <si>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</si>
  <si>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</si>
  <si>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</si>
  <si>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</si>
  <si>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</si>
  <si>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</si>
  <si>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</si>
  <si>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</si>
  <si>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</si>
  <si>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</si>
  <si>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</si>
  <si>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</si>
  <si>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</si>
  <si>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</si>
  <si>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</si>
  <si>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</si>
  <si>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</si>
  <si>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</si>
  <si>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</si>
  <si>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</si>
  <si>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</si>
  <si>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</si>
  <si>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</si>
  <si>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</si>
  <si>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</si>
  <si>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</si>
  <si>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</si>
  <si>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</si>
  <si>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</si>
  <si>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</si>
  <si>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</si>
  <si>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</si>
  <si>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</si>
  <si>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</si>
  <si>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</si>
  <si>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</si>
  <si>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</si>
  <si>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</si>
  <si>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</si>
  <si>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</si>
  <si>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</si>
  <si>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</si>
  <si>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</si>
  <si>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</si>
  <si>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</si>
  <si>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</si>
  <si>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</si>
  <si>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</si>
  <si>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</si>
  <si>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</si>
  <si>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</si>
  <si>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</si>
  <si>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</si>
  <si>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</si>
  <si>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</si>
  <si>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</si>
  <si>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</si>
  <si>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</si>
  <si>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</si>
  <si>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</si>
  <si>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</si>
  <si>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</si>
  <si>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</si>
  <si>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</si>
  <si>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</si>
  <si>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</si>
  <si>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</si>
  <si>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</si>
  <si>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</si>
  <si>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</si>
  <si>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</si>
  <si>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</si>
  <si>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</si>
  <si>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</si>
  <si>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</si>
  <si>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</si>
  <si>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</si>
  <si>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</si>
  <si>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</si>
  <si>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</si>
  <si>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</si>
  <si>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</si>
  <si>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</si>
  <si>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</si>
  <si>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</si>
  <si>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</si>
  <si>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</si>
  <si>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</si>
  <si>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</si>
  <si>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</si>
  <si>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</si>
  <si>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</si>
  <si>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</si>
  <si>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</si>
  <si>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</si>
  <si>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</si>
  <si>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</si>
  <si>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</si>
  <si>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</si>
  <si>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</si>
  <si>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</si>
  <si>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</si>
  <si>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</si>
  <si>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</si>
  <si>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</si>
  <si>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</si>
  <si>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</si>
  <si>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</si>
  <si>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</si>
  <si>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</si>
  <si>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</si>
  <si>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</si>
  <si>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</si>
  <si>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</si>
  <si>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</si>
  <si>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</si>
  <si>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</si>
  <si>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</si>
  <si>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</si>
  <si>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</si>
  <si>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</si>
  <si>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</si>
  <si>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</si>
  <si>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</si>
  <si>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</si>
  <si>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</si>
  <si>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</si>
  <si>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</si>
  <si>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</si>
  <si>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</si>
  <si>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</si>
  <si>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</si>
  <si>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</si>
  <si>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</si>
  <si>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</si>
  <si>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</si>
  <si>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</si>
  <si>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</si>
  <si>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</si>
  <si>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</si>
  <si>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</si>
  <si>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</si>
  <si>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</si>
  <si>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</si>
  <si>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</si>
  <si>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</si>
  <si>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</si>
  <si>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</si>
  <si>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</si>
  <si>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</si>
  <si>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</si>
  <si>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</si>
  <si>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</si>
  <si>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</si>
  <si>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</si>
  <si>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</si>
  <si>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</si>
  <si>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</si>
  <si>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</si>
  <si>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</si>
  <si>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</si>
  <si>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</si>
  <si>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</si>
  <si>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</si>
  <si>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</si>
  <si>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</si>
  <si>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</si>
  <si>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</si>
  <si>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</si>
  <si>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</si>
  <si>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</si>
  <si>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</si>
  <si>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</si>
  <si>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</si>
  <si>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</si>
  <si>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</si>
  <si>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</si>
  <si>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</si>
  <si>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</si>
  <si>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</si>
  <si>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</si>
  <si>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</si>
  <si>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</si>
  <si>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</si>
  <si>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</si>
  <si>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</si>
  <si>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</si>
  <si>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</si>
  <si>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</si>
  <si>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</si>
  <si>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</si>
  <si>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</si>
  <si>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</si>
  <si>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</si>
  <si>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</si>
  <si>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</si>
  <si>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</si>
  <si>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</si>
  <si>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</si>
  <si>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</si>
  <si>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</si>
  <si>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</si>
  <si>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</si>
  <si>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</si>
  <si>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</si>
  <si>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</si>
  <si>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</si>
  <si>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</si>
  <si>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</si>
  <si>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</si>
  <si>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</si>
  <si>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</si>
  <si>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</si>
  <si>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</si>
  <si>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</si>
  <si>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</si>
  <si>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</si>
  <si>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</si>
  <si>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</si>
  <si>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</si>
  <si>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</si>
  <si>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</si>
  <si>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</si>
  <si>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</si>
  <si>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</si>
  <si>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</si>
  <si>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</si>
  <si>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</si>
  <si>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</si>
  <si>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</si>
  <si>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</si>
  <si>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</si>
  <si>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</si>
  <si>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</si>
  <si>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</si>
  <si>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</si>
  <si>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</si>
  <si>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</si>
  <si>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</si>
  <si>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</si>
  <si>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</si>
  <si>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</si>
  <si>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</si>
  <si>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</si>
  <si>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</si>
  <si>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</si>
  <si>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</si>
  <si>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</si>
  <si>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</si>
  <si>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</si>
  <si>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</si>
  <si>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</si>
  <si>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</si>
  <si>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</si>
  <si>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</si>
  <si>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</si>
  <si>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</si>
  <si>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</si>
  <si>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</si>
  <si>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</si>
  <si>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</si>
  <si>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</si>
  <si>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</si>
  <si>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</si>
  <si>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</si>
  <si>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</si>
  <si>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</si>
  <si>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</si>
  <si>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</si>
  <si>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</si>
  <si>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</si>
  <si>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</si>
  <si>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</si>
  <si>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</si>
  <si>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</si>
  <si>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</si>
  <si>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</si>
  <si>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</si>
  <si>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</si>
  <si>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</si>
  <si>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</si>
  <si>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</si>
  <si>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</si>
  <si>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</si>
  <si>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</si>
  <si>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</si>
  <si>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</si>
  <si>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</si>
  <si>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</si>
  <si>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</si>
  <si>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</si>
  <si>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</si>
  <si>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</si>
  <si>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</si>
  <si>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</si>
  <si>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</si>
  <si>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</si>
  <si>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</si>
  <si>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</si>
  <si>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</si>
  <si>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</si>
  <si>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</si>
  <si>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</si>
  <si>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</si>
  <si>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</si>
  <si>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</si>
  <si>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</si>
  <si>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</si>
  <si>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</si>
  <si>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</si>
  <si>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</si>
  <si>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</si>
  <si>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</si>
  <si>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</si>
  <si>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</si>
  <si>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</si>
  <si>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</si>
  <si>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</si>
  <si>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</si>
  <si>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</si>
  <si>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</si>
  <si>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</si>
  <si>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</si>
  <si>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</si>
  <si>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</si>
  <si>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</si>
  <si>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</si>
  <si>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</si>
  <si>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</si>
  <si>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</si>
  <si>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</si>
  <si>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</si>
  <si>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</si>
  <si>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</si>
  <si>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</si>
  <si>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</si>
  <si>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</si>
  <si>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</si>
  <si>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</si>
  <si>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</si>
  <si>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</si>
  <si>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</si>
  <si>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</si>
  <si>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</si>
  <si>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</si>
  <si>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</si>
  <si>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</si>
  <si>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</si>
  <si>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</si>
  <si>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</si>
  <si>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</si>
  <si>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</si>
  <si>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</si>
  <si>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</si>
  <si>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</si>
  <si>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</si>
  <si>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</si>
  <si>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</si>
  <si>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</si>
  <si>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</si>
  <si>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</si>
  <si>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</si>
  <si>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</si>
  <si>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</si>
  <si>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</si>
  <si>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</si>
  <si>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</si>
  <si>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</si>
  <si>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</si>
  <si>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</si>
  <si>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</si>
  <si>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</si>
  <si>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</si>
  <si>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</si>
  <si>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</si>
  <si>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'livewire'</t>
  </si>
  <si>
    <t>'laravel', 'alpine'</t>
  </si>
  <si>
    <t>https://github.com/petrix12/alpine2023.git</t>
  </si>
  <si>
    <t>https://codersfree.com/cursos/aprende-laravel-desde-cero</t>
  </si>
  <si>
    <t>Aprende Laravel 10 desde cero</t>
  </si>
  <si>
    <t>Aprende Laravel 10 desde cero y conviértete en un experto en el framework PHP más popular. Construye aplicaciones web escalables y descubre las mejores prácticas y técnicas de Laravel. ¡Inscríbete ahora!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</si>
</sst>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yperlink" xfId="1" builtinId="8"/>
    <cellStyle name="Normal" xfId="0" builtinId="0"/>
  </cellStyles>
  <dxfs count="10">
    <dxf>
      <fill>
        <patternFill>
          <bgColor rgb="FFFF0000"/>
        </patternFill>
      </fill>
    </dxf>
    <dxf>
      <font>
        <b/>
        <i val="0"/>
        <strike val="0"/>
        <condense val="0"/>
        <extend val="0"/>
        <outline val="0"/>
        <shadow val="0"/>
        <u val="none"/>
        <vertAlign val="baseline"/>
        <sz val="11"/>
        <color theme="1"/>
        <name val="Calibri"/>
        <family val="2"/>
        <scheme val="minor"/>
      </font>
    </dxf>
    <dxf>
      <fill>
        <patternFill>
          <bgColor rgb="FFFF0000"/>
        </patternFill>
      </fill>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
      <fill>
        <patternFill>
          <bgColor rgb="FFFF0000"/>
        </patternFill>
      </fill>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48" totalsRowShown="0" headerRowDxfId="7">
  <autoFilter ref="A1:Y248" xr:uid="{35821B52-E1A3-4F68-8264-95586991A61F}"/>
  <sortState xmlns:xlrd2="http://schemas.microsoft.com/office/spreadsheetml/2017/richdata2" ref="A4:X167">
    <sortCondition ref="A1:A167"/>
  </sortState>
  <tableColumns count="25">
    <tableColumn id="1" xr3:uid="{6EC704AD-AD44-4DB4-918A-B83D695DE3A1}" name="id" dataDxfId="6"/>
    <tableColumn id="2" xr3:uid="{B6F432CE-A60E-4F0D-A068-BDBB9D7A889D}" name="name"/>
    <tableColumn id="3" xr3:uid="{CBF16A43-3D5D-48FC-889C-DDFFC90864C6}" name="category"/>
    <tableColumn id="4" xr3:uid="{A413336C-15DF-455C-AE67-3338C4704783}" name="technology"/>
    <tableColumn id="5" xr3:uid="{60D649E9-0DAB-4D18-A438-7540D6003181}" name="url"/>
    <tableColumn id="6" xr3:uid="{9830F84C-0142-4D75-BB99-D04B24D36BF1}" name="platform"/>
    <tableColumn id="7" xr3:uid="{E2ACB74C-7FD5-4AD9-83E2-4A21192DB0D4}" name="costo" dataDxfId="5"/>
    <tableColumn id="8" xr3:uid="{44ECA173-471E-42B1-AA33-2E4923E72500}" name="money"/>
    <tableColumn id="9" xr3:uid="{47CD3EE7-ACA8-4A3C-954B-5ED7DDEE8E2E}" name="comprado"/>
    <tableColumn id="10" xr3:uid="{67D3F461-8DCC-49E8-A6CC-61700C7F7434}" name="priority" dataDxfId="4"/>
    <tableColumn id="11" xr3:uid="{1BF73A1E-992B-4FA8-A326-8402B55BBD45}" name="minutos"/>
    <tableColumn id="12" xr3:uid="{C44892B3-5714-4E96-B162-9A8BF12FA266}" name="culminado" dataDxfId="3"/>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3" totalsRowShown="0">
  <autoFilter ref="A1:B143" xr:uid="{067E9773-6429-4990-A4BC-176AC8A0C3C6}"/>
  <sortState xmlns:xlrd2="http://schemas.microsoft.com/office/spreadsheetml/2017/richdata2" ref="A2:B142">
    <sortCondition ref="B1:B142"/>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1">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4" totalsRowShown="0">
  <autoFilter ref="A1:B24" xr:uid="{E11171C7-9CCC-440D-8DB0-90787DC07521}"/>
  <sortState xmlns:xlrd2="http://schemas.microsoft.com/office/spreadsheetml/2017/richdata2" ref="A2:B24">
    <sortCondition ref="B1:B24"/>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1" totalsRowShown="0">
  <autoFilter ref="A1:B81"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hyperlink" Target="https://github.com/petrix12/alpine2023.git"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326" Type="http://schemas.openxmlformats.org/officeDocument/2006/relationships/printerSettings" Target="../printerSettings/printerSettings2.bin"/><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4" Type="http://schemas.openxmlformats.org/officeDocument/2006/relationships/hyperlink" Target="https://www.udemy.com/course/aprende-a-disenar-una-api-restful-correctamente" TargetMode="External"/><Relationship Id="rId76" Type="http://schemas.openxmlformats.org/officeDocument/2006/relationships/hyperlink" Target="https://codersfree.com/cursos/aprende-vue-3-desde-cero-mas-inertia"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62" Type="http://schemas.openxmlformats.org/officeDocument/2006/relationships/hyperlink" Target="https://www.udemy.com/course/como-subir-multiples-archivos-en-laravel" TargetMode="External"/><Relationship Id="rId183" Type="http://schemas.openxmlformats.org/officeDocument/2006/relationships/hyperlink" Target="https://www.udemy.com/course/introduccion-a-google-cloud-platform" TargetMode="External"/><Relationship Id="rId218" Type="http://schemas.openxmlformats.org/officeDocument/2006/relationships/hyperlink" Target="https://www.linkedin.com/learning/fundamentos-de-la-gestion-del-tiempo"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71" Type="http://schemas.openxmlformats.org/officeDocument/2006/relationships/hyperlink" Target="https://github.com/petrix12/openbootcamp2022/blob/main/apuntes/001_introduccion_a_la_programacion.md"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24" Type="http://schemas.openxmlformats.org/officeDocument/2006/relationships/hyperlink" Target="https://www.udemy.com/course/desarrolla-la-logica-de-programacion-con-flujogramas" TargetMode="External"/><Relationship Id="rId45" Type="http://schemas.openxmlformats.org/officeDocument/2006/relationships/hyperlink" Target="https://learndigital.withgoogle.com/activate/course/web-development-II" TargetMode="External"/><Relationship Id="rId66" Type="http://schemas.openxmlformats.org/officeDocument/2006/relationships/hyperlink" Target="https://www.udemy.com/course/tailwindcss"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31" Type="http://schemas.openxmlformats.org/officeDocument/2006/relationships/hyperlink" Target="https://platzi.com/clases/1050-programacion-basica/5104-que-es-htmlcssjs" TargetMode="External"/><Relationship Id="rId327" Type="http://schemas.openxmlformats.org/officeDocument/2006/relationships/table" Target="../tables/table1.xm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73" Type="http://schemas.openxmlformats.org/officeDocument/2006/relationships/hyperlink" Target="https://codersfree.com/cursos/aprende-a-crear-una-plataforma-de-cursos-con-laravel"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hyperlink" Target="https://www.youtube.com/playlist?list=PLZ2ovOgdI-kVcpcljnRe7heDP-YVrk1ki"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325" Type="http://schemas.openxmlformats.org/officeDocument/2006/relationships/hyperlink" Target="https://codersfree.com/cursos/aprende-laravel-desde-cero"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 Id="rId55" Type="http://schemas.openxmlformats.org/officeDocument/2006/relationships/hyperlink" Target="https://www.udemy.com/course/crea-una-landing-page-moderna-con-html-css-y-javascript"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opLeftCell="A5" workbookViewId="0">
      <selection activeCell="G6" sqref="G6"/>
    </sheetView>
  </sheetViews>
  <sheetFormatPr defaultColWidth="11.5546875" defaultRowHeight="14.4" x14ac:dyDescent="0.3"/>
  <cols>
    <col min="1" max="1" width="28.33203125" bestFit="1" customWidth="1"/>
  </cols>
  <sheetData>
    <row r="1" spans="1:6" x14ac:dyDescent="0.3">
      <c r="A1" s="12" t="s">
        <v>528</v>
      </c>
      <c r="B1" s="13">
        <f ca="1">TODAY()</f>
        <v>45131</v>
      </c>
      <c r="E1" s="21">
        <f>SUMIF(courses!J:J,1,courses!K:K)/60</f>
        <v>277.01666666666665</v>
      </c>
      <c r="F1" s="21">
        <f>E1/365*60</f>
        <v>45.536986301369858</v>
      </c>
    </row>
    <row r="2" spans="1:6" x14ac:dyDescent="0.3">
      <c r="B2" s="11"/>
    </row>
    <row r="3" spans="1:6" x14ac:dyDescent="0.3">
      <c r="A3" s="14" t="s">
        <v>527</v>
      </c>
      <c r="B3" s="14">
        <f t="shared" ref="B3:D3" ca="1" si="0">+C3-1</f>
        <v>2019</v>
      </c>
      <c r="C3" s="14">
        <f t="shared" ca="1" si="0"/>
        <v>2020</v>
      </c>
      <c r="D3" s="14">
        <f t="shared" ca="1" si="0"/>
        <v>2021</v>
      </c>
      <c r="E3" s="14">
        <f ca="1">+F3-1</f>
        <v>2022</v>
      </c>
      <c r="F3" s="14">
        <f ca="1">YEAR(B1)</f>
        <v>2023</v>
      </c>
    </row>
    <row r="4" spans="1:6" x14ac:dyDescent="0.3">
      <c r="A4" s="18" t="s">
        <v>438</v>
      </c>
      <c r="B4" s="15">
        <f ca="1">SUMIFS(courses!$K:$K,courses!$C:$C,Dashboard!$A4,courses!$L:$L,"&gt;=1-1-"&amp;B$3,courses!$L:$L,"&lt;=31-12-"&amp;B$3)/60</f>
        <v>0</v>
      </c>
      <c r="C4" s="15">
        <f ca="1">SUMIFS(courses!$K:$K,courses!$C:$C,Dashboard!$A4,courses!$L:$L,"&gt;=1-1-"&amp;C$3,courses!$L:$L,"&lt;=31-12-"&amp;C$3)/60</f>
        <v>37.06666666666667</v>
      </c>
      <c r="D4" s="15">
        <f ca="1">SUMIFS(courses!$K:$K,courses!$C:$C,Dashboard!$A4,courses!$L:$L,"&gt;=1-1-"&amp;D$3,courses!$L:$L,"&lt;=31-12-"&amp;D$3)/60</f>
        <v>0</v>
      </c>
      <c r="E4" s="15">
        <f ca="1">SUMIFS(courses!$K:$K,courses!$C:$C,Dashboard!$A4,courses!$L:$L,"&gt;=1-1-"&amp;E$3,courses!$L:$L,"&lt;=31-12-"&amp;E$3)/60</f>
        <v>40.799999999999997</v>
      </c>
      <c r="F4" s="15">
        <f ca="1">SUMIFS(courses!$K:$K,courses!$C:$C,Dashboard!$A4,courses!$L:$L,"&gt;=1-1-"&amp;F$3,courses!$L:$L,"&lt;=31-12-"&amp;F$3)/60</f>
        <v>0</v>
      </c>
    </row>
    <row r="5" spans="1:6" x14ac:dyDescent="0.3">
      <c r="A5" s="18" t="s">
        <v>374</v>
      </c>
      <c r="B5" s="15">
        <f ca="1">SUMIFS(courses!$K:$K,courses!$C:$C,Dashboard!$A5,courses!$L:$L,"&gt;=1-1-"&amp;B$3,courses!$L:$L,"&lt;=31-12-"&amp;B$3)/60</f>
        <v>0</v>
      </c>
      <c r="C5" s="15">
        <f ca="1">SUMIFS(courses!$K:$K,courses!$C:$C,Dashboard!$A5,courses!$L:$L,"&gt;=1-1-"&amp;C$3,courses!$L:$L,"&lt;=31-12-"&amp;C$3)/60</f>
        <v>26.816666666666666</v>
      </c>
      <c r="D5" s="15">
        <f ca="1">SUMIFS(courses!$K:$K,courses!$C:$C,Dashboard!$A5,courses!$L:$L,"&gt;=1-1-"&amp;D$3,courses!$L:$L,"&lt;=31-12-"&amp;D$3)/60</f>
        <v>0</v>
      </c>
      <c r="E5" s="15">
        <f ca="1">SUMIFS(courses!$K:$K,courses!$C:$C,Dashboard!$A5,courses!$L:$L,"&gt;=1-1-"&amp;E$3,courses!$L:$L,"&lt;=31-12-"&amp;E$3)/60</f>
        <v>0</v>
      </c>
      <c r="F5" s="15">
        <f ca="1">SUMIFS(courses!$K:$K,courses!$C:$C,Dashboard!$A5,courses!$L:$L,"&gt;=1-1-"&amp;F$3,courses!$L:$L,"&lt;=31-12-"&amp;F$3)/60</f>
        <v>0</v>
      </c>
    </row>
    <row r="6" spans="1:6" x14ac:dyDescent="0.3">
      <c r="A6" s="18" t="s">
        <v>614</v>
      </c>
      <c r="B6" s="15">
        <f ca="1">SUMIFS(courses!$K:$K,courses!$C:$C,Dashboard!$A6,courses!$L:$L,"&gt;=1-1-"&amp;B$3,courses!$L:$L,"&lt;=31-12-"&amp;B$3)/60</f>
        <v>0</v>
      </c>
      <c r="C6" s="15">
        <f ca="1">SUMIFS(courses!$K:$K,courses!$C:$C,Dashboard!$A6,courses!$L:$L,"&gt;=1-1-"&amp;C$3,courses!$L:$L,"&lt;=31-12-"&amp;C$3)/60</f>
        <v>4.9000000000000004</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0</v>
      </c>
      <c r="C7" s="15">
        <f ca="1">SUMIFS(courses!$K:$K,courses!$C:$C,Dashboard!$A7,courses!$L:$L,"&gt;=1-1-"&amp;C$3,courses!$L:$L,"&lt;=31-12-"&amp;C$3)/60</f>
        <v>40</v>
      </c>
      <c r="D7" s="15">
        <f ca="1">SUMIFS(courses!$K:$K,courses!$C:$C,Dashboard!$A7,courses!$L:$L,"&gt;=1-1-"&amp;D$3,courses!$L:$L,"&lt;=31-12-"&amp;D$3)/60</f>
        <v>10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v>
      </c>
      <c r="C8" s="15">
        <f ca="1">SUMIFS(courses!$K:$K,courses!$C:$C,Dashboard!$A8,courses!$L:$L,"&gt;=1-1-"&amp;C$3,courses!$L:$L,"&lt;=31-12-"&amp;C$3)/60</f>
        <v>0.16666666666666666</v>
      </c>
      <c r="D8" s="15">
        <f ca="1">SUMIFS(courses!$K:$K,courses!$C:$C,Dashboard!$A8,courses!$L:$L,"&gt;=1-1-"&amp;D$3,courses!$L:$L,"&lt;=31-12-"&amp;D$3)/60</f>
        <v>3.8666666666666667</v>
      </c>
      <c r="E8" s="15">
        <f ca="1">SUMIFS(courses!$K:$K,courses!$C:$C,Dashboard!$A8,courses!$L:$L,"&gt;=1-1-"&amp;E$3,courses!$L:$L,"&lt;=31-12-"&amp;E$3)/60</f>
        <v>5.8166666666666664</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0</v>
      </c>
      <c r="C10" s="15">
        <f ca="1">SUMIFS(courses!$K:$K,courses!$C:$C,Dashboard!$A10,courses!$L:$L,"&gt;=1-1-"&amp;C$3,courses!$L:$L,"&lt;=31-12-"&amp;C$3)/60</f>
        <v>5.416666666666667</v>
      </c>
      <c r="D10" s="15">
        <f ca="1">SUMIFS(courses!$K:$K,courses!$C:$C,Dashboard!$A10,courses!$L:$L,"&gt;=1-1-"&amp;D$3,courses!$L:$L,"&lt;=31-12-"&amp;D$3)/60</f>
        <v>62.466666666666669</v>
      </c>
      <c r="E10" s="15">
        <f ca="1">SUMIFS(courses!$K:$K,courses!$C:$C,Dashboard!$A10,courses!$L:$L,"&gt;=1-1-"&amp;E$3,courses!$L:$L,"&lt;=31-12-"&amp;E$3)/60</f>
        <v>14.216666666666667</v>
      </c>
      <c r="F10" s="15">
        <f ca="1">SUMIFS(courses!$K:$K,courses!$C:$C,Dashboard!$A10,courses!$L:$L,"&gt;=1-1-"&amp;F$3,courses!$L:$L,"&lt;=31-12-"&amp;F$3)/60</f>
        <v>31.216666666666665</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0</v>
      </c>
      <c r="C12" s="15">
        <f ca="1">SUMIFS(courses!$K:$K,courses!$C:$C,Dashboard!$A12,courses!$L:$L,"&gt;=1-1-"&amp;C$3,courses!$L:$L,"&lt;=31-12-"&amp;C$3)/60</f>
        <v>16</v>
      </c>
      <c r="D12" s="15">
        <f ca="1">SUMIFS(courses!$K:$K,courses!$C:$C,Dashboard!$A12,courses!$L:$L,"&gt;=1-1-"&amp;D$3,courses!$L:$L,"&lt;=31-12-"&amp;D$3)/60</f>
        <v>4.25</v>
      </c>
      <c r="E12" s="15">
        <f ca="1">SUMIFS(courses!$K:$K,courses!$C:$C,Dashboard!$A12,courses!$L:$L,"&gt;=1-1-"&amp;E$3,courses!$L:$L,"&lt;=31-12-"&amp;E$3)/60</f>
        <v>26.283333333333335</v>
      </c>
      <c r="F12" s="15">
        <f ca="1">SUMIFS(courses!$K:$K,courses!$C:$C,Dashboard!$A12,courses!$L:$L,"&gt;=1-1-"&amp;F$3,courses!$L:$L,"&lt;=31-12-"&amp;F$3)/60</f>
        <v>0</v>
      </c>
    </row>
    <row r="13" spans="1:6" x14ac:dyDescent="0.3">
      <c r="A13" s="18" t="s">
        <v>171</v>
      </c>
      <c r="B13" s="15">
        <f ca="1">SUMIFS(courses!$K:$K,courses!$C:$C,Dashboard!$A13,courses!$L:$L,"&gt;=1-1-"&amp;B$3,courses!$L:$L,"&lt;=31-12-"&amp;B$3)/60</f>
        <v>0</v>
      </c>
      <c r="C13" s="15">
        <f ca="1">SUMIFS(courses!$K:$K,courses!$C:$C,Dashboard!$A13,courses!$L:$L,"&gt;=1-1-"&amp;C$3,courses!$L:$L,"&lt;=31-12-"&amp;C$3)/60</f>
        <v>160.83333333333334</v>
      </c>
      <c r="D13" s="15">
        <f ca="1">SUMIFS(courses!$K:$K,courses!$C:$C,Dashboard!$A13,courses!$L:$L,"&gt;=1-1-"&amp;D$3,courses!$L:$L,"&lt;=31-12-"&amp;D$3)/60</f>
        <v>0</v>
      </c>
      <c r="E13" s="15">
        <f ca="1">SUMIFS(courses!$K:$K,courses!$C:$C,Dashboard!$A13,courses!$L:$L,"&gt;=1-1-"&amp;E$3,courses!$L:$L,"&lt;=31-12-"&amp;E$3)/60</f>
        <v>33.116666666666667</v>
      </c>
      <c r="F13" s="15">
        <f ca="1">SUMIFS(courses!$K:$K,courses!$C:$C,Dashboard!$A13,courses!$L:$L,"&gt;=1-1-"&amp;F$3,courses!$L:$L,"&lt;=31-12-"&amp;F$3)/60</f>
        <v>0</v>
      </c>
    </row>
    <row r="14" spans="1:6" x14ac:dyDescent="0.3">
      <c r="A14" s="18" t="s">
        <v>3</v>
      </c>
      <c r="B14" s="15">
        <f ca="1">SUMIFS(courses!$K:$K,courses!$C:$C,Dashboard!$A14,courses!$L:$L,"&gt;=1-1-"&amp;B$3,courses!$L:$L,"&lt;=31-12-"&amp;B$3)/60</f>
        <v>0</v>
      </c>
      <c r="C14" s="15">
        <f ca="1">SUMIFS(courses!$K:$K,courses!$C:$C,Dashboard!$A14,courses!$L:$L,"&gt;=1-1-"&amp;C$3,courses!$L:$L,"&lt;=31-12-"&amp;C$3)/60</f>
        <v>3.3</v>
      </c>
      <c r="D14" s="15">
        <f ca="1">SUMIFS(courses!$K:$K,courses!$C:$C,Dashboard!$A14,courses!$L:$L,"&gt;=1-1-"&amp;D$3,courses!$L:$L,"&lt;=31-12-"&amp;D$3)/60</f>
        <v>34.31666666666667</v>
      </c>
      <c r="E14" s="15">
        <f ca="1">SUMIFS(courses!$K:$K,courses!$C:$C,Dashboard!$A14,courses!$L:$L,"&gt;=1-1-"&amp;E$3,courses!$L:$L,"&lt;=31-12-"&amp;E$3)/60</f>
        <v>39.9</v>
      </c>
      <c r="F14" s="15">
        <f ca="1">SUMIFS(courses!$K:$K,courses!$C:$C,Dashboard!$A14,courses!$L:$L,"&gt;=1-1-"&amp;F$3,courses!$L:$L,"&lt;=31-12-"&amp;F$3)/60</f>
        <v>2.35</v>
      </c>
    </row>
    <row r="15" spans="1:6" x14ac:dyDescent="0.3">
      <c r="A15" s="18" t="s">
        <v>337</v>
      </c>
      <c r="B15" s="15">
        <f ca="1">SUMIFS(courses!$K:$K,courses!$C:$C,Dashboard!$A15,courses!$L:$L,"&gt;=1-1-"&amp;B$3,courses!$L:$L,"&lt;=31-12-"&amp;B$3)/60</f>
        <v>0</v>
      </c>
      <c r="C15" s="15">
        <f ca="1">SUMIFS(courses!$K:$K,courses!$C:$C,Dashboard!$A15,courses!$L:$L,"&gt;=1-1-"&amp;C$3,courses!$L:$L,"&lt;=31-12-"&amp;C$3)/60</f>
        <v>6.25</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0</v>
      </c>
      <c r="C16" s="15">
        <f ca="1">SUMIFS(courses!$K:$K,courses!$C:$C,Dashboard!$A16,courses!$L:$L,"&gt;=1-1-"&amp;C$3,courses!$L:$L,"&lt;=31-12-"&amp;C$3)/60</f>
        <v>2.6166666666666667</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0</v>
      </c>
      <c r="C17" s="15">
        <f ca="1">SUMIFS(courses!$K:$K,courses!$C:$C,Dashboard!$A17,courses!$L:$L,"&gt;=1-1-"&amp;C$3,courses!$L:$L,"&lt;=31-12-"&amp;C$3)/60</f>
        <v>6.0333333333333332</v>
      </c>
      <c r="D17" s="15">
        <f ca="1">SUMIFS(courses!$K:$K,courses!$C:$C,Dashboard!$A17,courses!$L:$L,"&gt;=1-1-"&amp;D$3,courses!$L:$L,"&lt;=31-12-"&amp;D$3)/60</f>
        <v>0</v>
      </c>
      <c r="E17" s="15">
        <f ca="1">SUMIFS(courses!$K:$K,courses!$C:$C,Dashboard!$A17,courses!$L:$L,"&gt;=1-1-"&amp;E$3,courses!$L:$L,"&lt;=31-12-"&amp;E$3)/60</f>
        <v>28.8</v>
      </c>
      <c r="F17" s="15">
        <f ca="1">SUMIFS(courses!$K:$K,courses!$C:$C,Dashboard!$A17,courses!$L:$L,"&gt;=1-1-"&amp;F$3,courses!$L:$L,"&lt;=31-12-"&amp;F$3)/60</f>
        <v>0</v>
      </c>
    </row>
    <row r="18" spans="1:6" x14ac:dyDescent="0.3">
      <c r="A18" s="18" t="s">
        <v>655</v>
      </c>
      <c r="B18" s="15">
        <f ca="1">SUMIFS(courses!$K:$K,courses!$C:$C,Dashboard!$A18,courses!$L:$L,"&gt;=1-1-"&amp;B$3,courses!$L:$L,"&lt;=31-12-"&amp;B$3)/60</f>
        <v>0</v>
      </c>
      <c r="C18" s="15">
        <f ca="1">SUMIFS(courses!$K:$K,courses!$C:$C,Dashboard!$A18,courses!$L:$L,"&gt;=1-1-"&amp;C$3,courses!$L:$L,"&lt;=31-12-"&amp;C$3)/60</f>
        <v>4.6500000000000004</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0</v>
      </c>
      <c r="C19" s="15">
        <f ca="1">SUMIFS(courses!$K:$K,courses!$C:$C,Dashboard!$A19,courses!$L:$L,"&gt;=1-1-"&amp;C$3,courses!$L:$L,"&lt;=31-12-"&amp;C$3)/60</f>
        <v>2.3166666666666669</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0</v>
      </c>
      <c r="C20" s="15">
        <f ca="1">SUMIFS(courses!$K:$K,courses!$C:$C,Dashboard!$A20,courses!$L:$L,"&gt;=1-1-"&amp;C$3,courses!$L:$L,"&lt;=31-12-"&amp;C$3)/60</f>
        <v>53.966666666666669</v>
      </c>
      <c r="D20" s="15">
        <f ca="1">SUMIFS(courses!$K:$K,courses!$C:$C,Dashboard!$A20,courses!$L:$L,"&gt;=1-1-"&amp;D$3,courses!$L:$L,"&lt;=31-12-"&amp;D$3)/60</f>
        <v>19.983333333333334</v>
      </c>
      <c r="E20" s="15">
        <f ca="1">SUMIFS(courses!$K:$K,courses!$C:$C,Dashboard!$A20,courses!$L:$L,"&gt;=1-1-"&amp;E$3,courses!$L:$L,"&lt;=31-12-"&amp;E$3)/60</f>
        <v>24.55</v>
      </c>
      <c r="F20" s="15">
        <f ca="1">SUMIFS(courses!$K:$K,courses!$C:$C,Dashboard!$A20,courses!$L:$L,"&gt;=1-1-"&amp;F$3,courses!$L:$L,"&lt;=31-12-"&amp;F$3)/60</f>
        <v>0</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0</v>
      </c>
      <c r="C23" s="15">
        <f ca="1">SUMIFS(courses!$K:$K,courses!$C:$C,Dashboard!$A23,courses!$L:$L,"&gt;=1-1-"&amp;C$3,courses!$L:$L,"&lt;=31-12-"&amp;C$3)/60</f>
        <v>160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0</v>
      </c>
      <c r="C24" s="15">
        <f ca="1">SUMIFS(courses!$K:$K,courses!$C:$C,Dashboard!$A24,courses!$L:$L,"&gt;=1-1-"&amp;C$3,courses!$L:$L,"&lt;=31-12-"&amp;C$3)/60</f>
        <v>100.91666666666667</v>
      </c>
      <c r="D24" s="15">
        <f ca="1">SUMIFS(courses!$K:$K,courses!$C:$C,Dashboard!$A24,courses!$L:$L,"&gt;=1-1-"&amp;D$3,courses!$L:$L,"&lt;=31-12-"&amp;D$3)/60</f>
        <v>45.55</v>
      </c>
      <c r="E24" s="15">
        <f ca="1">SUMIFS(courses!$K:$K,courses!$C:$C,Dashboard!$A24,courses!$L:$L,"&gt;=1-1-"&amp;E$3,courses!$L:$L,"&lt;=31-12-"&amp;E$3)/60</f>
        <v>16.5</v>
      </c>
      <c r="F24" s="15">
        <f ca="1">SUMIFS(courses!$K:$K,courses!$C:$C,Dashboard!$A24,courses!$L:$L,"&gt;=1-1-"&amp;F$3,courses!$L:$L,"&lt;=31-12-"&amp;F$3)/60</f>
        <v>0</v>
      </c>
    </row>
    <row r="25" spans="1:6" x14ac:dyDescent="0.3">
      <c r="A25" s="16" t="s">
        <v>529</v>
      </c>
      <c r="B25" s="17">
        <f ca="1">SUM(B4:B24)</f>
        <v>0</v>
      </c>
      <c r="C25" s="17">
        <f t="shared" ref="C25:F25" ca="1" si="1">SUM(C4:C24)</f>
        <v>631.25</v>
      </c>
      <c r="D25" s="17">
        <f t="shared" ca="1" si="1"/>
        <v>180.43333333333334</v>
      </c>
      <c r="E25" s="17">
        <f t="shared" ca="1" si="1"/>
        <v>229.98333333333335</v>
      </c>
      <c r="F25" s="17">
        <f t="shared" ca="1" si="1"/>
        <v>33.566666666666663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48"/>
  <sheetViews>
    <sheetView tabSelected="1" zoomScale="98" zoomScaleNormal="98" workbookViewId="0">
      <pane xSplit="6" ySplit="1" topLeftCell="T2" activePane="bottomRight" state="frozen"/>
      <selection pane="topRight" activeCell="G1" sqref="G1"/>
      <selection pane="bottomLeft" activeCell="A2" sqref="A2"/>
      <selection pane="bottomRight" activeCell="AZ248" sqref="AZ2:AZ248"/>
    </sheetView>
  </sheetViews>
  <sheetFormatPr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1341</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'livewire'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1341</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'livewire'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x14ac:dyDescent="0.3">
      <c r="A247" s="6">
        <v>246</v>
      </c>
      <c r="B247" t="s">
        <v>1338</v>
      </c>
      <c r="C247" t="s">
        <v>333</v>
      </c>
      <c r="D247" t="s">
        <v>332</v>
      </c>
      <c r="E247" s="2" t="s">
        <v>1339</v>
      </c>
      <c r="F247" t="s">
        <v>81</v>
      </c>
      <c r="G247" s="3">
        <v>0</v>
      </c>
      <c r="H247" t="s">
        <v>47</v>
      </c>
      <c r="I247" t="s">
        <v>14</v>
      </c>
      <c r="J247" s="4">
        <v>0</v>
      </c>
      <c r="K247">
        <f>2*60+13</f>
        <v>133</v>
      </c>
      <c r="L247" s="9">
        <v>45047</v>
      </c>
      <c r="M247" t="s">
        <v>147</v>
      </c>
      <c r="O247" t="s">
        <v>150</v>
      </c>
      <c r="P247" t="s">
        <v>1340</v>
      </c>
      <c r="R247" t="s">
        <v>458</v>
      </c>
      <c r="S247" t="s">
        <v>14</v>
      </c>
      <c r="T247" t="s">
        <v>15</v>
      </c>
      <c r="U247" t="s">
        <v>785</v>
      </c>
      <c r="V247" s="19" t="s">
        <v>1342</v>
      </c>
      <c r="W247" t="s">
        <v>15</v>
      </c>
      <c r="X247" s="2" t="s">
        <v>1343</v>
      </c>
      <c r="AA247" t="str">
        <f>AA$1&amp;": "&amp;Tabla5[[#This Row],[id]]&amp;", "</f>
        <v xml:space="preserve">id: 246, </v>
      </c>
      <c r="AB247" t="str">
        <f>AB$1&amp;": '"&amp;Tabla5[[#This Row],[name]]&amp;"', "</f>
        <v xml:space="preserve">name: 'Curso Alpine JS desde cero', </v>
      </c>
      <c r="AC247" t="str">
        <f>AC$1&amp;": '"&amp;Tabla5[[#This Row],[category]]&amp;"', "</f>
        <v xml:space="preserve">category: 'Frameworks de back-end', </v>
      </c>
      <c r="AD247" t="str">
        <f>AD$1&amp;": '"&amp;Tabla5[[#This Row],[technology]]&amp;"', "</f>
        <v xml:space="preserve">technology: 'Laravel', </v>
      </c>
      <c r="AE247" t="str">
        <f>AE$1&amp;": '"&amp;Tabla5[[#This Row],[url]]&amp;"', "</f>
        <v xml:space="preserve">url: 'https://www.youtube.com/playlist?list=PLZ2ovOgdI-kVcpcljnRe7heDP-YVrk1ki', </v>
      </c>
      <c r="AF247" t="str">
        <f>AF$1&amp;": '"&amp;Tabla5[[#This Row],[platform]]&amp;"', "</f>
        <v xml:space="preserve">platform: 'YouTube', </v>
      </c>
      <c r="AG247" t="str">
        <f>AG$1&amp;": "&amp;SUBSTITUTE(Tabla5[[#This Row],[costo]],",",".")&amp;", "</f>
        <v xml:space="preserve">costo: 0, </v>
      </c>
      <c r="AH247" t="str">
        <f>AH$1&amp;": '"&amp;Tabla5[[#This Row],[money]]&amp;"', "</f>
        <v xml:space="preserve">money: 'USD', </v>
      </c>
      <c r="AI247" t="str">
        <f>AI$1&amp;": "&amp;Tabla5[[#This Row],[comprado]]&amp;", "</f>
        <v xml:space="preserve">comprado: true, </v>
      </c>
      <c r="AJ247" t="str">
        <f>AJ$1&amp;": "&amp;Tabla5[[#This Row],[priority]]&amp;", "</f>
        <v xml:space="preserve">priority: 0, </v>
      </c>
      <c r="AK247" t="str">
        <f>AK$1&amp;": "&amp;Tabla5[[#This Row],[minutos]]&amp;", "</f>
        <v xml:space="preserve">minutos: 133, </v>
      </c>
      <c r="AL247" t="str">
        <f>AL$1&amp;": "&amp;IF(Tabla5[[#This Row],[culminado]]=0,"null","'"&amp;TEXT(Tabla5[[#This Row],[culminado]],"aaaa-mm-dd")&amp;"'")&amp;", "</f>
        <v xml:space="preserve">culminado: '2023-05-01', </v>
      </c>
      <c r="AM247" t="str">
        <f>AM$1&amp;": '"&amp;Tabla5[[#This Row],[certificado]]&amp;"', "</f>
        <v xml:space="preserve">certificado: 'S/C', </v>
      </c>
      <c r="AN247" t="str">
        <f>AN$1&amp;": '"&amp;Tabla5[[#This Row],[url_certificado]]&amp;"', "</f>
        <v xml:space="preserve">url_certificado: '', </v>
      </c>
      <c r="AO247" t="str">
        <f>AO$1&amp;": '"&amp;Tabla5[[#This Row],[instructor]]&amp;"', "</f>
        <v xml:space="preserve">instructor: 'Victor Arana Flores', </v>
      </c>
      <c r="AP247" t="str">
        <f>AP$1&amp;": '"&amp;Tabla5[[#This Row],[description]]&amp;"', "</f>
        <v xml:space="preserve">description: 'Aprende Alpine JS desde cero.', </v>
      </c>
      <c r="AQ247" t="str">
        <f>AQ$1&amp;": '"&amp;Tabla5[[#This Row],[url_aux]]&amp;"', "</f>
        <v xml:space="preserve">url_aux: '', </v>
      </c>
      <c r="AR247" t="str">
        <f>AR$1&amp;": '"&amp;Tabla5[[#This Row],[calificacion]]&amp;"', "</f>
        <v xml:space="preserve">calificacion: 'Excelente', </v>
      </c>
      <c r="AS247" t="str">
        <f>AS$1&amp;": "&amp;Tabla5[[#This Row],[actualizado]]&amp;", "</f>
        <v xml:space="preserve">actualizado: true, </v>
      </c>
      <c r="AT247" t="str">
        <f>AT$1&amp;": "&amp;Tabla5[[#This Row],[en_ruta]]&amp;", "</f>
        <v xml:space="preserve">en_ruta: false, </v>
      </c>
      <c r="AU247" t="str">
        <f>AU$1&amp;": '"&amp;Tabla5[[#This Row],[logo_platform]]&amp;"', "</f>
        <v xml:space="preserve">logo_platform: 'youtube', </v>
      </c>
      <c r="AV247" t="str">
        <f>AV$1&amp;": [ "&amp;Tabla5[[#This Row],[logo_technologies]]&amp;" ], "</f>
        <v xml:space="preserve">logo_technologies: [ 'laravel', 'alpine' ], </v>
      </c>
      <c r="AW247" t="str">
        <f>AW$1&amp;": "&amp;Tabla5[[#This Row],[mostrar]]&amp;", "</f>
        <v xml:space="preserve">mostrar: false, </v>
      </c>
      <c r="AX247" t="str">
        <f>AX$1&amp;": '"&amp;Tabla5[[#This Row],[repositorio]]&amp;"', "</f>
        <v xml:space="preserve">repositorio: 'https://github.com/petrix12/alpine2023.git', </v>
      </c>
      <c r="AY247" t="str">
        <f>AY$1&amp;": '"&amp;Tabla5[[#This Row],[nota]]&amp;"'"</f>
        <v>nota: ''</v>
      </c>
      <c r="AZ247" t="str">
        <f t="shared" ref="AZ247" si="31">"{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x14ac:dyDescent="0.3">
      <c r="A248" s="6">
        <v>247</v>
      </c>
      <c r="B248" t="s">
        <v>1345</v>
      </c>
      <c r="C248" t="s">
        <v>333</v>
      </c>
      <c r="D248" t="s">
        <v>332</v>
      </c>
      <c r="E248" s="2" t="s">
        <v>1344</v>
      </c>
      <c r="F248" t="s">
        <v>149</v>
      </c>
      <c r="G248" s="3">
        <v>0</v>
      </c>
      <c r="H248" t="s">
        <v>47</v>
      </c>
      <c r="I248" t="s">
        <v>15</v>
      </c>
      <c r="J248" s="4">
        <v>0</v>
      </c>
      <c r="K248">
        <f>22.2*60</f>
        <v>1332</v>
      </c>
      <c r="L248" s="9">
        <v>45131</v>
      </c>
      <c r="M248" t="s">
        <v>147</v>
      </c>
      <c r="O248" t="s">
        <v>150</v>
      </c>
      <c r="P248" t="s">
        <v>1346</v>
      </c>
      <c r="R248" t="s">
        <v>458</v>
      </c>
      <c r="S248" t="s">
        <v>14</v>
      </c>
      <c r="T248" t="s">
        <v>15</v>
      </c>
      <c r="U248" t="s">
        <v>767</v>
      </c>
      <c r="V248" s="19" t="s">
        <v>839</v>
      </c>
      <c r="W248" t="s">
        <v>14</v>
      </c>
      <c r="AA248" t="str">
        <f>AA$1&amp;": "&amp;Tabla5[[#This Row],[id]]&amp;", "</f>
        <v xml:space="preserve">id: 247, </v>
      </c>
      <c r="AB248" t="str">
        <f>AB$1&amp;": '"&amp;Tabla5[[#This Row],[name]]&amp;"', "</f>
        <v xml:space="preserve">name: 'Aprende Laravel 10 desde cero', </v>
      </c>
      <c r="AC248" t="str">
        <f>AC$1&amp;": '"&amp;Tabla5[[#This Row],[category]]&amp;"', "</f>
        <v xml:space="preserve">category: 'Frameworks de back-end', </v>
      </c>
      <c r="AD248" t="str">
        <f>AD$1&amp;": '"&amp;Tabla5[[#This Row],[technology]]&amp;"', "</f>
        <v xml:space="preserve">technology: 'Laravel', </v>
      </c>
      <c r="AE248" t="str">
        <f>AE$1&amp;": '"&amp;Tabla5[[#This Row],[url]]&amp;"', "</f>
        <v xml:space="preserve">url: 'https://codersfree.com/cursos/aprende-laravel-desde-cero', </v>
      </c>
      <c r="AF248" t="str">
        <f>AF$1&amp;": '"&amp;Tabla5[[#This Row],[platform]]&amp;"', "</f>
        <v xml:space="preserve">platform: 'Coders Free', </v>
      </c>
      <c r="AG248" t="str">
        <f>AG$1&amp;": "&amp;SUBSTITUTE(Tabla5[[#This Row],[costo]],",",".")&amp;", "</f>
        <v xml:space="preserve">costo: 0, </v>
      </c>
      <c r="AH248" t="str">
        <f>AH$1&amp;": '"&amp;Tabla5[[#This Row],[money]]&amp;"', "</f>
        <v xml:space="preserve">money: 'USD', </v>
      </c>
      <c r="AI248" t="str">
        <f>AI$1&amp;": "&amp;Tabla5[[#This Row],[comprado]]&amp;", "</f>
        <v xml:space="preserve">comprado: false, </v>
      </c>
      <c r="AJ248" t="str">
        <f>AJ$1&amp;": "&amp;Tabla5[[#This Row],[priority]]&amp;", "</f>
        <v xml:space="preserve">priority: 0, </v>
      </c>
      <c r="AK248" t="str">
        <f>AK$1&amp;": "&amp;Tabla5[[#This Row],[minutos]]&amp;", "</f>
        <v xml:space="preserve">minutos: 1332, </v>
      </c>
      <c r="AL248" t="str">
        <f>AL$1&amp;": "&amp;IF(Tabla5[[#This Row],[culminado]]=0,"null","'"&amp;TEXT(Tabla5[[#This Row],[culminado]],"aaaa-mm-dd")&amp;"'")&amp;", "</f>
        <v xml:space="preserve">culminado: '2023-07-24', </v>
      </c>
      <c r="AM248" t="str">
        <f>AM$1&amp;": '"&amp;Tabla5[[#This Row],[certificado]]&amp;"', "</f>
        <v xml:space="preserve">certificado: 'S/C', </v>
      </c>
      <c r="AN248" t="str">
        <f>AN$1&amp;": '"&amp;Tabla5[[#This Row],[url_certificado]]&amp;"', "</f>
        <v xml:space="preserve">url_certificado: '', </v>
      </c>
      <c r="AO248" t="str">
        <f>AO$1&amp;": '"&amp;Tabla5[[#This Row],[instructor]]&amp;"', "</f>
        <v xml:space="preserve">instructor: 'Victor Arana Flores', </v>
      </c>
      <c r="AP248" t="str">
        <f>AP$1&amp;": '"&amp;Tabla5[[#This Row],[description]]&amp;"', "</f>
        <v xml:space="preserve">description: 'Aprende Laravel 10 desde cero y conviértete en un experto en el framework PHP más popular. Construye aplicaciones web escalables y descubre las mejores prácticas y técnicas de Laravel. ¡Inscríbete ahora!', </v>
      </c>
      <c r="AQ248" t="str">
        <f>AQ$1&amp;": '"&amp;Tabla5[[#This Row],[url_aux]]&amp;"', "</f>
        <v xml:space="preserve">url_aux: '', </v>
      </c>
      <c r="AR248" t="str">
        <f>AR$1&amp;": '"&amp;Tabla5[[#This Row],[calificacion]]&amp;"', "</f>
        <v xml:space="preserve">calificacion: 'Excelente', </v>
      </c>
      <c r="AS248" t="str">
        <f>AS$1&amp;": "&amp;Tabla5[[#This Row],[actualizado]]&amp;", "</f>
        <v xml:space="preserve">actualizado: true, </v>
      </c>
      <c r="AT248" t="str">
        <f>AT$1&amp;": "&amp;Tabla5[[#This Row],[en_ruta]]&amp;", "</f>
        <v xml:space="preserve">en_ruta: false, </v>
      </c>
      <c r="AU248" t="str">
        <f>AU$1&amp;": '"&amp;Tabla5[[#This Row],[logo_platform]]&amp;"', "</f>
        <v xml:space="preserve">logo_platform: 'coders_free', </v>
      </c>
      <c r="AV248" t="str">
        <f>AV$1&amp;": [ "&amp;Tabla5[[#This Row],[logo_technologies]]&amp;" ], "</f>
        <v xml:space="preserve">logo_technologies: [ 'laravel' ], </v>
      </c>
      <c r="AW248" t="str">
        <f>AW$1&amp;": "&amp;Tabla5[[#This Row],[mostrar]]&amp;", "</f>
        <v xml:space="preserve">mostrar: true, </v>
      </c>
      <c r="AX248" t="str">
        <f>AX$1&amp;": '"&amp;Tabla5[[#This Row],[repositorio]]&amp;"', "</f>
        <v xml:space="preserve">repositorio: '', </v>
      </c>
      <c r="AY248" t="str">
        <f>AY$1&amp;": '"&amp;Tabla5[[#This Row],[nota]]&amp;"'"</f>
        <v>nota: ''</v>
      </c>
      <c r="AZ248" t="str">
        <f t="shared" ref="AZ248" si="32">"{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sheetData>
  <conditionalFormatting sqref="B1:B1048576">
    <cfRule type="duplicateValues" dxfId="9" priority="1"/>
  </conditionalFormatting>
  <conditionalFormatting sqref="E1:E1048576">
    <cfRule type="duplicateValues" dxfId="8"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I2:I1048576 S2:T1048576 W2:W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 ref="E247" r:id="rId323" xr:uid="{2BC4B64E-3262-4788-9F8F-9FF8035C15FB}"/>
    <hyperlink ref="X247" r:id="rId324" xr:uid="{13129819-2040-42DC-8DEF-ADA241E259E6}"/>
    <hyperlink ref="E248" r:id="rId325" xr:uid="{3DC12900-1075-4076-B710-6B02064C9AC4}"/>
  </hyperlinks>
  <pageMargins left="0.7" right="0.7" top="0.75" bottom="0.75" header="0.3" footer="0.3"/>
  <pageSetup paperSize="9" orientation="portrait" r:id="rId326"/>
  <tableParts count="1">
    <tablePart r:id="rId32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defaultColWidth="11.5546875"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3"/>
  <sheetViews>
    <sheetView workbookViewId="0">
      <pane xSplit="1" ySplit="1" topLeftCell="B129" activePane="bottomRight" state="frozen"/>
      <selection pane="topRight" activeCell="B1" sqref="B1"/>
      <selection pane="bottomLeft" activeCell="A2" sqref="A2"/>
      <selection pane="bottomRight" activeCell="A144" sqref="A144"/>
    </sheetView>
  </sheetViews>
  <sheetFormatPr defaultColWidth="11.5546875"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54</v>
      </c>
      <c r="B72" t="s">
        <v>1164</v>
      </c>
    </row>
    <row r="73" spans="1:2" x14ac:dyDescent="0.3">
      <c r="A73">
        <v>55</v>
      </c>
      <c r="B73" t="s">
        <v>76</v>
      </c>
    </row>
    <row r="74" spans="1:2" x14ac:dyDescent="0.3">
      <c r="A74">
        <v>110</v>
      </c>
      <c r="B74" t="s">
        <v>730</v>
      </c>
    </row>
    <row r="75" spans="1:2" x14ac:dyDescent="0.3">
      <c r="A75">
        <v>56</v>
      </c>
      <c r="B75" t="s">
        <v>87</v>
      </c>
    </row>
    <row r="76" spans="1:2" x14ac:dyDescent="0.3">
      <c r="A76">
        <v>57</v>
      </c>
      <c r="B76" t="s">
        <v>583</v>
      </c>
    </row>
    <row r="77" spans="1:2" x14ac:dyDescent="0.3">
      <c r="A77">
        <v>58</v>
      </c>
      <c r="B77" t="s">
        <v>148</v>
      </c>
    </row>
    <row r="78" spans="1:2" x14ac:dyDescent="0.3">
      <c r="A78">
        <v>124</v>
      </c>
      <c r="B78" t="s">
        <v>1057</v>
      </c>
    </row>
    <row r="79" spans="1:2" x14ac:dyDescent="0.3">
      <c r="A79">
        <v>59</v>
      </c>
      <c r="B79" t="s">
        <v>155</v>
      </c>
    </row>
    <row r="80" spans="1:2" x14ac:dyDescent="0.3">
      <c r="A80">
        <v>60</v>
      </c>
      <c r="B80" t="s">
        <v>566</v>
      </c>
    </row>
    <row r="81" spans="1:2" x14ac:dyDescent="0.3">
      <c r="A81">
        <v>61</v>
      </c>
      <c r="B81" t="s">
        <v>346</v>
      </c>
    </row>
    <row r="82" spans="1:2" x14ac:dyDescent="0.3">
      <c r="A82">
        <v>62</v>
      </c>
      <c r="B82" t="s">
        <v>431</v>
      </c>
    </row>
    <row r="83" spans="1:2" x14ac:dyDescent="0.3">
      <c r="A83">
        <v>131</v>
      </c>
      <c r="B83" t="s">
        <v>1189</v>
      </c>
    </row>
    <row r="84" spans="1:2" x14ac:dyDescent="0.3">
      <c r="A84">
        <v>126</v>
      </c>
      <c r="B84" t="s">
        <v>1157</v>
      </c>
    </row>
    <row r="85" spans="1:2" x14ac:dyDescent="0.3">
      <c r="A85">
        <v>63</v>
      </c>
      <c r="B85" t="s">
        <v>160</v>
      </c>
    </row>
    <row r="86" spans="1:2" x14ac:dyDescent="0.3">
      <c r="A86">
        <v>64</v>
      </c>
      <c r="B86" t="s">
        <v>105</v>
      </c>
    </row>
    <row r="87" spans="1:2" x14ac:dyDescent="0.3">
      <c r="A87">
        <v>135</v>
      </c>
      <c r="B87" t="s">
        <v>1228</v>
      </c>
    </row>
    <row r="88" spans="1:2" x14ac:dyDescent="0.3">
      <c r="A88">
        <v>107</v>
      </c>
      <c r="B88" t="s">
        <v>719</v>
      </c>
    </row>
    <row r="89" spans="1:2" x14ac:dyDescent="0.3">
      <c r="A89">
        <v>65</v>
      </c>
      <c r="B89" t="s">
        <v>550</v>
      </c>
    </row>
    <row r="90" spans="1:2" x14ac:dyDescent="0.3">
      <c r="A90">
        <v>66</v>
      </c>
      <c r="B90" t="s">
        <v>31</v>
      </c>
    </row>
    <row r="91" spans="1:2" x14ac:dyDescent="0.3">
      <c r="A91">
        <v>67</v>
      </c>
      <c r="B91" t="s">
        <v>229</v>
      </c>
    </row>
    <row r="92" spans="1:2" x14ac:dyDescent="0.3">
      <c r="A92">
        <v>68</v>
      </c>
      <c r="B92" t="s">
        <v>159</v>
      </c>
    </row>
    <row r="93" spans="1:2" x14ac:dyDescent="0.3">
      <c r="A93">
        <v>69</v>
      </c>
      <c r="B93" t="s">
        <v>244</v>
      </c>
    </row>
    <row r="94" spans="1:2" x14ac:dyDescent="0.3">
      <c r="A94">
        <v>70</v>
      </c>
      <c r="B94" t="s">
        <v>403</v>
      </c>
    </row>
    <row r="95" spans="1:2" x14ac:dyDescent="0.3">
      <c r="A95">
        <v>105</v>
      </c>
      <c r="B95" t="s">
        <v>709</v>
      </c>
    </row>
    <row r="96" spans="1:2" x14ac:dyDescent="0.3">
      <c r="A96">
        <v>114</v>
      </c>
      <c r="B96" t="s">
        <v>752</v>
      </c>
    </row>
    <row r="97" spans="1:2" x14ac:dyDescent="0.3">
      <c r="A97">
        <v>71</v>
      </c>
      <c r="B97" t="s">
        <v>36</v>
      </c>
    </row>
    <row r="98" spans="1:2" x14ac:dyDescent="0.3">
      <c r="A98">
        <v>72</v>
      </c>
      <c r="B98" t="s">
        <v>111</v>
      </c>
    </row>
    <row r="99" spans="1:2" x14ac:dyDescent="0.3">
      <c r="A99">
        <v>111</v>
      </c>
      <c r="B99" t="s">
        <v>733</v>
      </c>
    </row>
    <row r="100" spans="1:2" x14ac:dyDescent="0.3">
      <c r="A100">
        <v>73</v>
      </c>
      <c r="B100" t="s">
        <v>365</v>
      </c>
    </row>
    <row r="101" spans="1:2" x14ac:dyDescent="0.3">
      <c r="A101">
        <v>74</v>
      </c>
      <c r="B101" t="s">
        <v>623</v>
      </c>
    </row>
    <row r="102" spans="1:2" x14ac:dyDescent="0.3">
      <c r="A102">
        <v>75</v>
      </c>
      <c r="B102" t="s">
        <v>138</v>
      </c>
    </row>
    <row r="103" spans="1:2" x14ac:dyDescent="0.3">
      <c r="A103">
        <v>76</v>
      </c>
      <c r="B103" t="s">
        <v>70</v>
      </c>
    </row>
    <row r="104" spans="1:2" x14ac:dyDescent="0.3">
      <c r="A104">
        <v>77</v>
      </c>
      <c r="B104" t="s">
        <v>33</v>
      </c>
    </row>
    <row r="105" spans="1:2" x14ac:dyDescent="0.3">
      <c r="A105">
        <v>78</v>
      </c>
      <c r="B105" t="s">
        <v>505</v>
      </c>
    </row>
    <row r="106" spans="1:2" x14ac:dyDescent="0.3">
      <c r="A106">
        <v>139</v>
      </c>
      <c r="B106" t="s">
        <v>1265</v>
      </c>
    </row>
    <row r="107" spans="1:2" x14ac:dyDescent="0.3">
      <c r="A107">
        <v>79</v>
      </c>
      <c r="B107" t="s">
        <v>86</v>
      </c>
    </row>
    <row r="108" spans="1:2" x14ac:dyDescent="0.3">
      <c r="A108">
        <v>80</v>
      </c>
      <c r="B108" t="s">
        <v>299</v>
      </c>
    </row>
    <row r="109" spans="1:2" x14ac:dyDescent="0.3">
      <c r="A109">
        <v>141</v>
      </c>
      <c r="B109" t="s">
        <v>1278</v>
      </c>
    </row>
    <row r="110" spans="1:2" x14ac:dyDescent="0.3">
      <c r="A110">
        <v>127</v>
      </c>
      <c r="B110" t="s">
        <v>1161</v>
      </c>
    </row>
    <row r="111" spans="1:2" x14ac:dyDescent="0.3">
      <c r="A111">
        <v>113</v>
      </c>
      <c r="B111" t="s">
        <v>736</v>
      </c>
    </row>
    <row r="112" spans="1:2" x14ac:dyDescent="0.3">
      <c r="A112">
        <v>122</v>
      </c>
      <c r="B112" t="s">
        <v>819</v>
      </c>
    </row>
    <row r="113" spans="1:2" x14ac:dyDescent="0.3">
      <c r="A113">
        <v>81</v>
      </c>
      <c r="B113" t="s">
        <v>103</v>
      </c>
    </row>
    <row r="114" spans="1:2" x14ac:dyDescent="0.3">
      <c r="A114">
        <v>82</v>
      </c>
      <c r="B114" t="s">
        <v>464</v>
      </c>
    </row>
    <row r="115" spans="1:2" x14ac:dyDescent="0.3">
      <c r="A115">
        <v>83</v>
      </c>
      <c r="B115" t="s">
        <v>355</v>
      </c>
    </row>
    <row r="116" spans="1:2" x14ac:dyDescent="0.3">
      <c r="A116">
        <v>130</v>
      </c>
      <c r="B116" t="s">
        <v>1176</v>
      </c>
    </row>
    <row r="117" spans="1:2" x14ac:dyDescent="0.3">
      <c r="A117">
        <v>84</v>
      </c>
      <c r="B117" t="s">
        <v>562</v>
      </c>
    </row>
    <row r="118" spans="1:2" x14ac:dyDescent="0.3">
      <c r="A118">
        <v>109</v>
      </c>
      <c r="B118" t="s">
        <v>727</v>
      </c>
    </row>
    <row r="119" spans="1:2" x14ac:dyDescent="0.3">
      <c r="A119">
        <v>85</v>
      </c>
      <c r="B119" t="s">
        <v>85</v>
      </c>
    </row>
    <row r="120" spans="1:2" x14ac:dyDescent="0.3">
      <c r="A120">
        <v>125</v>
      </c>
      <c r="B120" t="s">
        <v>1148</v>
      </c>
    </row>
    <row r="121" spans="1:2" x14ac:dyDescent="0.3">
      <c r="A121">
        <v>86</v>
      </c>
      <c r="B121" t="s">
        <v>130</v>
      </c>
    </row>
    <row r="122" spans="1:2" x14ac:dyDescent="0.3">
      <c r="A122">
        <v>108</v>
      </c>
      <c r="B122" t="s">
        <v>725</v>
      </c>
    </row>
    <row r="123" spans="1:2" x14ac:dyDescent="0.3">
      <c r="A123">
        <v>117</v>
      </c>
      <c r="B123" t="s">
        <v>755</v>
      </c>
    </row>
    <row r="124" spans="1:2" x14ac:dyDescent="0.3">
      <c r="A124">
        <v>87</v>
      </c>
      <c r="B124" t="s">
        <v>477</v>
      </c>
    </row>
    <row r="125" spans="1:2" x14ac:dyDescent="0.3">
      <c r="A125">
        <v>88</v>
      </c>
      <c r="B125" t="s">
        <v>174</v>
      </c>
    </row>
    <row r="126" spans="1:2" x14ac:dyDescent="0.3">
      <c r="A126">
        <v>89</v>
      </c>
      <c r="B126" t="s">
        <v>666</v>
      </c>
    </row>
    <row r="127" spans="1:2" x14ac:dyDescent="0.3">
      <c r="A127">
        <v>90</v>
      </c>
      <c r="B127" t="s">
        <v>645</v>
      </c>
    </row>
    <row r="128" spans="1:2" x14ac:dyDescent="0.3">
      <c r="A128">
        <v>91</v>
      </c>
      <c r="B128" t="s">
        <v>307</v>
      </c>
    </row>
    <row r="129" spans="1:2" x14ac:dyDescent="0.3">
      <c r="A129">
        <v>92</v>
      </c>
      <c r="B129" t="s">
        <v>185</v>
      </c>
    </row>
    <row r="130" spans="1:2" x14ac:dyDescent="0.3">
      <c r="A130">
        <v>123</v>
      </c>
      <c r="B130" t="s">
        <v>821</v>
      </c>
    </row>
    <row r="131" spans="1:2" x14ac:dyDescent="0.3">
      <c r="A131">
        <v>100</v>
      </c>
      <c r="B131" t="s">
        <v>1058</v>
      </c>
    </row>
    <row r="132" spans="1:2" x14ac:dyDescent="0.3">
      <c r="A132">
        <v>93</v>
      </c>
      <c r="B132" t="s">
        <v>108</v>
      </c>
    </row>
    <row r="133" spans="1:2" x14ac:dyDescent="0.3">
      <c r="A133">
        <v>94</v>
      </c>
      <c r="B133" t="s">
        <v>150</v>
      </c>
    </row>
    <row r="134" spans="1:2" x14ac:dyDescent="0.3">
      <c r="A134">
        <v>95</v>
      </c>
      <c r="B134" t="s">
        <v>209</v>
      </c>
    </row>
    <row r="135" spans="1:2" x14ac:dyDescent="0.3">
      <c r="A135">
        <v>128</v>
      </c>
      <c r="B135" t="s">
        <v>1170</v>
      </c>
    </row>
    <row r="136" spans="1:2" x14ac:dyDescent="0.3">
      <c r="A136">
        <v>129</v>
      </c>
      <c r="B136" t="s">
        <v>1171</v>
      </c>
    </row>
    <row r="137" spans="1:2" x14ac:dyDescent="0.3">
      <c r="A137">
        <v>96</v>
      </c>
      <c r="B137" t="s">
        <v>117</v>
      </c>
    </row>
    <row r="138" spans="1:2" x14ac:dyDescent="0.3">
      <c r="A138">
        <v>97</v>
      </c>
      <c r="B138" t="s">
        <v>603</v>
      </c>
    </row>
    <row r="139" spans="1:2" x14ac:dyDescent="0.3">
      <c r="A139">
        <v>98</v>
      </c>
      <c r="B139" t="s">
        <v>265</v>
      </c>
    </row>
    <row r="140" spans="1:2" x14ac:dyDescent="0.3">
      <c r="A140">
        <v>99</v>
      </c>
      <c r="B140" t="s">
        <v>82</v>
      </c>
    </row>
    <row r="141" spans="1:2" x14ac:dyDescent="0.3">
      <c r="A141">
        <v>133</v>
      </c>
      <c r="B141" t="s">
        <v>1209</v>
      </c>
    </row>
    <row r="142" spans="1:2" x14ac:dyDescent="0.3">
      <c r="A142">
        <v>138</v>
      </c>
      <c r="B142" t="s">
        <v>1260</v>
      </c>
    </row>
    <row r="143" spans="1:2" x14ac:dyDescent="0.3">
      <c r="A143">
        <v>142</v>
      </c>
      <c r="B143" t="s">
        <v>1326</v>
      </c>
    </row>
  </sheetData>
  <conditionalFormatting sqref="B1:B1048576">
    <cfRule type="duplicateValues" dxfId="2"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defaultColWidth="11.5546875"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4"/>
  <sheetViews>
    <sheetView workbookViewId="0">
      <selection activeCell="B3" sqref="B3"/>
    </sheetView>
  </sheetViews>
  <sheetFormatPr defaultColWidth="11.5546875" defaultRowHeight="14.4" x14ac:dyDescent="0.3"/>
  <cols>
    <col min="2" max="2" width="43.33203125" bestFit="1" customWidth="1"/>
  </cols>
  <sheetData>
    <row r="1" spans="1:2" x14ac:dyDescent="0.3">
      <c r="A1" t="s">
        <v>0</v>
      </c>
      <c r="B1" t="s">
        <v>1</v>
      </c>
    </row>
    <row r="2" spans="1:2" x14ac:dyDescent="0.3">
      <c r="A2">
        <v>12</v>
      </c>
      <c r="B2" t="s">
        <v>520</v>
      </c>
    </row>
    <row r="3" spans="1:2" x14ac:dyDescent="0.3">
      <c r="A3">
        <v>7</v>
      </c>
      <c r="B3" t="s">
        <v>1232</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20</v>
      </c>
      <c r="B11" t="s">
        <v>753</v>
      </c>
    </row>
    <row r="12" spans="1:2" x14ac:dyDescent="0.3">
      <c r="A12">
        <v>5</v>
      </c>
      <c r="B12" t="s">
        <v>173</v>
      </c>
    </row>
    <row r="13" spans="1:2" x14ac:dyDescent="0.3">
      <c r="A13">
        <v>21</v>
      </c>
      <c r="B13" t="s">
        <v>754</v>
      </c>
    </row>
    <row r="14" spans="1:2" x14ac:dyDescent="0.3">
      <c r="A14">
        <v>6</v>
      </c>
      <c r="B14" t="s">
        <v>327</v>
      </c>
    </row>
    <row r="15" spans="1:2" x14ac:dyDescent="0.3">
      <c r="A15">
        <v>10</v>
      </c>
      <c r="B15" t="s">
        <v>475</v>
      </c>
    </row>
    <row r="16" spans="1:2" x14ac:dyDescent="0.3">
      <c r="A16">
        <v>19</v>
      </c>
      <c r="B16" t="s">
        <v>752</v>
      </c>
    </row>
    <row r="17" spans="1:2" x14ac:dyDescent="0.3">
      <c r="A17">
        <v>23</v>
      </c>
      <c r="B17" t="s">
        <v>1167</v>
      </c>
    </row>
    <row r="18" spans="1:2" x14ac:dyDescent="0.3">
      <c r="A18">
        <v>18</v>
      </c>
      <c r="B18" t="s">
        <v>736</v>
      </c>
    </row>
    <row r="19" spans="1:2" x14ac:dyDescent="0.3">
      <c r="A19">
        <v>9</v>
      </c>
      <c r="B19" t="s">
        <v>454</v>
      </c>
    </row>
    <row r="20" spans="1:2" x14ac:dyDescent="0.3">
      <c r="A20">
        <v>17</v>
      </c>
      <c r="B20" t="s">
        <v>723</v>
      </c>
    </row>
    <row r="21" spans="1:2" x14ac:dyDescent="0.3">
      <c r="A21">
        <v>22</v>
      </c>
      <c r="B21" t="s">
        <v>755</v>
      </c>
    </row>
    <row r="22" spans="1:2" x14ac:dyDescent="0.3">
      <c r="A22">
        <v>1</v>
      </c>
      <c r="B22" t="s">
        <v>8</v>
      </c>
    </row>
    <row r="23" spans="1:2" x14ac:dyDescent="0.3">
      <c r="A23">
        <v>15</v>
      </c>
      <c r="B23" t="s">
        <v>713</v>
      </c>
    </row>
    <row r="24" spans="1:2" x14ac:dyDescent="0.3">
      <c r="A24">
        <v>3</v>
      </c>
      <c r="B24"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1"/>
  <sheetViews>
    <sheetView workbookViewId="0">
      <pane xSplit="1" ySplit="1" topLeftCell="B63" activePane="bottomRight" state="frozen"/>
      <selection pane="topRight" activeCell="B1" sqref="B1"/>
      <selection pane="bottomLeft" activeCell="A2" sqref="A2"/>
      <selection pane="bottomRight" activeCell="A82" sqref="A82"/>
    </sheetView>
  </sheetViews>
  <sheetFormatPr defaultColWidth="11.5546875"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1133</v>
      </c>
    </row>
    <row r="68" spans="1:2" x14ac:dyDescent="0.3">
      <c r="A68">
        <v>51</v>
      </c>
      <c r="B68" t="s">
        <v>509</v>
      </c>
    </row>
    <row r="69" spans="1:2" x14ac:dyDescent="0.3">
      <c r="A69">
        <v>74</v>
      </c>
      <c r="B69" t="s">
        <v>1139</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1152</v>
      </c>
    </row>
    <row r="80" spans="1:2" x14ac:dyDescent="0.3">
      <c r="A80">
        <v>79</v>
      </c>
      <c r="B80" t="s">
        <v>1310</v>
      </c>
    </row>
    <row r="81" spans="1:2" x14ac:dyDescent="0.3">
      <c r="A81">
        <v>80</v>
      </c>
      <c r="B81"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defaultColWidth="11.5546875"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2023-07-24T20:26:57Z</dcterms:modified>
</cp:coreProperties>
</file>