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70348A4D-ADDD-421E-AEF0-55AB43C4FB86}"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258" i="1" l="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AZ258" i="1" s="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AY256" i="1"/>
  <c r="AX256" i="1"/>
  <c r="AW256" i="1"/>
  <c r="AV256" i="1"/>
  <c r="AU256" i="1"/>
  <c r="AT256" i="1"/>
  <c r="AS256" i="1"/>
  <c r="AR256" i="1"/>
  <c r="AQ256" i="1"/>
  <c r="AP256" i="1"/>
  <c r="AO256" i="1"/>
  <c r="AN256" i="1"/>
  <c r="AM256" i="1"/>
  <c r="AL256" i="1"/>
  <c r="AJ256" i="1"/>
  <c r="AI256" i="1"/>
  <c r="AH256" i="1"/>
  <c r="AG256" i="1"/>
  <c r="AF256" i="1"/>
  <c r="AE256" i="1"/>
  <c r="AD256" i="1"/>
  <c r="AC256" i="1"/>
  <c r="AB256" i="1"/>
  <c r="AA256" i="1"/>
  <c r="K256" i="1"/>
  <c r="AK256" i="1" s="1"/>
  <c r="AA255" i="1"/>
  <c r="AB255" i="1"/>
  <c r="AC255" i="1"/>
  <c r="AD255" i="1"/>
  <c r="AE255" i="1"/>
  <c r="AF255" i="1"/>
  <c r="AG255" i="1"/>
  <c r="AH255" i="1"/>
  <c r="AI255" i="1"/>
  <c r="AJ255" i="1"/>
  <c r="AK255" i="1"/>
  <c r="AL255" i="1"/>
  <c r="AM255" i="1"/>
  <c r="AN255" i="1"/>
  <c r="AO255" i="1"/>
  <c r="AP255" i="1"/>
  <c r="AQ255" i="1"/>
  <c r="AR255" i="1"/>
  <c r="AS255" i="1"/>
  <c r="AT255" i="1"/>
  <c r="AU255" i="1"/>
  <c r="AV255" i="1"/>
  <c r="AW255" i="1"/>
  <c r="AX255" i="1"/>
  <c r="AY255" i="1"/>
  <c r="AA254" i="1"/>
  <c r="AB254" i="1"/>
  <c r="AC254" i="1"/>
  <c r="AD254" i="1"/>
  <c r="AE254" i="1"/>
  <c r="AF254" i="1"/>
  <c r="AG254" i="1"/>
  <c r="AH254" i="1"/>
  <c r="AI254" i="1"/>
  <c r="AJ254" i="1"/>
  <c r="AL254" i="1"/>
  <c r="AM254" i="1"/>
  <c r="AN254" i="1"/>
  <c r="AO254" i="1"/>
  <c r="AP254" i="1"/>
  <c r="AQ254" i="1"/>
  <c r="AR254" i="1"/>
  <c r="AS254" i="1"/>
  <c r="AT254" i="1"/>
  <c r="AU254" i="1"/>
  <c r="AV254" i="1"/>
  <c r="AW254" i="1"/>
  <c r="AX254" i="1"/>
  <c r="AY254" i="1"/>
  <c r="K254" i="1"/>
  <c r="AK254" i="1" s="1"/>
  <c r="AA253" i="1"/>
  <c r="AB253" i="1"/>
  <c r="AC253" i="1"/>
  <c r="AD253" i="1"/>
  <c r="AE253" i="1"/>
  <c r="AF253" i="1"/>
  <c r="AG253" i="1"/>
  <c r="AH253" i="1"/>
  <c r="AI253" i="1"/>
  <c r="AJ253" i="1"/>
  <c r="AK253" i="1"/>
  <c r="AL253" i="1"/>
  <c r="AM253" i="1"/>
  <c r="AN253" i="1"/>
  <c r="AO253" i="1"/>
  <c r="AP253" i="1"/>
  <c r="AQ253" i="1"/>
  <c r="AR253" i="1"/>
  <c r="AS253" i="1"/>
  <c r="AT253" i="1"/>
  <c r="AU253" i="1"/>
  <c r="AV253" i="1"/>
  <c r="AW253" i="1"/>
  <c r="AX253" i="1"/>
  <c r="AY253" i="1"/>
  <c r="AA249" i="1"/>
  <c r="AB249" i="1"/>
  <c r="AC249" i="1"/>
  <c r="AD249" i="1"/>
  <c r="AE249" i="1"/>
  <c r="AF249" i="1"/>
  <c r="AG249" i="1"/>
  <c r="AH249" i="1"/>
  <c r="AI249" i="1"/>
  <c r="AJ249" i="1"/>
  <c r="AL249" i="1"/>
  <c r="AM249" i="1"/>
  <c r="AN249" i="1"/>
  <c r="AO249" i="1"/>
  <c r="AP249" i="1"/>
  <c r="AQ249" i="1"/>
  <c r="AR249" i="1"/>
  <c r="AS249" i="1"/>
  <c r="AT249" i="1"/>
  <c r="AU249" i="1"/>
  <c r="AV249" i="1"/>
  <c r="AW249" i="1"/>
  <c r="AX249" i="1"/>
  <c r="AY249" i="1"/>
  <c r="AA250" i="1"/>
  <c r="AB250" i="1"/>
  <c r="AC250" i="1"/>
  <c r="AD250" i="1"/>
  <c r="AE250" i="1"/>
  <c r="AF250" i="1"/>
  <c r="AG250" i="1"/>
  <c r="AH250" i="1"/>
  <c r="AI250" i="1"/>
  <c r="AJ250" i="1"/>
  <c r="AK250" i="1"/>
  <c r="AL250" i="1"/>
  <c r="AM250" i="1"/>
  <c r="AN250" i="1"/>
  <c r="AO250" i="1"/>
  <c r="AP250" i="1"/>
  <c r="AQ250" i="1"/>
  <c r="AR250" i="1"/>
  <c r="AS250" i="1"/>
  <c r="AT250" i="1"/>
  <c r="AU250" i="1"/>
  <c r="AV250" i="1"/>
  <c r="AW250" i="1"/>
  <c r="AX250" i="1"/>
  <c r="AY250" i="1"/>
  <c r="AA251" i="1"/>
  <c r="AB251" i="1"/>
  <c r="AC251" i="1"/>
  <c r="AD251" i="1"/>
  <c r="AE251" i="1"/>
  <c r="AF251" i="1"/>
  <c r="AG251" i="1"/>
  <c r="AH251" i="1"/>
  <c r="AI251" i="1"/>
  <c r="AJ251" i="1"/>
  <c r="AK251" i="1"/>
  <c r="AL251" i="1"/>
  <c r="AM251" i="1"/>
  <c r="AN251" i="1"/>
  <c r="AO251" i="1"/>
  <c r="AP251" i="1"/>
  <c r="AQ251" i="1"/>
  <c r="AR251" i="1"/>
  <c r="AS251" i="1"/>
  <c r="AT251" i="1"/>
  <c r="AU251" i="1"/>
  <c r="AV251" i="1"/>
  <c r="AW251" i="1"/>
  <c r="AX251" i="1"/>
  <c r="AY251" i="1"/>
  <c r="AA252" i="1"/>
  <c r="AB252" i="1"/>
  <c r="AC252" i="1"/>
  <c r="AD252" i="1"/>
  <c r="AE252" i="1"/>
  <c r="AF252" i="1"/>
  <c r="AG252" i="1"/>
  <c r="AH252" i="1"/>
  <c r="AI252" i="1"/>
  <c r="AJ252" i="1"/>
  <c r="AK252" i="1"/>
  <c r="AL252" i="1"/>
  <c r="AM252" i="1"/>
  <c r="AN252" i="1"/>
  <c r="AO252" i="1"/>
  <c r="AP252" i="1"/>
  <c r="AQ252" i="1"/>
  <c r="AR252" i="1"/>
  <c r="AS252" i="1"/>
  <c r="AT252" i="1"/>
  <c r="AU252" i="1"/>
  <c r="AV252" i="1"/>
  <c r="AW252" i="1"/>
  <c r="AX252" i="1"/>
  <c r="AY252" i="1"/>
  <c r="K250" i="1"/>
  <c r="K249" i="1"/>
  <c r="AK249" i="1" s="1"/>
  <c r="AA248" i="1"/>
  <c r="AB248" i="1"/>
  <c r="AC248" i="1"/>
  <c r="AD248" i="1"/>
  <c r="AE248" i="1"/>
  <c r="AF248" i="1"/>
  <c r="AG248" i="1"/>
  <c r="AH248" i="1"/>
  <c r="AI248" i="1"/>
  <c r="AJ248" i="1"/>
  <c r="AL248" i="1"/>
  <c r="AM248" i="1"/>
  <c r="AN248" i="1"/>
  <c r="AO248" i="1"/>
  <c r="AP248" i="1"/>
  <c r="AQ248" i="1"/>
  <c r="AR248" i="1"/>
  <c r="AS248" i="1"/>
  <c r="AT248" i="1"/>
  <c r="AU248" i="1"/>
  <c r="AV248" i="1"/>
  <c r="AW248" i="1"/>
  <c r="AX248" i="1"/>
  <c r="AY248" i="1"/>
  <c r="K248" i="1"/>
  <c r="AK248" i="1" s="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57" i="1" l="1"/>
  <c r="AZ256" i="1"/>
  <c r="AZ255" i="1"/>
  <c r="AZ254" i="1"/>
  <c r="AZ253" i="1"/>
  <c r="AZ252" i="1"/>
  <c r="AZ250" i="1"/>
  <c r="AZ251" i="1"/>
  <c r="AZ249" i="1"/>
  <c r="AZ248" i="1"/>
  <c r="AZ247" i="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<sst xmlns="http://schemas.openxmlformats.org/spreadsheetml/2006/main" count="4418" uniqueCount="1394">
  <si>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</si>
  <si>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</si>
  <si>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</si>
  <si>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</si>
  <si>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</si>
  <si>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</si>
  <si>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</si>
  <si>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</si>
  <si>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</si>
  <si>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</si>
  <si>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</si>
  <si>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</si>
  <si>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</si>
  <si>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</si>
  <si>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</si>
  <si>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</si>
  <si>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</si>
  <si>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</si>
  <si>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</si>
  <si>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</si>
  <si>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</si>
  <si>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</si>
  <si>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</si>
  <si>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</si>
  <si>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</si>
  <si>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</si>
  <si>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</si>
  <si>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</si>
  <si>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</si>
  <si>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</si>
  <si>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</si>
  <si>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</si>
  <si>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</si>
  <si>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</si>
  <si>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</si>
  <si>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</si>
  <si>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</si>
  <si>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</si>
  <si>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</si>
  <si>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</si>
  <si>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</si>
  <si>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</si>
  <si>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</si>
  <si>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</si>
  <si>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</si>
  <si>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</si>
  <si>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</si>
  <si>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</si>
  <si>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</si>
  <si>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</si>
  <si>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</si>
  <si>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</si>
  <si>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</si>
  <si>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</si>
  <si>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</si>
  <si>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</si>
  <si>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</si>
  <si>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</si>
  <si>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</si>
  <si>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</si>
  <si>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</si>
  <si>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</si>
  <si>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</si>
  <si>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</si>
  <si>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</si>
  <si>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</si>
  <si>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</si>
  <si>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</si>
  <si>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</si>
  <si>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</si>
  <si>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</si>
  <si>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</si>
  <si>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</si>
  <si>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</si>
  <si>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</si>
  <si>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</si>
  <si>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</si>
  <si>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</si>
  <si>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</si>
  <si>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</si>
  <si>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</si>
  <si>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</si>
  <si>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</si>
  <si>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</si>
  <si>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</si>
  <si>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</si>
  <si>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</si>
  <si>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</si>
  <si>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</si>
  <si>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</si>
  <si>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</si>
  <si>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</si>
  <si>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</si>
  <si>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</si>
  <si>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</si>
  <si>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</si>
  <si>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</si>
  <si>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</si>
  <si>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</si>
  <si>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</si>
  <si>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</si>
  <si>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</si>
  <si>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</si>
  <si>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</si>
  <si>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</si>
  <si>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</si>
  <si>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</si>
  <si>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</si>
  <si>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</si>
  <si>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</si>
  <si>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</si>
  <si>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</si>
  <si>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</si>
  <si>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</si>
  <si>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</si>
  <si>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</si>
  <si>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</si>
  <si>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</si>
  <si>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</si>
  <si>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</si>
  <si>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</si>
  <si>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</si>
  <si>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</si>
  <si>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</si>
  <si>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</si>
  <si>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</si>
  <si>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</si>
  <si>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</si>
  <si>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</si>
  <si>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</si>
  <si>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</si>
  <si>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</si>
  <si>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</si>
  <si>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</si>
  <si>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</si>
  <si>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</si>
  <si>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</si>
  <si>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</si>
  <si>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</si>
  <si>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</si>
  <si>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</si>
  <si>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</si>
  <si>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</si>
  <si>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</si>
  <si>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</si>
  <si>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</si>
  <si>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</si>
  <si>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</si>
  <si>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</si>
  <si>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</si>
  <si>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</si>
  <si>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</si>
  <si>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</si>
  <si>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</si>
  <si>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</si>
  <si>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</si>
  <si>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</si>
  <si>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</si>
  <si>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</si>
  <si>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</si>
  <si>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</si>
  <si>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</si>
  <si>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</si>
  <si>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</si>
  <si>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</si>
  <si>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</si>
  <si>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</si>
  <si>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</si>
  <si>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</si>
  <si>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</si>
  <si>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</si>
  <si>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</si>
  <si>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</si>
  <si>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</si>
  <si>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</si>
  <si>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</si>
  <si>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</si>
  <si>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</si>
  <si>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</si>
  <si>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</si>
  <si>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</si>
  <si>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</si>
  <si>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</si>
  <si>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</si>
  <si>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</si>
  <si>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</si>
  <si>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</si>
  <si>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</si>
  <si>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</si>
  <si>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</si>
  <si>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</si>
  <si>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</si>
  <si>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</si>
  <si>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</si>
  <si>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</si>
  <si>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</si>
  <si>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</si>
  <si>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</si>
  <si>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</si>
  <si>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</si>
  <si>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</si>
  <si>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</si>
  <si>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</si>
  <si>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</si>
  <si>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</si>
  <si>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</si>
  <si>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</si>
  <si>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</si>
  <si>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</si>
  <si>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</si>
  <si>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</si>
  <si>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</si>
  <si>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</si>
  <si>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</si>
  <si>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</si>
  <si>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</si>
  <si>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</si>
  <si>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</si>
  <si>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</si>
  <si>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</si>
  <si>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</si>
  <si>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</si>
  <si>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</si>
  <si>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</si>
  <si>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</si>
  <si>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</si>
  <si>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</si>
  <si>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</si>
  <si>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</si>
  <si>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</si>
  <si>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</si>
  <si>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</si>
  <si>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</si>
  <si>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</si>
  <si>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</si>
  <si>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</si>
  <si>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</si>
  <si>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</si>
  <si>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</si>
  <si>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</si>
  <si>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</si>
  <si>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</si>
  <si>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</si>
  <si>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</si>
  <si>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</si>
  <si>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</si>
  <si>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</si>
  <si>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</si>
  <si>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</si>
  <si>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</si>
  <si>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</si>
  <si>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</si>
  <si>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</si>
  <si>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</si>
  <si>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</si>
  <si>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</si>
  <si>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</si>
  <si>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</si>
  <si>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</si>
  <si>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</si>
  <si>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</si>
  <si>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</si>
  <si>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</si>
  <si>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</si>
  <si>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</si>
  <si>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</si>
  <si>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</si>
  <si>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</si>
  <si>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</si>
  <si>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</si>
  <si>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</si>
  <si>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</si>
  <si>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</si>
  <si>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</si>
  <si>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</si>
  <si>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</si>
  <si>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</si>
  <si>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</si>
  <si>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</si>
  <si>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</si>
  <si>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</si>
  <si>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</si>
  <si>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</si>
  <si>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</si>
  <si>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</si>
  <si>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</si>
  <si>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</si>
  <si>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</si>
  <si>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</si>
  <si>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</si>
  <si>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</si>
  <si>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</si>
  <si>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</si>
  <si>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</si>
  <si>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</si>
  <si>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</si>
  <si>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</si>
  <si>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</si>
  <si>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</si>
  <si>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</si>
  <si>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</si>
  <si>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</si>
  <si>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</si>
  <si>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</si>
  <si>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</si>
  <si>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</si>
  <si>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</si>
  <si>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</si>
  <si>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</si>
  <si>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</si>
  <si>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</si>
  <si>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</si>
  <si>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</si>
  <si>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</si>
  <si>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</si>
  <si>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</si>
  <si>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</si>
  <si>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</si>
  <si>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</si>
  <si>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</si>
  <si>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</si>
  <si>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</si>
  <si>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</si>
  <si>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</si>
  <si>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</si>
  <si>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</si>
  <si>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</si>
  <si>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</si>
  <si>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</si>
  <si>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</si>
  <si>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</si>
  <si>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</si>
  <si>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</si>
  <si>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</si>
  <si>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</si>
  <si>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</si>
  <si>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</si>
  <si>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</si>
  <si>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</si>
  <si>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</si>
  <si>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</si>
  <si>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</si>
  <si>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</si>
  <si>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</si>
  <si>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</si>
  <si>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</si>
  <si>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</si>
  <si>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</si>
  <si>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</si>
  <si>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</si>
  <si>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</si>
  <si>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</si>
  <si>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</si>
  <si>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</si>
  <si>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</si>
  <si>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</si>
  <si>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</si>
  <si>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</si>
  <si>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</si>
  <si>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</si>
  <si>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</si>
  <si>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</si>
  <si>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</si>
  <si>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</si>
  <si>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</si>
  <si>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</si>
  <si>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</si>
  <si>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</si>
  <si>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</si>
  <si>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</si>
  <si>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</si>
  <si>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</si>
  <si>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</si>
  <si>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</si>
  <si>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</si>
  <si>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</si>
  <si>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</si>
  <si>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</si>
  <si>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</si>
  <si>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</si>
  <si>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</si>
  <si>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</si>
  <si>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</si>
  <si>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</si>
  <si>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</si>
  <si>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</si>
  <si>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</si>
  <si>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</si>
  <si>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</si>
  <si>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</si>
  <si>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</si>
  <si>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</si>
  <si>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</si>
  <si>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</si>
  <si>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</si>
  <si>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</si>
  <si>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</si>
  <si>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</si>
  <si>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</si>
  <si>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</si>
  <si>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</si>
  <si>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</si>
  <si>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</si>
  <si>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</si>
  <si>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</si>
  <si>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</si>
  <si>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</si>
  <si>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</si>
  <si>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</si>
  <si>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</si>
  <si>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</si>
  <si>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</si>
  <si>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</si>
  <si>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</si>
  <si>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</si>
  <si>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</si>
  <si>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</si>
  <si>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</si>
  <si>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</si>
  <si>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</si>
  <si>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</si>
  <si>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</si>
  <si>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</si>
  <si>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</si>
  <si>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</si>
  <si>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</si>
  <si>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</si>
  <si>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</si>
  <si>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</si>
  <si>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</si>
  <si>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</si>
  <si>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</si>
  <si>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</si>
  <si>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</si>
  <si>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</si>
  <si>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</si>
  <si>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</si>
  <si>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</si>
  <si>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</si>
  <si>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</si>
  <si>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</si>
  <si>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</si>
  <si>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</si>
  <si>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</si>
  <si>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</si>
  <si>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</si>
  <si>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</si>
  <si>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</si>
  <si>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</si>
  <si>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</si>
  <si>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</si>
  <si>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</si>
  <si>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</si>
  <si>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</si>
  <si>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</si>
  <si>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</si>
  <si>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</si>
  <si>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</si>
  <si>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</si>
  <si>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</si>
  <si>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</si>
  <si>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</si>
  <si>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</si>
  <si>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</si>
  <si>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</si>
  <si>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</si>
  <si>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</si>
  <si>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</si>
  <si>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</si>
  <si>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</si>
  <si>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</si>
  <si>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</si>
  <si>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</si>
  <si>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</si>
  <si>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</si>
  <si>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</si>
  <si>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</si>
  <si>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</si>
  <si>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</si>
  <si>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</si>
  <si>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</si>
  <si>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</si>
  <si>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</si>
  <si>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</si>
  <si>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</si>
  <si>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</si>
  <si>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</si>
  <si>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</si>
  <si>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</si>
  <si>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</si>
  <si>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</si>
  <si>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</si>
  <si>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</si>
  <si>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</si>
  <si>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</si>
  <si>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</si>
  <si>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</si>
  <si>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</si>
  <si>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</si>
  <si>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</si>
  <si>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</si>
  <si>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</si>
  <si>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</si>
  <si>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</si>
  <si>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</si>
  <si>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</si>
  <si>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</si>
  <si>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</si>
  <si>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</si>
  <si>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</si>
  <si>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</si>
  <si>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</si>
  <si>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</si>
  <si>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</si>
  <si>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</si>
  <si>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</si>
  <si>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</si>
  <si>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</si>
  <si>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</si>
  <si>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</si>
  <si>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</si>
  <si>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</si>
  <si>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</si>
  <si>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</si>
  <si>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</si>
  <si>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</si>
  <si>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</si>
  <si>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</si>
  <si>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</si>
  <si>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</si>
  <si>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</si>
  <si>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</si>
  <si>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</si>
  <si>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</si>
  <si>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</si>
  <si>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</si>
  <si>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</si>
  <si>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</si>
  <si>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</si>
  <si>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</si>
  <si>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</si>
  <si>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</si>
  <si>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</si>
  <si>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</si>
  <si>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</si>
  <si>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</si>
  <si>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</si>
  <si>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</si>
  <si>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</si>
  <si>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</si>
  <si>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</si>
  <si>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</si>
  <si>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</si>
  <si>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</si>
  <si>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</si>
  <si>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</si>
  <si>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</si>
  <si>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</si>
  <si>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</si>
  <si>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</si>
  <si>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</si>
  <si>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</si>
  <si>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</si>
  <si>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</si>
  <si>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</si>
  <si>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</si>
  <si>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</si>
  <si>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</si>
  <si>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</si>
  <si>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</si>
  <si>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</si>
  <si>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</si>
  <si>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</si>
  <si>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</si>
  <si>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</si>
  <si>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</si>
  <si>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</si>
  <si>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</si>
  <si>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</si>
  <si>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</si>
  <si>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</si>
  <si>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</si>
  <si>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</si>
  <si>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</si>
  <si>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</si>
  <si>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</si>
  <si>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</si>
  <si>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</si>
  <si>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</si>
  <si>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</si>
  <si>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</si>
  <si>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</si>
  <si>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</si>
  <si>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</si>
  <si>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</si>
  <si>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</si>
  <si>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</si>
  <si>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</si>
  <si>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</si>
  <si>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</si>
  <si>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</si>
  <si>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</si>
  <si>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</si>
  <si>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</si>
  <si>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</si>
  <si>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</si>
  <si>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</si>
  <si>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</si>
  <si>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</si>
  <si>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</si>
  <si>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</si>
  <si>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</si>
  <si>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</si>
  <si>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</si>
  <si>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</si>
  <si>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</si>
  <si>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</si>
  <si>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</si>
  <si>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</si>
  <si>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</si>
  <si>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</si>
  <si>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</si>
  <si>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</si>
  <si>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</si>
  <si>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</si>
  <si>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</si>
  <si>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</si>
  <si>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</si>
  <si>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</si>
  <si>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</si>
  <si>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</si>
  <si>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</si>
  <si>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</si>
  <si>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</si>
  <si>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</si>
  <si>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</si>
  <si>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</si>
  <si>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</si>
  <si>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</si>
  <si>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</si>
  <si>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</si>
  <si>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</si>
  <si>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</si>
  <si>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</si>
  <si>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</si>
  <si>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</si>
  <si>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</si>
  <si>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</si>
  <si>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</si>
  <si>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</si>
  <si>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</si>
  <si>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</si>
  <si>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</si>
  <si>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</si>
  <si>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</si>
  <si>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</si>
  <si>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</si>
  <si>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</si>
  <si>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</si>
  <si>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</si>
  <si>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</si>
  <si>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</si>
  <si>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</si>
  <si>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</si>
  <si>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</si>
  <si>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</si>
  <si>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</si>
  <si>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</si>
  <si>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</si>
  <si>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</si>
  <si>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</si>
  <si>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</si>
  <si>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</si>
  <si>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</si>
  <si>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</si>
  <si>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</si>
  <si>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</si>
  <si>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</si>
  <si>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</si>
  <si>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</si>
  <si>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</si>
  <si>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</si>
  <si>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</si>
  <si>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</si>
  <si>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</si>
  <si>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</si>
  <si>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</si>
  <si>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</si>
  <si>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</si>
  <si>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</si>
  <si>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</si>
  <si>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</si>
  <si>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</si>
  <si>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</si>
  <si>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</si>
  <si>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</si>
  <si>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</si>
  <si>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</si>
  <si>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</si>
  <si>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</si>
  <si>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</si>
  <si>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</si>
  <si>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</si>
  <si>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</si>
  <si>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</si>
  <si>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</si>
  <si>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</si>
  <si>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</si>
  <si>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</si>
  <si>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</si>
  <si>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</si>
  <si>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</si>
  <si>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</si>
  <si>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</si>
  <si>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</si>
  <si>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</si>
  <si>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</si>
  <si>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</si>
  <si>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</si>
  <si>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</si>
  <si>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</si>
  <si>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</si>
  <si>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</si>
  <si>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</si>
  <si>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</si>
  <si>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</si>
  <si>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</si>
  <si>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</si>
  <si>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</si>
  <si>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</si>
  <si>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</si>
  <si>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</si>
  <si>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</si>
  <si>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</si>
  <si>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</si>
  <si>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</si>
  <si>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</si>
  <si>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</si>
  <si>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</si>
  <si>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</si>
  <si>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</si>
  <si>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</si>
  <si>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</si>
  <si>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</si>
  <si>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</si>
  <si>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</si>
  <si>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</si>
  <si>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</si>
  <si>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</si>
  <si>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</si>
  <si>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</si>
  <si>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</si>
  <si>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</si>
  <si>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</si>
  <si>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</si>
  <si>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</si>
  <si>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</si>
  <si>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</si>
  <si>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</si>
  <si>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</si>
  <si>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</si>
  <si>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</si>
  <si>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</si>
  <si>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</si>
  <si>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</si>
  <si>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</si>
  <si>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</si>
  <si>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</si>
  <si>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</si>
  <si>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</si>
  <si>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</si>
  <si>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</si>
  <si>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</si>
  <si>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</si>
  <si>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</si>
  <si>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</si>
  <si>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</si>
  <si>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</si>
  <si>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</si>
  <si>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</si>
  <si>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</si>
  <si>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</si>
  <si>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</si>
  <si>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</si>
  <si>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</si>
  <si>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</si>
  <si>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</si>
  <si>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</si>
  <si>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</si>
  <si>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</si>
  <si>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</si>
  <si>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</si>
  <si>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</si>
  <si>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</si>
  <si>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</si>
  <si>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</si>
  <si>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</si>
  <si>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</si>
  <si>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</si>
  <si>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</si>
  <si>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</si>
  <si>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</si>
  <si>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</si>
  <si>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</si>
  <si>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</si>
  <si>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</si>
  <si>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</si>
  <si>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</si>
  <si>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</si>
  <si>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</si>
  <si>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</si>
  <si>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</si>
  <si>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</si>
  <si>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</si>
  <si>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</si>
  <si>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</si>
  <si>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</si>
  <si>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</si>
  <si>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</si>
  <si>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</si>
  <si>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</si>
  <si>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</si>
  <si>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</si>
  <si>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</si>
  <si>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</si>
  <si>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</si>
  <si>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</si>
  <si>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</si>
  <si>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</si>
  <si>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</si>
  <si>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</si>
  <si>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</si>
  <si>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</si>
  <si>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</si>
  <si>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</si>
  <si>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</si>
  <si>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</si>
  <si>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</si>
  <si>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</si>
  <si>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</si>
  <si>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</si>
  <si>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</si>
  <si>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</si>
  <si>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</si>
  <si>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</si>
  <si>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</si>
  <si>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</si>
  <si>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</si>
  <si>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</si>
  <si>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</si>
  <si>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</si>
  <si>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</si>
  <si>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</si>
  <si>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</si>
  <si>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</si>
  <si>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</si>
  <si>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</si>
  <si>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</si>
  <si>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</si>
  <si>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</si>
  <si>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</si>
  <si>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</si>
  <si>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</si>
  <si>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</si>
  <si>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</si>
  <si>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</si>
  <si>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</si>
  <si>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</si>
  <si>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</si>
  <si>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</si>
  <si>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</si>
  <si>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</si>
  <si>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</si>
  <si>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</si>
  <si>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</si>
  <si>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</si>
  <si>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</si>
  <si>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</si>
  <si>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</si>
  <si>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</si>
  <si>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</si>
  <si>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</si>
  <si>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</si>
  <si>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</si>
  <si>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</si>
  <si>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</si>
  <si>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</si>
  <si>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</si>
  <si>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</si>
  <si>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</si>
  <si>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</si>
  <si>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</si>
  <si>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</si>
  <si>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</si>
  <si>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</si>
  <si>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</si>
  <si>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</si>
  <si>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</si>
  <si>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</si>
  <si>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</si>
  <si>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</si>
  <si>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</si>
  <si>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</si>
  <si>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</si>
  <si>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</si>
  <si>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</si>
  <si>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</si>
  <si>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</si>
  <si>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</si>
  <si>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</si>
  <si>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</si>
  <si>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</si>
  <si>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</si>
  <si>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</si>
  <si>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</si>
  <si>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</si>
  <si>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</si>
  <si>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</si>
  <si>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</si>
  <si>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</si>
  <si>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</si>
  <si>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</si>
  <si>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</si>
  <si>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</si>
  <si>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</si>
  <si>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</si>
  <si>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</si>
  <si>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</si>
  <si>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</si>
  <si>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</si>
  <si>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</si>
  <si>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</si>
  <si>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</si>
  <si>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</si>
  <si>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</si>
  <si>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</si>
  <si>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</si>
  <si>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</si>
  <si>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</si>
  <si>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</si>
  <si>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</si>
  <si>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</si>
  <si>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</si>
  <si>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</si>
  <si>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</si>
  <si>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</si>
  <si>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</si>
  <si>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</si>
  <si>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</si>
  <si>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</si>
  <si>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</si>
  <si>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</si>
  <si>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</si>
  <si>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</si>
  <si>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</si>
  <si>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</si>
  <si>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</si>
  <si>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</si>
  <si>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</si>
  <si>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</si>
  <si>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</si>
  <si>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</si>
  <si>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</si>
  <si>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</si>
  <si>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</si>
  <si>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</si>
  <si>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</si>
  <si>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</si>
  <si>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</si>
  <si>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</si>
  <si>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</si>
  <si>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</si>
  <si>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</si>
  <si>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</si>
  <si>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</si>
  <si>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</si>
  <si>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</si>
  <si>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</si>
  <si>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</si>
  <si>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</si>
  <si>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</si>
  <si>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</si>
  <si>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</si>
  <si>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</si>
  <si>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</si>
  <si>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</si>
  <si>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</si>
  <si>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</si>
  <si>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</si>
  <si>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</si>
  <si>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</si>
  <si>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</si>
  <si>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</si>
  <si>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</si>
  <si>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</si>
  <si>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</si>
  <si>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</si>
  <si>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</si>
  <si>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</si>
  <si>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</si>
  <si>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</si>
  <si>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</si>
  <si>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</si>
  <si>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</si>
  <si>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</si>
  <si>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</si>
  <si>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</si>
  <si>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</si>
  <si>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</si>
  <si>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</si>
  <si>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</si>
  <si>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</si>
  <si>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</si>
  <si>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</si>
  <si>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</si>
  <si>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</si>
  <si>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</si>
  <si>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</si>
  <si>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</si>
  <si>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</si>
  <si>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</si>
  <si>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</si>
  <si>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</si>
  <si>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</si>
  <si>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</si>
  <si>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</si>
  <si>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</si>
  <si>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</si>
  <si>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</si>
  <si>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</si>
  <si>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</si>
  <si>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</si>
  <si>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</si>
  <si>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</si>
  <si>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</si>
  <si>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</si>
  <si>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</si>
  <si>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</si>
  <si>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</si>
  <si>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</si>
  <si>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</si>
  <si>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</si>
  <si>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</si>
  <si>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</si>
  <si>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</si>
  <si>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</si>
  <si>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</si>
  <si>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</si>
  <si>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</si>
  <si>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</si>
  <si>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</si>
  <si>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</si>
  <si>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</si>
  <si>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</si>
  <si>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</si>
  <si>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</si>
  <si>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</si>
  <si>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</si>
  <si>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</si>
  <si>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</si>
  <si>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</si>
  <si>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</si>
  <si>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</si>
  <si>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</si>
  <si>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</si>
  <si>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</si>
  <si>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</si>
  <si>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</si>
  <si>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</si>
  <si>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</si>
  <si>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</si>
  <si>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</si>
  <si>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</si>
  <si>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</si>
  <si>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</si>
  <si>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</si>
  <si>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</si>
  <si>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</si>
  <si>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</si>
  <si>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</si>
  <si>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</si>
  <si>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</si>
  <si>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</si>
  <si>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</si>
  <si>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</si>
  <si>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</si>
  <si>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</si>
  <si>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</si>
  <si>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</si>
  <si>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</si>
  <si>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</si>
  <si>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</si>
  <si>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</si>
  <si>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</si>
  <si>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</si>
  <si>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</si>
  <si>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</si>
  <si>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</si>
  <si>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</si>
  <si>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</si>
  <si>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</si>
  <si>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</si>
  <si>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</si>
  <si>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</si>
  <si>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</si>
  <si>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</si>
  <si>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</si>
  <si>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</si>
  <si>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</si>
  <si>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</si>
  <si>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</si>
  <si>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</si>
  <si>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</si>
  <si>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</si>
  <si>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</si>
  <si>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</si>
  <si>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</si>
  <si>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</si>
  <si>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</si>
  <si>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</si>
  <si>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</si>
  <si>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</si>
  <si>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</si>
  <si>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</si>
  <si>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</si>
  <si>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</si>
  <si>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</si>
  <si>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</si>
  <si>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</si>
  <si>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</si>
  <si>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</si>
  <si>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</si>
  <si>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</si>
  <si>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</si>
  <si>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</si>
  <si>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</si>
  <si>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</si>
  <si>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</si>
  <si>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</si>
  <si>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</si>
  <si>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</si>
  <si>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</si>
  <si>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</si>
  <si>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</si>
  <si>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</si>
  <si>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</si>
  <si>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</si>
  <si>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</si>
  <si>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</si>
  <si>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</si>
  <si>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</si>
  <si>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</si>
  <si>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</si>
  <si>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</si>
  <si>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</si>
  <si>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</si>
  <si>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</si>
  <si>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</si>
  <si>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</si>
  <si>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</si>
  <si>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</si>
  <si>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</si>
  <si>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</si>
  <si>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</si>
  <si>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</si>
  <si>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</si>
  <si>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</si>
  <si>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</si>
  <si>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</si>
  <si>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</si>
  <si>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</si>
  <si>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</si>
  <si>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</si>
  <si>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</si>
  <si>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</si>
  <si>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</si>
  <si>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</si>
  <si>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</si>
  <si>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</si>
  <si>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</si>
  <si>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</si>
  <si>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</si>
  <si>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</si>
  <si>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</si>
  <si>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</si>
  <si>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</si>
  <si>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</si>
  <si>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</si>
  <si>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</si>
  <si>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</si>
  <si>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</si>
  <si>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</si>
  <si>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</si>
  <si>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</si>
  <si>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</si>
  <si>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</si>
  <si>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</si>
  <si>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</si>
  <si>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</si>
  <si>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</si>
  <si>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</si>
  <si>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</si>
  <si>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</si>
  <si>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</si>
  <si>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</si>
  <si>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</si>
  <si>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</si>
  <si>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</si>
  <si>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</si>
  <si>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</si>
  <si>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</si>
  <si>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</si>
  <si>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</si>
  <si>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</si>
  <si>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</si>
  <si>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</si>
  <si>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</si>
  <si>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</si>
  <si>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</si>
  <si>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</si>
  <si>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</si>
  <si>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</si>
  <si>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</si>
  <si>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</si>
  <si>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</si>
  <si>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</si>
  <si>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</si>
  <si>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</si>
  <si>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</si>
  <si>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</si>
  <si>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</si>
  <si>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</si>
  <si>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</si>
  <si>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</si>
  <si>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</si>
  <si>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</si>
  <si>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</si>
  <si>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</si>
  <si>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</si>
  <si>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</si>
  <si>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</si>
  <si>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</si>
  <si>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</si>
  <si>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</si>
  <si>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</si>
  <si>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</si>
  <si>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</si>
  <si>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</si>
  <si>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</si>
  <si>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</si>
  <si>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</si>
  <si>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</si>
  <si>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</si>
  <si>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</si>
  <si>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</si>
  <si>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</si>
  <si>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</si>
  <si>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</si>
  <si>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</si>
  <si>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</si>
  <si>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</si>
  <si>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</si>
  <si>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</si>
  <si>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</si>
  <si>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</si>
  <si>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</si>
  <si>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</si>
  <si>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</si>
  <si>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</si>
  <si>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</si>
  <si>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</si>
  <si>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</si>
  <si>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</si>
  <si>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</si>
  <si>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</si>
  <si>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</si>
  <si>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</si>
  <si>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</si>
  <si>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</si>
  <si>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</si>
  <si>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</si>
  <si>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</si>
  <si>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</si>
  <si>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</si>
  <si>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</si>
  <si>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</si>
  <si>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</si>
  <si>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</si>
  <si>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</si>
  <si>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</si>
  <si>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</si>
  <si>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</si>
  <si>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</si>
  <si>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</si>
  <si>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</si>
  <si>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</si>
  <si>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</si>
  <si>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</si>
  <si>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</si>
  <si>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</si>
  <si>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</si>
  <si>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</si>
  <si>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</si>
  <si>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</si>
  <si>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</si>
  <si>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</si>
  <si>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</si>
  <si>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</si>
  <si>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</si>
  <si>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</si>
  <si>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</si>
  <si>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</si>
  <si>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</si>
  <si>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</si>
  <si>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</si>
  <si>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</si>
  <si>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</si>
  <si>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</si>
  <si>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</si>
  <si>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</si>
  <si>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</si>
  <si>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</si>
  <si>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</si>
  <si>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</si>
  <si>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</si>
  <si>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</si>
  <si>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</si>
  <si>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</si>
  <si>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</si>
  <si>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</si>
  <si>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</si>
  <si>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</si>
  <si>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</si>
  <si>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</si>
  <si>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</si>
  <si>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</si>
  <si>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</si>
  <si>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</si>
  <si>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</si>
  <si>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</si>
  <si>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</si>
  <si>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</si>
  <si>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</si>
  <si>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</si>
  <si>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</si>
  <si>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</si>
  <si>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</si>
  <si>
    <t>https://www.udemy.com/course/sql-desde-cero-curso-practico</t>
  </si>
  <si>
    <t>Consultas en SQL para principiantes</t>
  </si>
  <si>
    <t>https://github.com/petrix12/repasosql.git</t>
  </si>
  <si>
    <t>UC-72f027a7-64ce-4f9e-b371-5a2ef0102b0d</t>
  </si>
  <si>
    <t>https://www.udemy.com/certificate/UC-72f027a7-64ce-4f9e-b371-5a2ef0102b0d</t>
  </si>
  <si>
    <t>Jorge, con experiencia en bases de datos, te enseñará SQL desde cero.</t>
  </si>
  <si>
    <t>Jorge Alberto Chávez Sarmiento</t>
  </si>
  <si>
    <t>https://codersfree.com/cursos/livewire-wireui-crea-interfaces-web-responsivas-facil</t>
  </si>
  <si>
    <t>Livewire y WireUI: Crea interfaces web responsivas de forma fácil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</si>
  <si>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</si>
  <si>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</si>
  <si>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</si>
  <si>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</si>
  <si>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https://campus-ademass.com/curso/35</t>
  </si>
  <si>
    <t>Arquitectura hexagonal</t>
  </si>
  <si>
    <t>Ademass</t>
  </si>
  <si>
    <t>Descubre cómo implementar la arquitectura hexagonal, también conocida como puertos y adaptadores, en tus proyectos de programación. Este video te proporcionará una sólida comprensión de los fundamentos teóricos detrás de esta arquitectura.</t>
  </si>
  <si>
    <t>ademass</t>
  </si>
  <si>
    <t>Juan José Ruíz Muñoz</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</si>
  <si>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</si>
  <si>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</si>
  <si>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</si>
  <si>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</si>
  <si>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</si>
  <si>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</si>
  <si>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'arquitectura_hexagonal'</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</si>
  <si>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</si>
  <si>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Curso de Laravel</t>
  </si>
  <si>
    <t>https://campus-ademass.com/curso/3</t>
  </si>
  <si>
    <t>https://campus-ademass.com/aut/13200</t>
  </si>
  <si>
    <t>https://campus-ademass.com/aut/11581</t>
  </si>
  <si>
    <t>https://campus-ademass.com/curso/4</t>
  </si>
  <si>
    <t>Taller de Laravel + Vue</t>
  </si>
  <si>
    <t>https://campus-ademass.com/aut/13345</t>
  </si>
  <si>
    <t>En este curso, te llevaremos de la mano a través de cada paso necesario para crear un proyecto real utilizando dos tecnologías increíbles: Laravel y Vue.js.</t>
  </si>
  <si>
    <t>https://github.com/petrix12/laravel-vue2024</t>
  </si>
  <si>
    <t>Curso de SOLID</t>
  </si>
  <si>
    <t>SOLID</t>
  </si>
  <si>
    <t>https://campus-ademass.com/curso/34</t>
  </si>
  <si>
    <t>https://campus-ademass.com/aut/13486</t>
  </si>
  <si>
    <t>Curso completo sobre los principios SOLID, que te ayudarán a ser mejor programador y subir al siguiente nivel.</t>
  </si>
  <si>
    <t>'solid'</t>
  </si>
  <si>
    <t>https://campus-ademass.com/aut/13574</t>
  </si>
  <si>
    <t>Curso de PHP</t>
  </si>
  <si>
    <t>https://campus-ademass.com/curso/18</t>
  </si>
  <si>
    <t>Curso completo de PHP</t>
  </si>
  <si>
    <t>'php'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</si>
</sst>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58" totalsRowShown="0" headerRowDxfId="9">
  <autoFilter ref="A1:Y258" xr:uid="{35821B52-E1A3-4F68-8264-95586991A61F}"/>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5" totalsRowShown="0">
  <autoFilter ref="A1:B145" xr:uid="{067E9773-6429-4990-A4BC-176AC8A0C3C6}"/>
  <sortState xmlns:xlrd2="http://schemas.microsoft.com/office/spreadsheetml/2017/richdata2" ref="A2:B145">
    <sortCondition ref="B1:B145"/>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5" totalsRowShown="0">
  <autoFilter ref="A1:B25" xr:uid="{E11171C7-9CCC-440D-8DB0-90787DC07521}"/>
  <sortState xmlns:xlrd2="http://schemas.microsoft.com/office/spreadsheetml/2017/richdata2" ref="A2:B25">
    <sortCondition ref="B1:B25"/>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2" totalsRowShown="0">
  <autoFilter ref="A1:B82" xr:uid="{5EE0C748-5543-4126-BF37-9C7AFE320B4E}"/>
  <sortState xmlns:xlrd2="http://schemas.microsoft.com/office/spreadsheetml/2017/richdata2" ref="A2:B82">
    <sortCondition ref="B1:B82"/>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335" Type="http://schemas.openxmlformats.org/officeDocument/2006/relationships/hyperlink" Target="https://campus-ademass.com/aut/13200"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hyperlink" Target="https://www.udemy.com/course/sql-desde-cero-curso-practico"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37" Type="http://schemas.openxmlformats.org/officeDocument/2006/relationships/hyperlink" Target="https://campus-ademass.com/curso/4"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83" Type="http://schemas.openxmlformats.org/officeDocument/2006/relationships/hyperlink" Target="https://www.udemy.com/course/introduccion-a-google-cloud-platform"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45" Type="http://schemas.openxmlformats.org/officeDocument/2006/relationships/hyperlink" Target="https://learndigital.withgoogle.com/activate/course/web-development-II"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338" Type="http://schemas.openxmlformats.org/officeDocument/2006/relationships/hyperlink" Target="https://campus-ademass.com/aut/13345"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328" Type="http://schemas.openxmlformats.org/officeDocument/2006/relationships/hyperlink" Target="https://www.udemy.com/certificate/UC-72f027a7-64ce-4f9e-b371-5a2ef0102b0d"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339" Type="http://schemas.openxmlformats.org/officeDocument/2006/relationships/hyperlink" Target="https://github.com/petrix12/laravel-vue2024"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329" Type="http://schemas.openxmlformats.org/officeDocument/2006/relationships/hyperlink" Target="https://codersfree.com/cursos/livewire-wireui-crea-interfaces-web-responsivas-facil"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340" Type="http://schemas.openxmlformats.org/officeDocument/2006/relationships/hyperlink" Target="https://campus-ademass.com/curso/34"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330" Type="http://schemas.openxmlformats.org/officeDocument/2006/relationships/hyperlink" Target="https://aprendible.com/series/novedades-de-laravel-11"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341" Type="http://schemas.openxmlformats.org/officeDocument/2006/relationships/hyperlink" Target="https://campus-ademass.com/aut/13486"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331" Type="http://schemas.openxmlformats.org/officeDocument/2006/relationships/hyperlink" Target="https://campus-ademass.com/curso/35"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342" Type="http://schemas.openxmlformats.org/officeDocument/2006/relationships/hyperlink" Target="https://campus-ademass.com/aut/13574"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332" Type="http://schemas.openxmlformats.org/officeDocument/2006/relationships/hyperlink" Target="https://aprendible.com/series/novedades-de-laravel-10"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343" Type="http://schemas.openxmlformats.org/officeDocument/2006/relationships/hyperlink" Target="https://campus-ademass.com/curso/18"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333" Type="http://schemas.openxmlformats.org/officeDocument/2006/relationships/hyperlink" Target="https://codersfree.com/cursos/aprende-laravel-avanzado"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344" Type="http://schemas.openxmlformats.org/officeDocument/2006/relationships/printerSettings" Target="../printerSettings/printerSettings2.bin"/><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334" Type="http://schemas.openxmlformats.org/officeDocument/2006/relationships/hyperlink" Target="https://campus-ademass.com/curso/3"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345" Type="http://schemas.openxmlformats.org/officeDocument/2006/relationships/table" Target="../tables/table1.xm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336" Type="http://schemas.openxmlformats.org/officeDocument/2006/relationships/hyperlink" Target="https://campus-ademass.com/aut/11581"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62" Type="http://schemas.openxmlformats.org/officeDocument/2006/relationships/hyperlink" Target="https://www.udemy.com/course/como-subir-multiples-archivos-en-laravel" TargetMode="External"/><Relationship Id="rId218" Type="http://schemas.openxmlformats.org/officeDocument/2006/relationships/hyperlink" Target="https://www.linkedin.com/learning/fundamentos-de-la-gestion-del-tiempo" TargetMode="External"/><Relationship Id="rId271" Type="http://schemas.openxmlformats.org/officeDocument/2006/relationships/hyperlink" Target="https://github.com/petrix12/openbootcamp2022/blob/main/apuntes/001_introduccion_a_la_programacion.md" TargetMode="External"/><Relationship Id="rId24" Type="http://schemas.openxmlformats.org/officeDocument/2006/relationships/hyperlink" Target="https://www.udemy.com/course/desarrolla-la-logica-de-programacion-con-flujogramas" TargetMode="External"/><Relationship Id="rId66" Type="http://schemas.openxmlformats.org/officeDocument/2006/relationships/hyperlink" Target="https://www.udemy.com/course/tailwindcs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hyperlink" Target="https://github.com/petrix12/repasosql.git" TargetMode="External"/><Relationship Id="rId173" Type="http://schemas.openxmlformats.org/officeDocument/2006/relationships/hyperlink" Target="https://codersfree.com/cursos/aprende-a-crear-una-plataforma-de-cursos-con-laravel"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opLeftCell="A7" workbookViewId="0">
      <selection activeCell="H20" sqref="H20"/>
    </sheetView>
  </sheetViews>
  <sheetFormatPr defaultColWidth="11.5546875" defaultRowHeight="14.4" x14ac:dyDescent="0.3"/>
  <cols>
    <col min="1" max="1" width="28.33203125" bestFit="1" customWidth="1"/>
  </cols>
  <sheetData>
    <row r="1" spans="1:6" x14ac:dyDescent="0.3">
      <c r="A1" s="12" t="s">
        <v>528</v>
      </c>
      <c r="B1" s="13">
        <f ca="1">TODAY()</f>
        <v>45488</v>
      </c>
      <c r="E1" s="21">
        <f>SUMIF(courses!J:J,1,courses!K:K)/60</f>
        <v>277.01666666666665</v>
      </c>
      <c r="F1" s="21">
        <f>E1/365*60</f>
        <v>45.536986301369858</v>
      </c>
    </row>
    <row r="2" spans="1:6" x14ac:dyDescent="0.3">
      <c r="B2" s="11"/>
    </row>
    <row r="3" spans="1:6" x14ac:dyDescent="0.3">
      <c r="A3" s="14" t="s">
        <v>527</v>
      </c>
      <c r="B3" s="14">
        <f t="shared" ref="B3:D3" ca="1" si="0">+C3-1</f>
        <v>2020</v>
      </c>
      <c r="C3" s="14">
        <f t="shared" ca="1" si="0"/>
        <v>2021</v>
      </c>
      <c r="D3" s="14">
        <f t="shared" ca="1" si="0"/>
        <v>2022</v>
      </c>
      <c r="E3" s="14">
        <f ca="1">+F3-1</f>
        <v>2023</v>
      </c>
      <c r="F3" s="14">
        <f ca="1">YEAR(B1)</f>
        <v>2024</v>
      </c>
    </row>
    <row r="4" spans="1:6" x14ac:dyDescent="0.3">
      <c r="A4" s="18" t="s">
        <v>438</v>
      </c>
      <c r="B4" s="15">
        <f ca="1">SUMIFS(courses!$K:$K,courses!$C:$C,Dashboard!$A4,courses!$L:$L,"&gt;=1-1-"&amp;B$3,courses!$L:$L,"&lt;=31-12-"&amp;B$3)/60</f>
        <v>37.06666666666667</v>
      </c>
      <c r="C4" s="15">
        <f ca="1">SUMIFS(courses!$K:$K,courses!$C:$C,Dashboard!$A4,courses!$L:$L,"&gt;=1-1-"&amp;C$3,courses!$L:$L,"&lt;=31-12-"&amp;C$3)/60</f>
        <v>0</v>
      </c>
      <c r="D4" s="15">
        <f ca="1">SUMIFS(courses!$K:$K,courses!$C:$C,Dashboard!$A4,courses!$L:$L,"&gt;=1-1-"&amp;D$3,courses!$L:$L,"&lt;=31-12-"&amp;D$3)/60</f>
        <v>40.799999999999997</v>
      </c>
      <c r="E4" s="15">
        <f ca="1">SUMIFS(courses!$K:$K,courses!$C:$C,Dashboard!$A4,courses!$L:$L,"&gt;=1-1-"&amp;E$3,courses!$L:$L,"&lt;=31-12-"&amp;E$3)/60</f>
        <v>0</v>
      </c>
      <c r="F4" s="15">
        <f ca="1">SUMIFS(courses!$K:$K,courses!$C:$C,Dashboard!$A4,courses!$L:$L,"&gt;=1-1-"&amp;F$3,courses!$L:$L,"&lt;=31-12-"&amp;F$3)/60</f>
        <v>10.916666666666666</v>
      </c>
    </row>
    <row r="5" spans="1:6" x14ac:dyDescent="0.3">
      <c r="A5" s="18" t="s">
        <v>374</v>
      </c>
      <c r="B5" s="15">
        <f ca="1">SUMIFS(courses!$K:$K,courses!$C:$C,Dashboard!$A5,courses!$L:$L,"&gt;=1-1-"&amp;B$3,courses!$L:$L,"&lt;=31-12-"&amp;B$3)/60</f>
        <v>26.816666666666666</v>
      </c>
      <c r="C5" s="15">
        <f ca="1">SUMIFS(courses!$K:$K,courses!$C:$C,Dashboard!$A5,courses!$L:$L,"&gt;=1-1-"&amp;C$3,courses!$L:$L,"&lt;=31-12-"&amp;C$3)/60</f>
        <v>0</v>
      </c>
      <c r="D5" s="15">
        <f ca="1">SUMIFS(courses!$K:$K,courses!$C:$C,Dashboard!$A5,courses!$L:$L,"&gt;=1-1-"&amp;D$3,courses!$L:$L,"&lt;=31-12-"&amp;D$3)/60</f>
        <v>0</v>
      </c>
      <c r="E5" s="15">
        <f ca="1">SUMIFS(courses!$K:$K,courses!$C:$C,Dashboard!$A5,courses!$L:$L,"&gt;=1-1-"&amp;E$3,courses!$L:$L,"&lt;=31-12-"&amp;E$3)/60</f>
        <v>5.5</v>
      </c>
      <c r="F5" s="15">
        <f ca="1">SUMIFS(courses!$K:$K,courses!$C:$C,Dashboard!$A5,courses!$L:$L,"&gt;=1-1-"&amp;F$3,courses!$L:$L,"&lt;=31-12-"&amp;F$3)/60</f>
        <v>0</v>
      </c>
    </row>
    <row r="6" spans="1:6" x14ac:dyDescent="0.3">
      <c r="A6" s="18" t="s">
        <v>614</v>
      </c>
      <c r="B6" s="15">
        <f ca="1">SUMIFS(courses!$K:$K,courses!$C:$C,Dashboard!$A6,courses!$L:$L,"&gt;=1-1-"&amp;B$3,courses!$L:$L,"&lt;=31-12-"&amp;B$3)/60</f>
        <v>4.9000000000000004</v>
      </c>
      <c r="C6" s="15">
        <f ca="1">SUMIFS(courses!$K:$K,courses!$C:$C,Dashboard!$A6,courses!$L:$L,"&gt;=1-1-"&amp;C$3,courses!$L:$L,"&lt;=31-12-"&amp;C$3)/60</f>
        <v>0</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40</v>
      </c>
      <c r="C7" s="15">
        <f ca="1">SUMIFS(courses!$K:$K,courses!$C:$C,Dashboard!$A7,courses!$L:$L,"&gt;=1-1-"&amp;C$3,courses!$L:$L,"&lt;=31-12-"&amp;C$3)/60</f>
        <v>10</v>
      </c>
      <c r="D7" s="15">
        <f ca="1">SUMIFS(courses!$K:$K,courses!$C:$C,Dashboard!$A7,courses!$L:$L,"&gt;=1-1-"&amp;D$3,courses!$L:$L,"&lt;=31-12-"&amp;D$3)/60</f>
        <v>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0.16666666666666666</v>
      </c>
      <c r="C8" s="15">
        <f ca="1">SUMIFS(courses!$K:$K,courses!$C:$C,Dashboard!$A8,courses!$L:$L,"&gt;=1-1-"&amp;C$3,courses!$L:$L,"&lt;=31-12-"&amp;C$3)/60</f>
        <v>3.8666666666666667</v>
      </c>
      <c r="D8" s="15">
        <f ca="1">SUMIFS(courses!$K:$K,courses!$C:$C,Dashboard!$A8,courses!$L:$L,"&gt;=1-1-"&amp;D$3,courses!$L:$L,"&lt;=31-12-"&amp;D$3)/60</f>
        <v>5.8166666666666664</v>
      </c>
      <c r="E8" s="15">
        <f ca="1">SUMIFS(courses!$K:$K,courses!$C:$C,Dashboard!$A8,courses!$L:$L,"&gt;=1-1-"&amp;E$3,courses!$L:$L,"&lt;=31-12-"&amp;E$3)/60</f>
        <v>0</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5.416666666666667</v>
      </c>
      <c r="C10" s="15">
        <f ca="1">SUMIFS(courses!$K:$K,courses!$C:$C,Dashboard!$A10,courses!$L:$L,"&gt;=1-1-"&amp;C$3,courses!$L:$L,"&lt;=31-12-"&amp;C$3)/60</f>
        <v>62.466666666666669</v>
      </c>
      <c r="D10" s="15">
        <f ca="1">SUMIFS(courses!$K:$K,courses!$C:$C,Dashboard!$A10,courses!$L:$L,"&gt;=1-1-"&amp;D$3,courses!$L:$L,"&lt;=31-12-"&amp;D$3)/60</f>
        <v>14.216666666666667</v>
      </c>
      <c r="E10" s="15">
        <f ca="1">SUMIFS(courses!$K:$K,courses!$C:$C,Dashboard!$A10,courses!$L:$L,"&gt;=1-1-"&amp;E$3,courses!$L:$L,"&lt;=31-12-"&amp;E$3)/60</f>
        <v>31.216666666666665</v>
      </c>
      <c r="F10" s="15">
        <f ca="1">SUMIFS(courses!$K:$K,courses!$C:$C,Dashboard!$A10,courses!$L:$L,"&gt;=1-1-"&amp;F$3,courses!$L:$L,"&lt;=31-12-"&amp;F$3)/60</f>
        <v>73.566666666666663</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16</v>
      </c>
      <c r="C12" s="15">
        <f ca="1">SUMIFS(courses!$K:$K,courses!$C:$C,Dashboard!$A12,courses!$L:$L,"&gt;=1-1-"&amp;C$3,courses!$L:$L,"&lt;=31-12-"&amp;C$3)/60</f>
        <v>4.25</v>
      </c>
      <c r="D12" s="15">
        <f ca="1">SUMIFS(courses!$K:$K,courses!$C:$C,Dashboard!$A12,courses!$L:$L,"&gt;=1-1-"&amp;D$3,courses!$L:$L,"&lt;=31-12-"&amp;D$3)/60</f>
        <v>26.283333333333335</v>
      </c>
      <c r="E12" s="15">
        <f ca="1">SUMIFS(courses!$K:$K,courses!$C:$C,Dashboard!$A12,courses!$L:$L,"&gt;=1-1-"&amp;E$3,courses!$L:$L,"&lt;=31-12-"&amp;E$3)/60</f>
        <v>0</v>
      </c>
      <c r="F12" s="15">
        <f ca="1">SUMIFS(courses!$K:$K,courses!$C:$C,Dashboard!$A12,courses!$L:$L,"&gt;=1-1-"&amp;F$3,courses!$L:$L,"&lt;=31-12-"&amp;F$3)/60</f>
        <v>0</v>
      </c>
    </row>
    <row r="13" spans="1:6" x14ac:dyDescent="0.3">
      <c r="A13" s="18" t="s">
        <v>171</v>
      </c>
      <c r="B13" s="15">
        <f ca="1">SUMIFS(courses!$K:$K,courses!$C:$C,Dashboard!$A13,courses!$L:$L,"&gt;=1-1-"&amp;B$3,courses!$L:$L,"&lt;=31-12-"&amp;B$3)/60</f>
        <v>160.83333333333334</v>
      </c>
      <c r="C13" s="15">
        <f ca="1">SUMIFS(courses!$K:$K,courses!$C:$C,Dashboard!$A13,courses!$L:$L,"&gt;=1-1-"&amp;C$3,courses!$L:$L,"&lt;=31-12-"&amp;C$3)/60</f>
        <v>0</v>
      </c>
      <c r="D13" s="15">
        <f ca="1">SUMIFS(courses!$K:$K,courses!$C:$C,Dashboard!$A13,courses!$L:$L,"&gt;=1-1-"&amp;D$3,courses!$L:$L,"&lt;=31-12-"&amp;D$3)/60</f>
        <v>33.116666666666667</v>
      </c>
      <c r="E13" s="15">
        <f ca="1">SUMIFS(courses!$K:$K,courses!$C:$C,Dashboard!$A13,courses!$L:$L,"&gt;=1-1-"&amp;E$3,courses!$L:$L,"&lt;=31-12-"&amp;E$3)/60</f>
        <v>0</v>
      </c>
      <c r="F13" s="15">
        <f ca="1">SUMIFS(courses!$K:$K,courses!$C:$C,Dashboard!$A13,courses!$L:$L,"&gt;=1-1-"&amp;F$3,courses!$L:$L,"&lt;=31-12-"&amp;F$3)/60</f>
        <v>0</v>
      </c>
    </row>
    <row r="14" spans="1:6" x14ac:dyDescent="0.3">
      <c r="A14" s="18" t="s">
        <v>3</v>
      </c>
      <c r="B14" s="15">
        <f ca="1">SUMIFS(courses!$K:$K,courses!$C:$C,Dashboard!$A14,courses!$L:$L,"&gt;=1-1-"&amp;B$3,courses!$L:$L,"&lt;=31-12-"&amp;B$3)/60</f>
        <v>3.3</v>
      </c>
      <c r="C14" s="15">
        <f ca="1">SUMIFS(courses!$K:$K,courses!$C:$C,Dashboard!$A14,courses!$L:$L,"&gt;=1-1-"&amp;C$3,courses!$L:$L,"&lt;=31-12-"&amp;C$3)/60</f>
        <v>34.31666666666667</v>
      </c>
      <c r="D14" s="15">
        <f ca="1">SUMIFS(courses!$K:$K,courses!$C:$C,Dashboard!$A14,courses!$L:$L,"&gt;=1-1-"&amp;D$3,courses!$L:$L,"&lt;=31-12-"&amp;D$3)/60</f>
        <v>39.9</v>
      </c>
      <c r="E14" s="15">
        <f ca="1">SUMIFS(courses!$K:$K,courses!$C:$C,Dashboard!$A14,courses!$L:$L,"&gt;=1-1-"&amp;E$3,courses!$L:$L,"&lt;=31-12-"&amp;E$3)/60</f>
        <v>2.35</v>
      </c>
      <c r="F14" s="15">
        <f ca="1">SUMIFS(courses!$K:$K,courses!$C:$C,Dashboard!$A14,courses!$L:$L,"&gt;=1-1-"&amp;F$3,courses!$L:$L,"&lt;=31-12-"&amp;F$3)/60</f>
        <v>0</v>
      </c>
    </row>
    <row r="15" spans="1:6" x14ac:dyDescent="0.3">
      <c r="A15" s="18" t="s">
        <v>337</v>
      </c>
      <c r="B15" s="15">
        <f ca="1">SUMIFS(courses!$K:$K,courses!$C:$C,Dashboard!$A15,courses!$L:$L,"&gt;=1-1-"&amp;B$3,courses!$L:$L,"&lt;=31-12-"&amp;B$3)/60</f>
        <v>6.25</v>
      </c>
      <c r="C15" s="15">
        <f ca="1">SUMIFS(courses!$K:$K,courses!$C:$C,Dashboard!$A15,courses!$L:$L,"&gt;=1-1-"&amp;C$3,courses!$L:$L,"&lt;=31-12-"&amp;C$3)/60</f>
        <v>0</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2.6166666666666667</v>
      </c>
      <c r="C16" s="15">
        <f ca="1">SUMIFS(courses!$K:$K,courses!$C:$C,Dashboard!$A16,courses!$L:$L,"&gt;=1-1-"&amp;C$3,courses!$L:$L,"&lt;=31-12-"&amp;C$3)/60</f>
        <v>0</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6.0333333333333332</v>
      </c>
      <c r="C17" s="15">
        <f ca="1">SUMIFS(courses!$K:$K,courses!$C:$C,Dashboard!$A17,courses!$L:$L,"&gt;=1-1-"&amp;C$3,courses!$L:$L,"&lt;=31-12-"&amp;C$3)/60</f>
        <v>0</v>
      </c>
      <c r="D17" s="15">
        <f ca="1">SUMIFS(courses!$K:$K,courses!$C:$C,Dashboard!$A17,courses!$L:$L,"&gt;=1-1-"&amp;D$3,courses!$L:$L,"&lt;=31-12-"&amp;D$3)/60</f>
        <v>28.8</v>
      </c>
      <c r="E17" s="15">
        <f ca="1">SUMIFS(courses!$K:$K,courses!$C:$C,Dashboard!$A17,courses!$L:$L,"&gt;=1-1-"&amp;E$3,courses!$L:$L,"&lt;=31-12-"&amp;E$3)/60</f>
        <v>0</v>
      </c>
      <c r="F17" s="15">
        <f ca="1">SUMIFS(courses!$K:$K,courses!$C:$C,Dashboard!$A17,courses!$L:$L,"&gt;=1-1-"&amp;F$3,courses!$L:$L,"&lt;=31-12-"&amp;F$3)/60</f>
        <v>0</v>
      </c>
    </row>
    <row r="18" spans="1:6" x14ac:dyDescent="0.3">
      <c r="A18" s="18" t="s">
        <v>655</v>
      </c>
      <c r="B18" s="15">
        <f ca="1">SUMIFS(courses!$K:$K,courses!$C:$C,Dashboard!$A18,courses!$L:$L,"&gt;=1-1-"&amp;B$3,courses!$L:$L,"&lt;=31-12-"&amp;B$3)/60</f>
        <v>4.6500000000000004</v>
      </c>
      <c r="C18" s="15">
        <f ca="1">SUMIFS(courses!$K:$K,courses!$C:$C,Dashboard!$A18,courses!$L:$L,"&gt;=1-1-"&amp;C$3,courses!$L:$L,"&lt;=31-12-"&amp;C$3)/60</f>
        <v>0</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2.3166666666666669</v>
      </c>
      <c r="C19" s="15">
        <f ca="1">SUMIFS(courses!$K:$K,courses!$C:$C,Dashboard!$A19,courses!$L:$L,"&gt;=1-1-"&amp;C$3,courses!$L:$L,"&lt;=31-12-"&amp;C$3)/60</f>
        <v>0</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53.966666666666669</v>
      </c>
      <c r="C20" s="15">
        <f ca="1">SUMIFS(courses!$K:$K,courses!$C:$C,Dashboard!$A20,courses!$L:$L,"&gt;=1-1-"&amp;C$3,courses!$L:$L,"&lt;=31-12-"&amp;C$3)/60</f>
        <v>19.983333333333334</v>
      </c>
      <c r="D20" s="15">
        <f ca="1">SUMIFS(courses!$K:$K,courses!$C:$C,Dashboard!$A20,courses!$L:$L,"&gt;=1-1-"&amp;D$3,courses!$L:$L,"&lt;=31-12-"&amp;D$3)/60</f>
        <v>24.55</v>
      </c>
      <c r="E20" s="15">
        <f ca="1">SUMIFS(courses!$K:$K,courses!$C:$C,Dashboard!$A20,courses!$L:$L,"&gt;=1-1-"&amp;E$3,courses!$L:$L,"&lt;=31-12-"&amp;E$3)/60</f>
        <v>0</v>
      </c>
      <c r="F20" s="15">
        <f ca="1">SUMIFS(courses!$K:$K,courses!$C:$C,Dashboard!$A20,courses!$L:$L,"&gt;=1-1-"&amp;F$3,courses!$L:$L,"&lt;=31-12-"&amp;F$3)/60</f>
        <v>1.8166666666666667</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160</v>
      </c>
      <c r="C23" s="15">
        <f ca="1">SUMIFS(courses!$K:$K,courses!$C:$C,Dashboard!$A23,courses!$L:$L,"&gt;=1-1-"&amp;C$3,courses!$L:$L,"&lt;=31-12-"&amp;C$3)/60</f>
        <v>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100.91666666666667</v>
      </c>
      <c r="C24" s="15">
        <f ca="1">SUMIFS(courses!$K:$K,courses!$C:$C,Dashboard!$A24,courses!$L:$L,"&gt;=1-1-"&amp;C$3,courses!$L:$L,"&lt;=31-12-"&amp;C$3)/60</f>
        <v>45.55</v>
      </c>
      <c r="D24" s="15">
        <f ca="1">SUMIFS(courses!$K:$K,courses!$C:$C,Dashboard!$A24,courses!$L:$L,"&gt;=1-1-"&amp;D$3,courses!$L:$L,"&lt;=31-12-"&amp;D$3)/60</f>
        <v>16.5</v>
      </c>
      <c r="E24" s="15">
        <f ca="1">SUMIFS(courses!$K:$K,courses!$C:$C,Dashboard!$A24,courses!$L:$L,"&gt;=1-1-"&amp;E$3,courses!$L:$L,"&lt;=31-12-"&amp;E$3)/60</f>
        <v>0</v>
      </c>
      <c r="F24" s="15">
        <f ca="1">SUMIFS(courses!$K:$K,courses!$C:$C,Dashboard!$A24,courses!$L:$L,"&gt;=1-1-"&amp;F$3,courses!$L:$L,"&lt;=31-12-"&amp;F$3)/60</f>
        <v>0</v>
      </c>
    </row>
    <row r="25" spans="1:6" x14ac:dyDescent="0.3">
      <c r="A25" s="16" t="s">
        <v>529</v>
      </c>
      <c r="B25" s="17">
        <f ca="1">SUM(B4:B24)</f>
        <v>631.25</v>
      </c>
      <c r="C25" s="17">
        <f t="shared" ref="C25:F25" ca="1" si="1">SUM(C4:C24)</f>
        <v>180.43333333333334</v>
      </c>
      <c r="D25" s="17">
        <f t="shared" ca="1" si="1"/>
        <v>229.98333333333335</v>
      </c>
      <c r="E25" s="17">
        <f t="shared" ca="1" si="1"/>
        <v>39.06666666666667</v>
      </c>
      <c r="F25" s="17">
        <f t="shared" ca="1" si="1"/>
        <v>86.3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58"/>
  <sheetViews>
    <sheetView tabSelected="1" zoomScale="98" zoomScaleNormal="98" workbookViewId="0">
      <pane xSplit="6" ySplit="1" topLeftCell="G254" activePane="bottomRight" state="frozen"/>
      <selection pane="topRight" activeCell="G1" sqref="G1"/>
      <selection pane="bottomLeft" activeCell="A2" sqref="A2"/>
      <selection pane="bottomRight" activeCell="E264" sqref="E264"/>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x14ac:dyDescent="0.3">
      <c r="A249" s="6">
        <v>248</v>
      </c>
      <c r="B249" t="s">
        <v>1348</v>
      </c>
      <c r="C249" t="s">
        <v>374</v>
      </c>
      <c r="D249" t="s">
        <v>509</v>
      </c>
      <c r="E249" s="2" t="s">
        <v>1347</v>
      </c>
      <c r="F249" t="s">
        <v>8</v>
      </c>
      <c r="G249" s="3">
        <v>0</v>
      </c>
      <c r="H249" t="s">
        <v>47</v>
      </c>
      <c r="I249" t="s">
        <v>15</v>
      </c>
      <c r="J249" s="4">
        <v>0</v>
      </c>
      <c r="K249">
        <f>5.5*60</f>
        <v>330</v>
      </c>
      <c r="L249" s="9">
        <v>45195</v>
      </c>
      <c r="M249" t="s">
        <v>1350</v>
      </c>
      <c r="N249" s="2" t="s">
        <v>1351</v>
      </c>
      <c r="O249" t="s">
        <v>1353</v>
      </c>
      <c r="P249" t="s">
        <v>1352</v>
      </c>
      <c r="R249" t="s">
        <v>507</v>
      </c>
      <c r="S249" t="s">
        <v>14</v>
      </c>
      <c r="T249" t="s">
        <v>14</v>
      </c>
      <c r="U249" t="s">
        <v>783</v>
      </c>
      <c r="V249" s="19" t="s">
        <v>858</v>
      </c>
      <c r="W249" t="s">
        <v>14</v>
      </c>
      <c r="X249" s="2" t="s">
        <v>1349</v>
      </c>
      <c r="AA249" t="str">
        <f>AA$1&amp;": "&amp;Tabla5[[#This Row],[id]]&amp;", "</f>
        <v xml:space="preserve">id: 248, </v>
      </c>
      <c r="AB249" t="str">
        <f>AB$1&amp;": '"&amp;Tabla5[[#This Row],[name]]&amp;"', "</f>
        <v xml:space="preserve">name: 'Consultas en SQL para principiantes', </v>
      </c>
      <c r="AC249" t="str">
        <f>AC$1&amp;": '"&amp;Tabla5[[#This Row],[category]]&amp;"', "</f>
        <v xml:space="preserve">category: 'Bases de datos', </v>
      </c>
      <c r="AD249" t="str">
        <f>AD$1&amp;": '"&amp;Tabla5[[#This Row],[technology]]&amp;"', "</f>
        <v xml:space="preserve">technology: 'SQL', </v>
      </c>
      <c r="AE249" t="str">
        <f>AE$1&amp;": '"&amp;Tabla5[[#This Row],[url]]&amp;"', "</f>
        <v xml:space="preserve">url: 'https://www.udemy.com/course/sql-desde-cero-curso-practico', </v>
      </c>
      <c r="AF249" t="str">
        <f>AF$1&amp;": '"&amp;Tabla5[[#This Row],[platform]]&amp;"', "</f>
        <v xml:space="preserve">platform: 'Udemy', </v>
      </c>
      <c r="AG249" t="str">
        <f>AG$1&amp;": "&amp;SUBSTITUTE(Tabla5[[#This Row],[costo]],",",".")&amp;", "</f>
        <v xml:space="preserve">costo: 0, </v>
      </c>
      <c r="AH249" t="str">
        <f>AH$1&amp;": '"&amp;Tabla5[[#This Row],[money]]&amp;"', "</f>
        <v xml:space="preserve">money: 'USD', </v>
      </c>
      <c r="AI249" t="str">
        <f>AI$1&amp;": "&amp;Tabla5[[#This Row],[comprado]]&amp;", "</f>
        <v xml:space="preserve">comprado: false, </v>
      </c>
      <c r="AJ249" t="str">
        <f>AJ$1&amp;": "&amp;Tabla5[[#This Row],[priority]]&amp;", "</f>
        <v xml:space="preserve">priority: 0, </v>
      </c>
      <c r="AK249" t="str">
        <f>AK$1&amp;": "&amp;Tabla5[[#This Row],[minutos]]&amp;", "</f>
        <v xml:space="preserve">minutos: 330, </v>
      </c>
      <c r="AL249" t="str">
        <f>AL$1&amp;": "&amp;IF(Tabla5[[#This Row],[culminado]]=0,"null","'"&amp;TEXT(Tabla5[[#This Row],[culminado]],"aaaa-mm-dd")&amp;"'")&amp;", "</f>
        <v xml:space="preserve">culminado: '2023-09-26', </v>
      </c>
      <c r="AM249" t="str">
        <f>AM$1&amp;": '"&amp;Tabla5[[#This Row],[certificado]]&amp;"', "</f>
        <v xml:space="preserve">certificado: 'UC-72f027a7-64ce-4f9e-b371-5a2ef0102b0d', </v>
      </c>
      <c r="AN249" t="str">
        <f>AN$1&amp;": '"&amp;Tabla5[[#This Row],[url_certificado]]&amp;"', "</f>
        <v xml:space="preserve">url_certificado: 'https://www.udemy.com/certificate/UC-72f027a7-64ce-4f9e-b371-5a2ef0102b0d', </v>
      </c>
      <c r="AO249" t="str">
        <f>AO$1&amp;": '"&amp;Tabla5[[#This Row],[instructor]]&amp;"', "</f>
        <v xml:space="preserve">instructor: 'Jorge Alberto Chávez Sarmiento', </v>
      </c>
      <c r="AP249" t="str">
        <f>AP$1&amp;": '"&amp;Tabla5[[#This Row],[description]]&amp;"', "</f>
        <v xml:space="preserve">description: 'Jorge, con experiencia en bases de datos, te enseñará SQL desde cero.', </v>
      </c>
      <c r="AQ249" t="str">
        <f>AQ$1&amp;": '"&amp;Tabla5[[#This Row],[url_aux]]&amp;"', "</f>
        <v xml:space="preserve">url_aux: '', </v>
      </c>
      <c r="AR249" t="str">
        <f>AR$1&amp;": '"&amp;Tabla5[[#This Row],[calificacion]]&amp;"', "</f>
        <v xml:space="preserve">calificacion: 'Muy bueno', </v>
      </c>
      <c r="AS249" t="str">
        <f>AS$1&amp;": "&amp;Tabla5[[#This Row],[actualizado]]&amp;", "</f>
        <v xml:space="preserve">actualizado: true, </v>
      </c>
      <c r="AT249" t="str">
        <f>AT$1&amp;": "&amp;Tabla5[[#This Row],[en_ruta]]&amp;", "</f>
        <v xml:space="preserve">en_ruta: true, </v>
      </c>
      <c r="AU249" t="str">
        <f>AU$1&amp;": '"&amp;Tabla5[[#This Row],[logo_platform]]&amp;"', "</f>
        <v xml:space="preserve">logo_platform: 'udemy', </v>
      </c>
      <c r="AV249" t="str">
        <f>AV$1&amp;": [ "&amp;Tabla5[[#This Row],[logo_technologies]]&amp;" ], "</f>
        <v xml:space="preserve">logo_technologies: [ 'sql' ], </v>
      </c>
      <c r="AW249" t="str">
        <f>AW$1&amp;": "&amp;Tabla5[[#This Row],[mostrar]]&amp;", "</f>
        <v xml:space="preserve">mostrar: true, </v>
      </c>
      <c r="AX249" t="str">
        <f>AX$1&amp;": '"&amp;Tabla5[[#This Row],[repositorio]]&amp;"', "</f>
        <v xml:space="preserve">repositorio: 'https://github.com/petrix12/repasosql.git', </v>
      </c>
      <c r="AY249" t="str">
        <f>AY$1&amp;": '"&amp;Tabla5[[#This Row],[nota]]&amp;"'"</f>
        <v>nota: ''</v>
      </c>
      <c r="AZ249" t="str">
        <f t="shared" ref="AZ249:AZ252" si="33">"{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x14ac:dyDescent="0.3">
      <c r="A250" s="6">
        <v>249</v>
      </c>
      <c r="B250" t="s">
        <v>1355</v>
      </c>
      <c r="C250" t="s">
        <v>333</v>
      </c>
      <c r="D250" t="s">
        <v>332</v>
      </c>
      <c r="E250" s="2" t="s">
        <v>1354</v>
      </c>
      <c r="F250" t="s">
        <v>149</v>
      </c>
      <c r="G250" s="3">
        <v>10</v>
      </c>
      <c r="H250" t="s">
        <v>47</v>
      </c>
      <c r="I250" t="s">
        <v>14</v>
      </c>
      <c r="J250" s="4">
        <v>0</v>
      </c>
      <c r="K250">
        <f>4.2*60</f>
        <v>252</v>
      </c>
      <c r="L250" s="9">
        <v>45298</v>
      </c>
      <c r="M250" t="s">
        <v>147</v>
      </c>
      <c r="O250" t="s">
        <v>150</v>
      </c>
      <c r="P250" t="s">
        <v>1356</v>
      </c>
      <c r="R250" t="s">
        <v>458</v>
      </c>
      <c r="S250" t="s">
        <v>14</v>
      </c>
      <c r="T250" t="s">
        <v>15</v>
      </c>
      <c r="U250" t="s">
        <v>767</v>
      </c>
      <c r="V250" s="19" t="s">
        <v>839</v>
      </c>
      <c r="W250" t="s">
        <v>14</v>
      </c>
      <c r="AA250" t="str">
        <f>AA$1&amp;": "&amp;Tabla5[[#This Row],[id]]&amp;", "</f>
        <v xml:space="preserve">id: 249, </v>
      </c>
      <c r="AB250" t="str">
        <f>AB$1&amp;": '"&amp;Tabla5[[#This Row],[name]]&amp;"', "</f>
        <v xml:space="preserve">name: 'Livewire y WireUI: Crea interfaces web responsivas de forma fácil', </v>
      </c>
      <c r="AC250" t="str">
        <f>AC$1&amp;": '"&amp;Tabla5[[#This Row],[category]]&amp;"', "</f>
        <v xml:space="preserve">category: 'Frameworks de back-end', </v>
      </c>
      <c r="AD250" t="str">
        <f>AD$1&amp;": '"&amp;Tabla5[[#This Row],[technology]]&amp;"', "</f>
        <v xml:space="preserve">technology: 'Laravel', </v>
      </c>
      <c r="AE250" t="str">
        <f>AE$1&amp;": '"&amp;Tabla5[[#This Row],[url]]&amp;"', "</f>
        <v xml:space="preserve">url: 'https://codersfree.com/cursos/livewire-wireui-crea-interfaces-web-responsivas-facil', </v>
      </c>
      <c r="AF250" t="str">
        <f>AF$1&amp;": '"&amp;Tabla5[[#This Row],[platform]]&amp;"', "</f>
        <v xml:space="preserve">platform: 'Coders Free', </v>
      </c>
      <c r="AG250" t="str">
        <f>AG$1&amp;": "&amp;SUBSTITUTE(Tabla5[[#This Row],[costo]],",",".")&amp;", "</f>
        <v xml:space="preserve">costo: 10, </v>
      </c>
      <c r="AH250" t="str">
        <f>AH$1&amp;": '"&amp;Tabla5[[#This Row],[money]]&amp;"', "</f>
        <v xml:space="preserve">money: 'USD', </v>
      </c>
      <c r="AI250" t="str">
        <f>AI$1&amp;": "&amp;Tabla5[[#This Row],[comprado]]&amp;", "</f>
        <v xml:space="preserve">comprado: true, </v>
      </c>
      <c r="AJ250" t="str">
        <f>AJ$1&amp;": "&amp;Tabla5[[#This Row],[priority]]&amp;", "</f>
        <v xml:space="preserve">priority: 0, </v>
      </c>
      <c r="AK250" t="str">
        <f>AK$1&amp;": "&amp;Tabla5[[#This Row],[minutos]]&amp;", "</f>
        <v xml:space="preserve">minutos: 252, </v>
      </c>
      <c r="AL250" t="str">
        <f>AL$1&amp;": "&amp;IF(Tabla5[[#This Row],[culminado]]=0,"null","'"&amp;TEXT(Tabla5[[#This Row],[culminado]],"aaaa-mm-dd")&amp;"'")&amp;", "</f>
        <v xml:space="preserve">culminado: '2024-01-07', </v>
      </c>
      <c r="AM250" t="str">
        <f>AM$1&amp;": '"&amp;Tabla5[[#This Row],[certificado]]&amp;"', "</f>
        <v xml:space="preserve">certificado: 'S/C', </v>
      </c>
      <c r="AN250" t="str">
        <f>AN$1&amp;": '"&amp;Tabla5[[#This Row],[url_certificado]]&amp;"', "</f>
        <v xml:space="preserve">url_certificado: '', </v>
      </c>
      <c r="AO250" t="str">
        <f>AO$1&amp;": '"&amp;Tabla5[[#This Row],[instructor]]&amp;"', "</f>
        <v xml:space="preserve">instructor: 'Victor Arana Flores', </v>
      </c>
      <c r="AP250" t="str">
        <f>AP$1&amp;": '"&amp;Tabla5[[#This Row],[description]]&amp;"', "</f>
        <v xml:space="preserve">description: 'Aprende a desarrollar aplicaciones con WireUI para Laravel y Livewire y mejora tu productividad. Desarrolla interfaces atractivas y funcionales en menos tiempo. ¡Inscríbete ya!', </v>
      </c>
      <c r="AQ250" t="str">
        <f>AQ$1&amp;": '"&amp;Tabla5[[#This Row],[url_aux]]&amp;"', "</f>
        <v xml:space="preserve">url_aux: '', </v>
      </c>
      <c r="AR250" t="str">
        <f>AR$1&amp;": '"&amp;Tabla5[[#This Row],[calificacion]]&amp;"', "</f>
        <v xml:space="preserve">calificacion: 'Excelente', </v>
      </c>
      <c r="AS250" t="str">
        <f>AS$1&amp;": "&amp;Tabla5[[#This Row],[actualizado]]&amp;", "</f>
        <v xml:space="preserve">actualizado: true, </v>
      </c>
      <c r="AT250" t="str">
        <f>AT$1&amp;": "&amp;Tabla5[[#This Row],[en_ruta]]&amp;", "</f>
        <v xml:space="preserve">en_ruta: false, </v>
      </c>
      <c r="AU250" t="str">
        <f>AU$1&amp;": '"&amp;Tabla5[[#This Row],[logo_platform]]&amp;"', "</f>
        <v xml:space="preserve">logo_platform: 'coders_free', </v>
      </c>
      <c r="AV250" t="str">
        <f>AV$1&amp;": [ "&amp;Tabla5[[#This Row],[logo_technologies]]&amp;" ], "</f>
        <v xml:space="preserve">logo_technologies: [ 'laravel' ], </v>
      </c>
      <c r="AW250" t="str">
        <f>AW$1&amp;": "&amp;Tabla5[[#This Row],[mostrar]]&amp;", "</f>
        <v xml:space="preserve">mostrar: true, </v>
      </c>
      <c r="AX250" t="str">
        <f>AX$1&amp;": '"&amp;Tabla5[[#This Row],[repositorio]]&amp;"', "</f>
        <v xml:space="preserve">repositorio: '', </v>
      </c>
      <c r="AY250" t="str">
        <f>AY$1&amp;": '"&amp;Tabla5[[#This Row],[nota]]&amp;"'"</f>
        <v>nota: ''</v>
      </c>
      <c r="AZ250" t="str">
        <f t="shared" si="33"/>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x14ac:dyDescent="0.3">
      <c r="A251" s="6">
        <v>250</v>
      </c>
      <c r="B251" t="s">
        <v>1357</v>
      </c>
      <c r="C251" t="s">
        <v>333</v>
      </c>
      <c r="D251" t="s">
        <v>332</v>
      </c>
      <c r="E251" s="2" t="s">
        <v>1358</v>
      </c>
      <c r="F251" t="s">
        <v>520</v>
      </c>
      <c r="G251" s="3">
        <v>0</v>
      </c>
      <c r="H251" t="s">
        <v>47</v>
      </c>
      <c r="I251" t="s">
        <v>14</v>
      </c>
      <c r="J251" s="4">
        <v>0</v>
      </c>
      <c r="K251">
        <v>11</v>
      </c>
      <c r="L251" s="9">
        <v>45377</v>
      </c>
      <c r="M251" t="s">
        <v>147</v>
      </c>
      <c r="O251" t="s">
        <v>1164</v>
      </c>
      <c r="P251" t="s">
        <v>1359</v>
      </c>
      <c r="R251" t="s">
        <v>458</v>
      </c>
      <c r="S251" t="s">
        <v>14</v>
      </c>
      <c r="T251" t="s">
        <v>14</v>
      </c>
      <c r="U251" t="s">
        <v>764</v>
      </c>
      <c r="V251" s="19" t="s">
        <v>839</v>
      </c>
      <c r="W251" s="19" t="s">
        <v>15</v>
      </c>
      <c r="AA251" t="str">
        <f>AA$1&amp;": "&amp;Tabla5[[#This Row],[id]]&amp;", "</f>
        <v xml:space="preserve">id: 250, </v>
      </c>
      <c r="AB251" t="str">
        <f>AB$1&amp;": '"&amp;Tabla5[[#This Row],[name]]&amp;"', "</f>
        <v xml:space="preserve">name: 'Novedades de Laravel 11', </v>
      </c>
      <c r="AC251" t="str">
        <f>AC$1&amp;": '"&amp;Tabla5[[#This Row],[category]]&amp;"', "</f>
        <v xml:space="preserve">category: 'Frameworks de back-end', </v>
      </c>
      <c r="AD251" t="str">
        <f>AD$1&amp;": '"&amp;Tabla5[[#This Row],[technology]]&amp;"', "</f>
        <v xml:space="preserve">technology: 'Laravel', </v>
      </c>
      <c r="AE251" t="str">
        <f>AE$1&amp;": '"&amp;Tabla5[[#This Row],[url]]&amp;"', "</f>
        <v xml:space="preserve">url: 'https://aprendible.com/series/novedades-de-laravel-11', </v>
      </c>
      <c r="AF251" t="str">
        <f>AF$1&amp;": '"&amp;Tabla5[[#This Row],[platform]]&amp;"', "</f>
        <v xml:space="preserve">platform: 'Aprendible', </v>
      </c>
      <c r="AG251" t="str">
        <f>AG$1&amp;": "&amp;SUBSTITUTE(Tabla5[[#This Row],[costo]],",",".")&amp;", "</f>
        <v xml:space="preserve">costo: 0, </v>
      </c>
      <c r="AH251" t="str">
        <f>AH$1&amp;": '"&amp;Tabla5[[#This Row],[money]]&amp;"', "</f>
        <v xml:space="preserve">money: 'USD', </v>
      </c>
      <c r="AI251" t="str">
        <f>AI$1&amp;": "&amp;Tabla5[[#This Row],[comprado]]&amp;", "</f>
        <v xml:space="preserve">comprado: true, </v>
      </c>
      <c r="AJ251" t="str">
        <f>AJ$1&amp;": "&amp;Tabla5[[#This Row],[priority]]&amp;", "</f>
        <v xml:space="preserve">priority: 0, </v>
      </c>
      <c r="AK251" t="str">
        <f>AK$1&amp;": "&amp;Tabla5[[#This Row],[minutos]]&amp;", "</f>
        <v xml:space="preserve">minutos: 11, </v>
      </c>
      <c r="AL251" t="str">
        <f>AL$1&amp;": "&amp;IF(Tabla5[[#This Row],[culminado]]=0,"null","'"&amp;TEXT(Tabla5[[#This Row],[culminado]],"aaaa-mm-dd")&amp;"'")&amp;", "</f>
        <v xml:space="preserve">culminado: '2024-03-26', </v>
      </c>
      <c r="AM251" t="str">
        <f>AM$1&amp;": '"&amp;Tabla5[[#This Row],[certificado]]&amp;"', "</f>
        <v xml:space="preserve">certificado: 'S/C', </v>
      </c>
      <c r="AN251" t="str">
        <f>AN$1&amp;": '"&amp;Tabla5[[#This Row],[url_certificado]]&amp;"', "</f>
        <v xml:space="preserve">url_certificado: '', </v>
      </c>
      <c r="AO251" t="str">
        <f>AO$1&amp;": '"&amp;Tabla5[[#This Row],[instructor]]&amp;"', "</f>
        <v xml:space="preserve">instructor: 'Jorge Luis García Coello', </v>
      </c>
      <c r="AP251" t="str">
        <f>AP$1&amp;": '"&amp;Tabla5[[#This Row],[description]]&amp;"', "</f>
        <v xml:space="preserve">description: 'En esta serie de videos exploramos las últimas características de la versión 11 de Laravel y sus principales diferencias con la versión anterior.', </v>
      </c>
      <c r="AQ251" t="str">
        <f>AQ$1&amp;": '"&amp;Tabla5[[#This Row],[url_aux]]&amp;"', "</f>
        <v xml:space="preserve">url_aux: '', </v>
      </c>
      <c r="AR251" t="str">
        <f>AR$1&amp;": '"&amp;Tabla5[[#This Row],[calificacion]]&amp;"', "</f>
        <v xml:space="preserve">calificacion: 'Excelente', </v>
      </c>
      <c r="AS251" t="str">
        <f>AS$1&amp;": "&amp;Tabla5[[#This Row],[actualizado]]&amp;", "</f>
        <v xml:space="preserve">actualizado: true, </v>
      </c>
      <c r="AT251" t="str">
        <f>AT$1&amp;": "&amp;Tabla5[[#This Row],[en_ruta]]&amp;", "</f>
        <v xml:space="preserve">en_ruta: true, </v>
      </c>
      <c r="AU251" t="str">
        <f>AU$1&amp;": '"&amp;Tabla5[[#This Row],[logo_platform]]&amp;"', "</f>
        <v xml:space="preserve">logo_platform: 'aprendible', </v>
      </c>
      <c r="AV251" t="str">
        <f>AV$1&amp;": [ "&amp;Tabla5[[#This Row],[logo_technologies]]&amp;" ], "</f>
        <v xml:space="preserve">logo_technologies: [ 'laravel' ], </v>
      </c>
      <c r="AW251" t="str">
        <f>AW$1&amp;": "&amp;Tabla5[[#This Row],[mostrar]]&amp;", "</f>
        <v xml:space="preserve">mostrar: false, </v>
      </c>
      <c r="AX251" t="str">
        <f>AX$1&amp;": '"&amp;Tabla5[[#This Row],[repositorio]]&amp;"', "</f>
        <v xml:space="preserve">repositorio: '', </v>
      </c>
      <c r="AY251" t="str">
        <f>AY$1&amp;": '"&amp;Tabla5[[#This Row],[nota]]&amp;"'"</f>
        <v>nota: ''</v>
      </c>
      <c r="AZ251" t="str">
        <f t="shared" si="33"/>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x14ac:dyDescent="0.3">
      <c r="A252" s="6">
        <v>251</v>
      </c>
      <c r="B252" t="s">
        <v>1361</v>
      </c>
      <c r="C252" t="s">
        <v>113</v>
      </c>
      <c r="D252" t="s">
        <v>697</v>
      </c>
      <c r="E252" s="2" t="s">
        <v>1360</v>
      </c>
      <c r="F252" t="s">
        <v>1362</v>
      </c>
      <c r="G252" s="3">
        <v>0</v>
      </c>
      <c r="H252" t="s">
        <v>47</v>
      </c>
      <c r="I252" t="s">
        <v>14</v>
      </c>
      <c r="J252" s="4">
        <v>0</v>
      </c>
      <c r="K252">
        <v>51</v>
      </c>
      <c r="L252" s="9">
        <v>45373</v>
      </c>
      <c r="M252" s="2" t="s">
        <v>1377</v>
      </c>
      <c r="O252" t="s">
        <v>1365</v>
      </c>
      <c r="P252" t="s">
        <v>1363</v>
      </c>
      <c r="R252" t="s">
        <v>507</v>
      </c>
      <c r="S252" t="s">
        <v>14</v>
      </c>
      <c r="T252" t="s">
        <v>14</v>
      </c>
      <c r="U252" t="s">
        <v>1364</v>
      </c>
      <c r="V252" s="19" t="s">
        <v>1372</v>
      </c>
      <c r="W252" s="19" t="s">
        <v>15</v>
      </c>
      <c r="AA252" t="str">
        <f>AA$1&amp;": "&amp;Tabla5[[#This Row],[id]]&amp;", "</f>
        <v xml:space="preserve">id: 251, </v>
      </c>
      <c r="AB252" t="str">
        <f>AB$1&amp;": '"&amp;Tabla5[[#This Row],[name]]&amp;"', "</f>
        <v xml:space="preserve">name: 'Arquitectura hexagonal', </v>
      </c>
      <c r="AC252" t="str">
        <f>AC$1&amp;": '"&amp;Tabla5[[#This Row],[category]]&amp;"', "</f>
        <v xml:space="preserve">category: 'Paradigmas', </v>
      </c>
      <c r="AD252" t="str">
        <f>AD$1&amp;": '"&amp;Tabla5[[#This Row],[technology]]&amp;"', "</f>
        <v xml:space="preserve">technology: 'Programación', </v>
      </c>
      <c r="AE252" t="str">
        <f>AE$1&amp;": '"&amp;Tabla5[[#This Row],[url]]&amp;"', "</f>
        <v xml:space="preserve">url: 'https://campus-ademass.com/curso/35', </v>
      </c>
      <c r="AF252" t="str">
        <f>AF$1&amp;": '"&amp;Tabla5[[#This Row],[platform]]&amp;"', "</f>
        <v xml:space="preserve">platform: 'Ademass', </v>
      </c>
      <c r="AG252" t="str">
        <f>AG$1&amp;": "&amp;SUBSTITUTE(Tabla5[[#This Row],[costo]],",",".")&amp;", "</f>
        <v xml:space="preserve">costo: 0, </v>
      </c>
      <c r="AH252" t="str">
        <f>AH$1&amp;": '"&amp;Tabla5[[#This Row],[money]]&amp;"', "</f>
        <v xml:space="preserve">money: 'USD', </v>
      </c>
      <c r="AI252" t="str">
        <f>AI$1&amp;": "&amp;Tabla5[[#This Row],[comprado]]&amp;", "</f>
        <v xml:space="preserve">comprado: true, </v>
      </c>
      <c r="AJ252" t="str">
        <f>AJ$1&amp;": "&amp;Tabla5[[#This Row],[priority]]&amp;", "</f>
        <v xml:space="preserve">priority: 0, </v>
      </c>
      <c r="AK252" t="str">
        <f>AK$1&amp;": "&amp;Tabla5[[#This Row],[minutos]]&amp;", "</f>
        <v xml:space="preserve">minutos: 51, </v>
      </c>
      <c r="AL252" t="str">
        <f>AL$1&amp;": "&amp;IF(Tabla5[[#This Row],[culminado]]=0,"null","'"&amp;TEXT(Tabla5[[#This Row],[culminado]],"aaaa-mm-dd")&amp;"'")&amp;", "</f>
        <v xml:space="preserve">culminado: '2024-03-22', </v>
      </c>
      <c r="AM252" t="str">
        <f>AM$1&amp;": '"&amp;Tabla5[[#This Row],[certificado]]&amp;"', "</f>
        <v xml:space="preserve">certificado: 'https://campus-ademass.com/aut/11581', </v>
      </c>
      <c r="AN252" t="str">
        <f>AN$1&amp;": '"&amp;Tabla5[[#This Row],[url_certificado]]&amp;"', "</f>
        <v xml:space="preserve">url_certificado: '', </v>
      </c>
      <c r="AO252" t="str">
        <f>AO$1&amp;": '"&amp;Tabla5[[#This Row],[instructor]]&amp;"', "</f>
        <v xml:space="preserve">instructor: 'Juan José Ruíz Muñoz', </v>
      </c>
      <c r="AP252" t="str">
        <f>AP$1&amp;": '"&amp;Tabla5[[#This Row],[description]]&amp;"', "</f>
        <v xml:space="preserve">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 xml:space="preserve">url_aux: '', </v>
      </c>
      <c r="AR252" t="str">
        <f>AR$1&amp;": '"&amp;Tabla5[[#This Row],[calificacion]]&amp;"', "</f>
        <v xml:space="preserve">calificacion: 'Muy bueno', </v>
      </c>
      <c r="AS252" t="str">
        <f>AS$1&amp;": "&amp;Tabla5[[#This Row],[actualizado]]&amp;", "</f>
        <v xml:space="preserve">actualizado: true, </v>
      </c>
      <c r="AT252" t="str">
        <f>AT$1&amp;": "&amp;Tabla5[[#This Row],[en_ruta]]&amp;", "</f>
        <v xml:space="preserve">en_ruta: true, </v>
      </c>
      <c r="AU252" t="str">
        <f>AU$1&amp;": '"&amp;Tabla5[[#This Row],[logo_platform]]&amp;"', "</f>
        <v xml:space="preserve">logo_platform: 'ademass', </v>
      </c>
      <c r="AV252" t="str">
        <f>AV$1&amp;": [ "&amp;Tabla5[[#This Row],[logo_technologies]]&amp;" ], "</f>
        <v xml:space="preserve">logo_technologies: [ 'arquitectura_hexagonal' ], </v>
      </c>
      <c r="AW252" t="str">
        <f>AW$1&amp;": "&amp;Tabla5[[#This Row],[mostrar]]&amp;", "</f>
        <v xml:space="preserve">mostrar: false, </v>
      </c>
      <c r="AX252" t="str">
        <f>AX$1&amp;": '"&amp;Tabla5[[#This Row],[repositorio]]&amp;"', "</f>
        <v xml:space="preserve">repositorio: '', </v>
      </c>
      <c r="AY252" t="str">
        <f>AY$1&amp;": '"&amp;Tabla5[[#This Row],[nota]]&amp;"'"</f>
        <v>nota: ''</v>
      </c>
      <c r="AZ252" t="str">
        <f t="shared" si="33"/>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x14ac:dyDescent="0.3">
      <c r="A253" s="6">
        <v>252</v>
      </c>
      <c r="B253" t="s">
        <v>1366</v>
      </c>
      <c r="C253" t="s">
        <v>333</v>
      </c>
      <c r="D253" t="s">
        <v>332</v>
      </c>
      <c r="E253" s="2" t="s">
        <v>1367</v>
      </c>
      <c r="F253" t="s">
        <v>520</v>
      </c>
      <c r="G253" s="3">
        <v>0</v>
      </c>
      <c r="H253" t="s">
        <v>47</v>
      </c>
      <c r="I253" t="s">
        <v>14</v>
      </c>
      <c r="J253" s="4">
        <v>0</v>
      </c>
      <c r="K253">
        <v>28</v>
      </c>
      <c r="L253" s="9">
        <v>45377</v>
      </c>
      <c r="M253" t="s">
        <v>147</v>
      </c>
      <c r="O253" t="s">
        <v>1164</v>
      </c>
      <c r="P253" t="s">
        <v>1368</v>
      </c>
      <c r="R253" t="s">
        <v>458</v>
      </c>
      <c r="S253" t="s">
        <v>14</v>
      </c>
      <c r="T253" t="s">
        <v>14</v>
      </c>
      <c r="U253" t="s">
        <v>764</v>
      </c>
      <c r="V253" s="19" t="s">
        <v>839</v>
      </c>
      <c r="W253" s="19" t="s">
        <v>15</v>
      </c>
      <c r="AA253" t="str">
        <f>AA$1&amp;": "&amp;Tabla5[[#This Row],[id]]&amp;", "</f>
        <v xml:space="preserve">id: 252, </v>
      </c>
      <c r="AB253" t="str">
        <f>AB$1&amp;": '"&amp;Tabla5[[#This Row],[name]]&amp;"', "</f>
        <v xml:space="preserve">name: 'Novedades de Laravel 10', </v>
      </c>
      <c r="AC253" t="str">
        <f>AC$1&amp;": '"&amp;Tabla5[[#This Row],[category]]&amp;"', "</f>
        <v xml:space="preserve">category: 'Frameworks de back-end', </v>
      </c>
      <c r="AD253" t="str">
        <f>AD$1&amp;": '"&amp;Tabla5[[#This Row],[technology]]&amp;"', "</f>
        <v xml:space="preserve">technology: 'Laravel', </v>
      </c>
      <c r="AE253" t="str">
        <f>AE$1&amp;": '"&amp;Tabla5[[#This Row],[url]]&amp;"', "</f>
        <v xml:space="preserve">url: 'https://aprendible.com/series/novedades-de-laravel-10', </v>
      </c>
      <c r="AF253" t="str">
        <f>AF$1&amp;": '"&amp;Tabla5[[#This Row],[platform]]&amp;"', "</f>
        <v xml:space="preserve">platform: 'Aprendible', </v>
      </c>
      <c r="AG253" t="str">
        <f>AG$1&amp;": "&amp;SUBSTITUTE(Tabla5[[#This Row],[costo]],",",".")&amp;", "</f>
        <v xml:space="preserve">costo: 0, </v>
      </c>
      <c r="AH253" t="str">
        <f>AH$1&amp;": '"&amp;Tabla5[[#This Row],[money]]&amp;"', "</f>
        <v xml:space="preserve">money: 'USD', </v>
      </c>
      <c r="AI253" t="str">
        <f>AI$1&amp;": "&amp;Tabla5[[#This Row],[comprado]]&amp;", "</f>
        <v xml:space="preserve">comprado: true, </v>
      </c>
      <c r="AJ253" t="str">
        <f>AJ$1&amp;": "&amp;Tabla5[[#This Row],[priority]]&amp;", "</f>
        <v xml:space="preserve">priority: 0, </v>
      </c>
      <c r="AK253" t="str">
        <f>AK$1&amp;": "&amp;Tabla5[[#This Row],[minutos]]&amp;", "</f>
        <v xml:space="preserve">minutos: 28, </v>
      </c>
      <c r="AL253" t="str">
        <f>AL$1&amp;": "&amp;IF(Tabla5[[#This Row],[culminado]]=0,"null","'"&amp;TEXT(Tabla5[[#This Row],[culminado]],"aaaa-mm-dd")&amp;"'")&amp;", "</f>
        <v xml:space="preserve">culminado: '2024-03-26', </v>
      </c>
      <c r="AM253" t="str">
        <f>AM$1&amp;": '"&amp;Tabla5[[#This Row],[certificado]]&amp;"', "</f>
        <v xml:space="preserve">certificado: 'S/C', </v>
      </c>
      <c r="AN253" t="str">
        <f>AN$1&amp;": '"&amp;Tabla5[[#This Row],[url_certificado]]&amp;"', "</f>
        <v xml:space="preserve">url_certificado: '', </v>
      </c>
      <c r="AO253" t="str">
        <f>AO$1&amp;": '"&amp;Tabla5[[#This Row],[instructor]]&amp;"', "</f>
        <v xml:space="preserve">instructor: 'Jorge Luis García Coello', </v>
      </c>
      <c r="AP253" t="str">
        <f>AP$1&amp;": '"&amp;Tabla5[[#This Row],[description]]&amp;"', "</f>
        <v xml:space="preserve">description: 'En esta serie de videos exploramos las principales novedades de la versión 10 de Laravel liberada el 14 de febrero del 2023.', </v>
      </c>
      <c r="AQ253" t="str">
        <f>AQ$1&amp;": '"&amp;Tabla5[[#This Row],[url_aux]]&amp;"', "</f>
        <v xml:space="preserve">url_aux: '', </v>
      </c>
      <c r="AR253" t="str">
        <f>AR$1&amp;": '"&amp;Tabla5[[#This Row],[calificacion]]&amp;"', "</f>
        <v xml:space="preserve">calificacion: 'Excelente', </v>
      </c>
      <c r="AS253" t="str">
        <f>AS$1&amp;": "&amp;Tabla5[[#This Row],[actualizado]]&amp;", "</f>
        <v xml:space="preserve">actualizado: true, </v>
      </c>
      <c r="AT253" t="str">
        <f>AT$1&amp;": "&amp;Tabla5[[#This Row],[en_ruta]]&amp;", "</f>
        <v xml:space="preserve">en_ruta: true, </v>
      </c>
      <c r="AU253" t="str">
        <f>AU$1&amp;": '"&amp;Tabla5[[#This Row],[logo_platform]]&amp;"', "</f>
        <v xml:space="preserve">logo_platform: 'aprendible', </v>
      </c>
      <c r="AV253" t="str">
        <f>AV$1&amp;": [ "&amp;Tabla5[[#This Row],[logo_technologies]]&amp;" ], "</f>
        <v xml:space="preserve">logo_technologies: [ 'laravel' ], </v>
      </c>
      <c r="AW253" t="str">
        <f>AW$1&amp;": "&amp;Tabla5[[#This Row],[mostrar]]&amp;", "</f>
        <v xml:space="preserve">mostrar: false, </v>
      </c>
      <c r="AX253" t="str">
        <f>AX$1&amp;": '"&amp;Tabla5[[#This Row],[repositorio]]&amp;"', "</f>
        <v xml:space="preserve">repositorio: '', </v>
      </c>
      <c r="AY253" t="str">
        <f>AY$1&amp;": '"&amp;Tabla5[[#This Row],[nota]]&amp;"'"</f>
        <v>nota: ''</v>
      </c>
      <c r="AZ253" t="str">
        <f t="shared" ref="AZ253" si="34">"{ "&amp;AA253&amp;AB253&amp;AC253&amp;AD253&amp;AE253&amp;AF253&amp;AG253&amp;AH253&amp;AI253&amp;AJ253&amp;AK253&amp;AL253&amp;AM253&amp;AN253&amp;AO253&amp;AP253&amp;AQ253&amp;AR253&amp;AS253&amp;AT253&amp;AU253&amp;AV253&amp;AW253&amp;AX253&amp;AY253&amp;" },"</f>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x14ac:dyDescent="0.3">
      <c r="A254" s="6">
        <v>253</v>
      </c>
      <c r="B254" t="s">
        <v>1369</v>
      </c>
      <c r="C254" t="s">
        <v>333</v>
      </c>
      <c r="D254" t="s">
        <v>332</v>
      </c>
      <c r="E254" s="2" t="s">
        <v>1370</v>
      </c>
      <c r="F254" t="s">
        <v>149</v>
      </c>
      <c r="G254" s="3">
        <v>10</v>
      </c>
      <c r="H254" t="s">
        <v>47</v>
      </c>
      <c r="I254" t="s">
        <v>14</v>
      </c>
      <c r="J254" s="4">
        <v>0</v>
      </c>
      <c r="K254">
        <f>34.9*60</f>
        <v>2094</v>
      </c>
      <c r="L254" s="9">
        <v>45457</v>
      </c>
      <c r="M254" t="s">
        <v>147</v>
      </c>
      <c r="O254" t="s">
        <v>150</v>
      </c>
      <c r="P254" t="s">
        <v>1371</v>
      </c>
      <c r="R254" t="s">
        <v>446</v>
      </c>
      <c r="S254" t="s">
        <v>14</v>
      </c>
      <c r="T254" t="s">
        <v>15</v>
      </c>
      <c r="U254" t="s">
        <v>767</v>
      </c>
      <c r="V254" s="19" t="s">
        <v>839</v>
      </c>
      <c r="W254" t="s">
        <v>14</v>
      </c>
      <c r="AA254" t="str">
        <f>AA$1&amp;": "&amp;Tabla5[[#This Row],[id]]&amp;", "</f>
        <v xml:space="preserve">id: 253, </v>
      </c>
      <c r="AB254" t="str">
        <f>AB$1&amp;": '"&amp;Tabla5[[#This Row],[name]]&amp;"', "</f>
        <v xml:space="preserve">name: 'Curso avanzado de Laravel 11', </v>
      </c>
      <c r="AC254" t="str">
        <f>AC$1&amp;": '"&amp;Tabla5[[#This Row],[category]]&amp;"', "</f>
        <v xml:space="preserve">category: 'Frameworks de back-end', </v>
      </c>
      <c r="AD254" t="str">
        <f>AD$1&amp;": '"&amp;Tabla5[[#This Row],[technology]]&amp;"', "</f>
        <v xml:space="preserve">technology: 'Laravel', </v>
      </c>
      <c r="AE254" t="str">
        <f>AE$1&amp;": '"&amp;Tabla5[[#This Row],[url]]&amp;"', "</f>
        <v xml:space="preserve">url: 'https://codersfree.com/cursos/aprende-laravel-avanzado', </v>
      </c>
      <c r="AF254" t="str">
        <f>AF$1&amp;": '"&amp;Tabla5[[#This Row],[platform]]&amp;"', "</f>
        <v xml:space="preserve">platform: 'Coders Free', </v>
      </c>
      <c r="AG254" t="str">
        <f>AG$1&amp;": "&amp;SUBSTITUTE(Tabla5[[#This Row],[costo]],",",".")&amp;", "</f>
        <v xml:space="preserve">costo: 10, </v>
      </c>
      <c r="AH254" t="str">
        <f>AH$1&amp;": '"&amp;Tabla5[[#This Row],[money]]&amp;"', "</f>
        <v xml:space="preserve">money: 'USD', </v>
      </c>
      <c r="AI254" t="str">
        <f>AI$1&amp;": "&amp;Tabla5[[#This Row],[comprado]]&amp;", "</f>
        <v xml:space="preserve">comprado: true, </v>
      </c>
      <c r="AJ254" t="str">
        <f>AJ$1&amp;": "&amp;Tabla5[[#This Row],[priority]]&amp;", "</f>
        <v xml:space="preserve">priority: 0, </v>
      </c>
      <c r="AK254" t="str">
        <f>AK$1&amp;": "&amp;Tabla5[[#This Row],[minutos]]&amp;", "</f>
        <v xml:space="preserve">minutos: 2094, </v>
      </c>
      <c r="AL254" t="str">
        <f>AL$1&amp;": "&amp;IF(Tabla5[[#This Row],[culminado]]=0,"null","'"&amp;TEXT(Tabla5[[#This Row],[culminado]],"aaaa-mm-dd")&amp;"'")&amp;", "</f>
        <v xml:space="preserve">culminado: '2024-06-14', </v>
      </c>
      <c r="AM254" t="str">
        <f>AM$1&amp;": '"&amp;Tabla5[[#This Row],[certificado]]&amp;"', "</f>
        <v xml:space="preserve">certificado: 'S/C', </v>
      </c>
      <c r="AN254" t="str">
        <f>AN$1&amp;": '"&amp;Tabla5[[#This Row],[url_certificado]]&amp;"', "</f>
        <v xml:space="preserve">url_certificado: '', </v>
      </c>
      <c r="AO254" t="str">
        <f>AO$1&amp;": '"&amp;Tabla5[[#This Row],[instructor]]&amp;"', "</f>
        <v xml:space="preserve">instructor: 'Victor Arana Flores', </v>
      </c>
      <c r="AP254" t="str">
        <f>AP$1&amp;": '"&amp;Tabla5[[#This Row],[description]]&amp;"', "</f>
        <v xml:space="preserve">description: 'En este curso avanzado de Laravel 11, aprenderás técnicas y herramientas avanzadas para mejorar tus habilidades en Laravel. Domina Laravel y crea aplicaciones web de alta calidad.', </v>
      </c>
      <c r="AQ254" t="str">
        <f>AQ$1&amp;": '"&amp;Tabla5[[#This Row],[url_aux]]&amp;"', "</f>
        <v xml:space="preserve">url_aux: '', </v>
      </c>
      <c r="AR254" t="str">
        <f>AR$1&amp;": '"&amp;Tabla5[[#This Row],[calificacion]]&amp;"', "</f>
        <v xml:space="preserve">calificacion: 'Bueno', </v>
      </c>
      <c r="AS254" t="str">
        <f>AS$1&amp;": "&amp;Tabla5[[#This Row],[actualizado]]&amp;", "</f>
        <v xml:space="preserve">actualizado: true, </v>
      </c>
      <c r="AT254" t="str">
        <f>AT$1&amp;": "&amp;Tabla5[[#This Row],[en_ruta]]&amp;", "</f>
        <v xml:space="preserve">en_ruta: false, </v>
      </c>
      <c r="AU254" t="str">
        <f>AU$1&amp;": '"&amp;Tabla5[[#This Row],[logo_platform]]&amp;"', "</f>
        <v xml:space="preserve">logo_platform: 'coders_free', </v>
      </c>
      <c r="AV254" t="str">
        <f>AV$1&amp;": [ "&amp;Tabla5[[#This Row],[logo_technologies]]&amp;" ], "</f>
        <v xml:space="preserve">logo_technologies: [ 'laravel' ], </v>
      </c>
      <c r="AW254" t="str">
        <f>AW$1&amp;": "&amp;Tabla5[[#This Row],[mostrar]]&amp;", "</f>
        <v xml:space="preserve">mostrar: true, </v>
      </c>
      <c r="AX254" t="str">
        <f>AX$1&amp;": '"&amp;Tabla5[[#This Row],[repositorio]]&amp;"', "</f>
        <v xml:space="preserve">repositorio: '', </v>
      </c>
      <c r="AY254" t="str">
        <f>AY$1&amp;": '"&amp;Tabla5[[#This Row],[nota]]&amp;"'"</f>
        <v>nota: ''</v>
      </c>
      <c r="AZ254" t="str">
        <f t="shared" ref="AZ254" si="35">"{ "&amp;AA254&amp;AB254&amp;AC254&amp;AD254&amp;AE254&amp;AF254&amp;AG254&amp;AH254&amp;AI254&amp;AJ254&amp;AK254&amp;AL254&amp;AM254&amp;AN254&amp;AO254&amp;AP254&amp;AQ254&amp;AR254&amp;AS254&amp;AT254&amp;AU254&amp;AV254&amp;AW254&amp;AX254&amp;AY254&amp;" },"</f>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x14ac:dyDescent="0.3">
      <c r="A255" s="6">
        <v>254</v>
      </c>
      <c r="B255" t="s">
        <v>1374</v>
      </c>
      <c r="C255" t="s">
        <v>333</v>
      </c>
      <c r="D255" t="s">
        <v>332</v>
      </c>
      <c r="E255" s="2" t="s">
        <v>1375</v>
      </c>
      <c r="F255" t="s">
        <v>1362</v>
      </c>
      <c r="G255" s="3">
        <v>0</v>
      </c>
      <c r="H255" t="s">
        <v>47</v>
      </c>
      <c r="I255" t="s">
        <v>14</v>
      </c>
      <c r="J255" s="4">
        <v>0</v>
      </c>
      <c r="K255">
        <v>1632</v>
      </c>
      <c r="L255" s="9">
        <v>45464</v>
      </c>
      <c r="M255" s="2" t="s">
        <v>1376</v>
      </c>
      <c r="O255" t="s">
        <v>1365</v>
      </c>
      <c r="P255" t="s">
        <v>1373</v>
      </c>
      <c r="R255" t="s">
        <v>458</v>
      </c>
      <c r="S255" t="s">
        <v>14</v>
      </c>
      <c r="T255" t="s">
        <v>14</v>
      </c>
      <c r="U255" t="s">
        <v>1364</v>
      </c>
      <c r="V255" s="19" t="s">
        <v>839</v>
      </c>
      <c r="W255" t="s">
        <v>14</v>
      </c>
      <c r="AA255" t="str">
        <f>AA$1&amp;": "&amp;Tabla5[[#This Row],[id]]&amp;", "</f>
        <v xml:space="preserve">id: 254, </v>
      </c>
      <c r="AB255" t="str">
        <f>AB$1&amp;": '"&amp;Tabla5[[#This Row],[name]]&amp;"', "</f>
        <v xml:space="preserve">name: 'Curso de Laravel', </v>
      </c>
      <c r="AC255" t="str">
        <f>AC$1&amp;": '"&amp;Tabla5[[#This Row],[category]]&amp;"', "</f>
        <v xml:space="preserve">category: 'Frameworks de back-end', </v>
      </c>
      <c r="AD255" t="str">
        <f>AD$1&amp;": '"&amp;Tabla5[[#This Row],[technology]]&amp;"', "</f>
        <v xml:space="preserve">technology: 'Laravel', </v>
      </c>
      <c r="AE255" t="str">
        <f>AE$1&amp;": '"&amp;Tabla5[[#This Row],[url]]&amp;"', "</f>
        <v xml:space="preserve">url: 'https://campus-ademass.com/curso/3', </v>
      </c>
      <c r="AF255" t="str">
        <f>AF$1&amp;": '"&amp;Tabla5[[#This Row],[platform]]&amp;"', "</f>
        <v xml:space="preserve">platform: 'Ademass', </v>
      </c>
      <c r="AG255" t="str">
        <f>AG$1&amp;": "&amp;SUBSTITUTE(Tabla5[[#This Row],[costo]],",",".")&amp;", "</f>
        <v xml:space="preserve">costo: 0, </v>
      </c>
      <c r="AH255" t="str">
        <f>AH$1&amp;": '"&amp;Tabla5[[#This Row],[money]]&amp;"', "</f>
        <v xml:space="preserve">money: 'USD', </v>
      </c>
      <c r="AI255" t="str">
        <f>AI$1&amp;": "&amp;Tabla5[[#This Row],[comprado]]&amp;", "</f>
        <v xml:space="preserve">comprado: true, </v>
      </c>
      <c r="AJ255" t="str">
        <f>AJ$1&amp;": "&amp;Tabla5[[#This Row],[priority]]&amp;", "</f>
        <v xml:space="preserve">priority: 0, </v>
      </c>
      <c r="AK255" t="str">
        <f>AK$1&amp;": "&amp;Tabla5[[#This Row],[minutos]]&amp;", "</f>
        <v xml:space="preserve">minutos: 1632, </v>
      </c>
      <c r="AL255" t="str">
        <f>AL$1&amp;": "&amp;IF(Tabla5[[#This Row],[culminado]]=0,"null","'"&amp;TEXT(Tabla5[[#This Row],[culminado]],"aaaa-mm-dd")&amp;"'")&amp;", "</f>
        <v xml:space="preserve">culminado: '2024-06-21', </v>
      </c>
      <c r="AM255" t="str">
        <f>AM$1&amp;": '"&amp;Tabla5[[#This Row],[certificado]]&amp;"', "</f>
        <v xml:space="preserve">certificado: 'https://campus-ademass.com/aut/13200', </v>
      </c>
      <c r="AN255" t="str">
        <f>AN$1&amp;": '"&amp;Tabla5[[#This Row],[url_certificado]]&amp;"', "</f>
        <v xml:space="preserve">url_certificado: '', </v>
      </c>
      <c r="AO255" t="str">
        <f>AO$1&amp;": '"&amp;Tabla5[[#This Row],[instructor]]&amp;"', "</f>
        <v xml:space="preserve">instructor: 'Juan José Ruíz Muñoz', </v>
      </c>
      <c r="AP255" t="str">
        <f>AP$1&amp;": '"&amp;Tabla5[[#This Row],[description]]&amp;"', "</f>
        <v xml:space="preserve">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 xml:space="preserve">url_aux: '', </v>
      </c>
      <c r="AR255" t="str">
        <f>AR$1&amp;": '"&amp;Tabla5[[#This Row],[calificacion]]&amp;"', "</f>
        <v xml:space="preserve">calificacion: 'Excelente', </v>
      </c>
      <c r="AS255" t="str">
        <f>AS$1&amp;": "&amp;Tabla5[[#This Row],[actualizado]]&amp;", "</f>
        <v xml:space="preserve">actualizado: true, </v>
      </c>
      <c r="AT255" t="str">
        <f>AT$1&amp;": "&amp;Tabla5[[#This Row],[en_ruta]]&amp;", "</f>
        <v xml:space="preserve">en_ruta: true, </v>
      </c>
      <c r="AU255" t="str">
        <f>AU$1&amp;": '"&amp;Tabla5[[#This Row],[logo_platform]]&amp;"', "</f>
        <v xml:space="preserve">logo_platform: 'ademass', </v>
      </c>
      <c r="AV255" t="str">
        <f>AV$1&amp;": [ "&amp;Tabla5[[#This Row],[logo_technologies]]&amp;" ], "</f>
        <v xml:space="preserve">logo_technologies: [ 'laravel' ], </v>
      </c>
      <c r="AW255" t="str">
        <f>AW$1&amp;": "&amp;Tabla5[[#This Row],[mostrar]]&amp;", "</f>
        <v xml:space="preserve">mostrar: true, </v>
      </c>
      <c r="AX255" t="str">
        <f>AX$1&amp;": '"&amp;Tabla5[[#This Row],[repositorio]]&amp;"', "</f>
        <v xml:space="preserve">repositorio: '', </v>
      </c>
      <c r="AY255" t="str">
        <f>AY$1&amp;": '"&amp;Tabla5[[#This Row],[nota]]&amp;"'"</f>
        <v>nota: ''</v>
      </c>
      <c r="AZ255" t="str">
        <f t="shared" ref="AZ255" si="36">"{ "&amp;AA255&amp;AB255&amp;AC255&amp;AD255&amp;AE255&amp;AF255&amp;AG255&amp;AH255&amp;AI255&amp;AJ255&amp;AK255&amp;AL255&amp;AM255&amp;AN255&amp;AO255&amp;AP255&amp;AQ255&amp;AR255&amp;AS255&amp;AT255&amp;AU255&amp;AV255&amp;AW255&amp;AX255&amp;AY255&amp;" },"</f>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row r="256" spans="1:52" x14ac:dyDescent="0.3">
      <c r="A256" s="6">
        <v>255</v>
      </c>
      <c r="B256" t="s">
        <v>1379</v>
      </c>
      <c r="C256" t="s">
        <v>333</v>
      </c>
      <c r="D256" t="s">
        <v>332</v>
      </c>
      <c r="E256" s="2" t="s">
        <v>1378</v>
      </c>
      <c r="F256" t="s">
        <v>1362</v>
      </c>
      <c r="G256" s="3">
        <v>0</v>
      </c>
      <c r="H256" t="s">
        <v>47</v>
      </c>
      <c r="I256" t="s">
        <v>14</v>
      </c>
      <c r="J256" s="4">
        <v>0</v>
      </c>
      <c r="K256">
        <f>61+60+120+54+51+51</f>
        <v>397</v>
      </c>
      <c r="L256" s="9">
        <v>45477</v>
      </c>
      <c r="M256" s="2" t="s">
        <v>1380</v>
      </c>
      <c r="O256" t="s">
        <v>1365</v>
      </c>
      <c r="P256" t="s">
        <v>1381</v>
      </c>
      <c r="R256" t="s">
        <v>446</v>
      </c>
      <c r="S256" t="s">
        <v>14</v>
      </c>
      <c r="T256" t="s">
        <v>14</v>
      </c>
      <c r="U256" t="s">
        <v>1364</v>
      </c>
      <c r="V256" s="19" t="s">
        <v>1083</v>
      </c>
      <c r="W256" s="19" t="s">
        <v>15</v>
      </c>
      <c r="X256" s="2" t="s">
        <v>1382</v>
      </c>
      <c r="AA256" t="str">
        <f>AA$1&amp;": "&amp;Tabla5[[#This Row],[id]]&amp;", "</f>
        <v xml:space="preserve">id: 255, </v>
      </c>
      <c r="AB256" t="str">
        <f>AB$1&amp;": '"&amp;Tabla5[[#This Row],[name]]&amp;"', "</f>
        <v xml:space="preserve">name: 'Taller de Laravel + Vue', </v>
      </c>
      <c r="AC256" t="str">
        <f>AC$1&amp;": '"&amp;Tabla5[[#This Row],[category]]&amp;"', "</f>
        <v xml:space="preserve">category: 'Frameworks de back-end', </v>
      </c>
      <c r="AD256" t="str">
        <f>AD$1&amp;": '"&amp;Tabla5[[#This Row],[technology]]&amp;"', "</f>
        <v xml:space="preserve">technology: 'Laravel', </v>
      </c>
      <c r="AE256" t="str">
        <f>AE$1&amp;": '"&amp;Tabla5[[#This Row],[url]]&amp;"', "</f>
        <v xml:space="preserve">url: 'https://campus-ademass.com/curso/4', </v>
      </c>
      <c r="AF256" t="str">
        <f>AF$1&amp;": '"&amp;Tabla5[[#This Row],[platform]]&amp;"', "</f>
        <v xml:space="preserve">platform: 'Ademass', </v>
      </c>
      <c r="AG256" t="str">
        <f>AG$1&amp;": "&amp;SUBSTITUTE(Tabla5[[#This Row],[costo]],",",".")&amp;", "</f>
        <v xml:space="preserve">costo: 0, </v>
      </c>
      <c r="AH256" t="str">
        <f>AH$1&amp;": '"&amp;Tabla5[[#This Row],[money]]&amp;"', "</f>
        <v xml:space="preserve">money: 'USD', </v>
      </c>
      <c r="AI256" t="str">
        <f>AI$1&amp;": "&amp;Tabla5[[#This Row],[comprado]]&amp;", "</f>
        <v xml:space="preserve">comprado: true, </v>
      </c>
      <c r="AJ256" t="str">
        <f>AJ$1&amp;": "&amp;Tabla5[[#This Row],[priority]]&amp;", "</f>
        <v xml:space="preserve">priority: 0, </v>
      </c>
      <c r="AK256" t="str">
        <f>AK$1&amp;": "&amp;Tabla5[[#This Row],[minutos]]&amp;", "</f>
        <v xml:space="preserve">minutos: 397, </v>
      </c>
      <c r="AL256" t="str">
        <f>AL$1&amp;": "&amp;IF(Tabla5[[#This Row],[culminado]]=0,"null","'"&amp;TEXT(Tabla5[[#This Row],[culminado]],"aaaa-mm-dd")&amp;"'")&amp;", "</f>
        <v xml:space="preserve">culminado: '2024-07-04', </v>
      </c>
      <c r="AM256" t="str">
        <f>AM$1&amp;": '"&amp;Tabla5[[#This Row],[certificado]]&amp;"', "</f>
        <v xml:space="preserve">certificado: 'https://campus-ademass.com/aut/13345', </v>
      </c>
      <c r="AN256" t="str">
        <f>AN$1&amp;": '"&amp;Tabla5[[#This Row],[url_certificado]]&amp;"', "</f>
        <v xml:space="preserve">url_certificado: '', </v>
      </c>
      <c r="AO256" t="str">
        <f>AO$1&amp;": '"&amp;Tabla5[[#This Row],[instructor]]&amp;"', "</f>
        <v xml:space="preserve">instructor: 'Juan José Ruíz Muñoz', </v>
      </c>
      <c r="AP256" t="str">
        <f>AP$1&amp;": '"&amp;Tabla5[[#This Row],[description]]&amp;"', "</f>
        <v xml:space="preserve">description: 'En este curso, te llevaremos de la mano a través de cada paso necesario para crear un proyecto real utilizando dos tecnologías increíbles: Laravel y Vue.js.', </v>
      </c>
      <c r="AQ256" t="str">
        <f>AQ$1&amp;": '"&amp;Tabla5[[#This Row],[url_aux]]&amp;"', "</f>
        <v xml:space="preserve">url_aux: '', </v>
      </c>
      <c r="AR256" t="str">
        <f>AR$1&amp;": '"&amp;Tabla5[[#This Row],[calificacion]]&amp;"', "</f>
        <v xml:space="preserve">calificacion: 'Bueno', </v>
      </c>
      <c r="AS256" t="str">
        <f>AS$1&amp;": "&amp;Tabla5[[#This Row],[actualizado]]&amp;", "</f>
        <v xml:space="preserve">actualizado: true, </v>
      </c>
      <c r="AT256" t="str">
        <f>AT$1&amp;": "&amp;Tabla5[[#This Row],[en_ruta]]&amp;", "</f>
        <v xml:space="preserve">en_ruta: true, </v>
      </c>
      <c r="AU256" t="str">
        <f>AU$1&amp;": '"&amp;Tabla5[[#This Row],[logo_platform]]&amp;"', "</f>
        <v xml:space="preserve">logo_platform: 'ademass', </v>
      </c>
      <c r="AV256" t="str">
        <f>AV$1&amp;": [ "&amp;Tabla5[[#This Row],[logo_technologies]]&amp;" ], "</f>
        <v xml:space="preserve">logo_technologies: [ 'vuejs','laravel' ], </v>
      </c>
      <c r="AW256" t="str">
        <f>AW$1&amp;": "&amp;Tabla5[[#This Row],[mostrar]]&amp;", "</f>
        <v xml:space="preserve">mostrar: false, </v>
      </c>
      <c r="AX256" t="str">
        <f>AX$1&amp;": '"&amp;Tabla5[[#This Row],[repositorio]]&amp;"', "</f>
        <v xml:space="preserve">repositorio: 'https://github.com/petrix12/laravel-vue2024', </v>
      </c>
      <c r="AY256" t="str">
        <f>AY$1&amp;": '"&amp;Tabla5[[#This Row],[nota]]&amp;"'"</f>
        <v>nota: ''</v>
      </c>
      <c r="AZ256" t="str">
        <f t="shared" ref="AZ256" si="37">"{ "&amp;AA256&amp;AB256&amp;AC256&amp;AD256&amp;AE256&amp;AF256&amp;AG256&amp;AH256&amp;AI256&amp;AJ256&amp;AK256&amp;AL256&amp;AM256&amp;AN256&amp;AO256&amp;AP256&amp;AQ256&amp;AR256&amp;AS256&amp;AT256&amp;AU256&amp;AV256&amp;AW256&amp;AX256&amp;AY256&amp;" },"</f>
        <v>{ id: 255, name: 'Taller de Laravel + Vue', category: 'Frameworks de back-end', technology: 'Laravel', url: 'https://campus-ademass.com/curso/4', platform: 'Ademass', costo: 0, money: 'USD', comprado: true, priority: 0, minutos: 397, culminado: '2024-07-04', certificado: 'https://campus-ademass.com/aut/13345', url_certificado: '', instructor: 'Juan José Ruíz Muñoz', description: 'En este curso, te llevaremos de la mano a través de cada paso necesario para crear un proyecto real utilizando dos tecnologías increíbles: Laravel y Vue.js.', url_aux: '', calificacion: 'Bueno', actualizado: true, en_ruta: true, logo_platform: 'ademass', logo_technologies: [ 'vuejs','laravel' ], mostrar: false, repositorio: 'https://github.com/petrix12/laravel-vue2024', nota: '' },</v>
      </c>
    </row>
    <row r="257" spans="1:52" x14ac:dyDescent="0.3">
      <c r="A257" s="6">
        <v>256</v>
      </c>
      <c r="B257" t="s">
        <v>1383</v>
      </c>
      <c r="C257" t="s">
        <v>113</v>
      </c>
      <c r="D257" t="s">
        <v>1384</v>
      </c>
      <c r="E257" s="2" t="s">
        <v>1385</v>
      </c>
      <c r="F257" t="s">
        <v>1362</v>
      </c>
      <c r="G257" s="3">
        <v>0</v>
      </c>
      <c r="H257" t="s">
        <v>47</v>
      </c>
      <c r="I257" t="s">
        <v>14</v>
      </c>
      <c r="J257" s="4">
        <v>0</v>
      </c>
      <c r="K257">
        <v>58</v>
      </c>
      <c r="L257" s="9">
        <v>45482</v>
      </c>
      <c r="M257" s="2" t="s">
        <v>1386</v>
      </c>
      <c r="O257" t="s">
        <v>1365</v>
      </c>
      <c r="P257" t="s">
        <v>1387</v>
      </c>
      <c r="R257" t="s">
        <v>507</v>
      </c>
      <c r="S257" t="s">
        <v>14</v>
      </c>
      <c r="T257" t="s">
        <v>14</v>
      </c>
      <c r="U257" t="s">
        <v>1364</v>
      </c>
      <c r="V257" s="19" t="s">
        <v>1388</v>
      </c>
      <c r="W257" s="19" t="s">
        <v>15</v>
      </c>
      <c r="AA257" t="str">
        <f>AA$1&amp;": "&amp;Tabla5[[#This Row],[id]]&amp;", "</f>
        <v xml:space="preserve">id: 256, </v>
      </c>
      <c r="AB257" t="str">
        <f>AB$1&amp;": '"&amp;Tabla5[[#This Row],[name]]&amp;"', "</f>
        <v xml:space="preserve">name: 'Curso de SOLID', </v>
      </c>
      <c r="AC257" t="str">
        <f>AC$1&amp;": '"&amp;Tabla5[[#This Row],[category]]&amp;"', "</f>
        <v xml:space="preserve">category: 'Paradigmas', </v>
      </c>
      <c r="AD257" t="str">
        <f>AD$1&amp;": '"&amp;Tabla5[[#This Row],[technology]]&amp;"', "</f>
        <v xml:space="preserve">technology: 'SOLID', </v>
      </c>
      <c r="AE257" t="str">
        <f>AE$1&amp;": '"&amp;Tabla5[[#This Row],[url]]&amp;"', "</f>
        <v xml:space="preserve">url: 'https://campus-ademass.com/curso/34', </v>
      </c>
      <c r="AF257" t="str">
        <f>AF$1&amp;": '"&amp;Tabla5[[#This Row],[platform]]&amp;"', "</f>
        <v xml:space="preserve">platform: 'Ademass', </v>
      </c>
      <c r="AG257" t="str">
        <f>AG$1&amp;": "&amp;SUBSTITUTE(Tabla5[[#This Row],[costo]],",",".")&amp;", "</f>
        <v xml:space="preserve">costo: 0, </v>
      </c>
      <c r="AH257" t="str">
        <f>AH$1&amp;": '"&amp;Tabla5[[#This Row],[money]]&amp;"', "</f>
        <v xml:space="preserve">money: 'USD', </v>
      </c>
      <c r="AI257" t="str">
        <f>AI$1&amp;": "&amp;Tabla5[[#This Row],[comprado]]&amp;", "</f>
        <v xml:space="preserve">comprado: true, </v>
      </c>
      <c r="AJ257" t="str">
        <f>AJ$1&amp;": "&amp;Tabla5[[#This Row],[priority]]&amp;", "</f>
        <v xml:space="preserve">priority: 0, </v>
      </c>
      <c r="AK257" t="str">
        <f>AK$1&amp;": "&amp;Tabla5[[#This Row],[minutos]]&amp;", "</f>
        <v xml:space="preserve">minutos: 58, </v>
      </c>
      <c r="AL257" t="str">
        <f>AL$1&amp;": "&amp;IF(Tabla5[[#This Row],[culminado]]=0,"null","'"&amp;TEXT(Tabla5[[#This Row],[culminado]],"aaaa-mm-dd")&amp;"'")&amp;", "</f>
        <v xml:space="preserve">culminado: '2024-07-09', </v>
      </c>
      <c r="AM257" t="str">
        <f>AM$1&amp;": '"&amp;Tabla5[[#This Row],[certificado]]&amp;"', "</f>
        <v xml:space="preserve">certificado: 'https://campus-ademass.com/aut/13486', </v>
      </c>
      <c r="AN257" t="str">
        <f>AN$1&amp;": '"&amp;Tabla5[[#This Row],[url_certificado]]&amp;"', "</f>
        <v xml:space="preserve">url_certificado: '', </v>
      </c>
      <c r="AO257" t="str">
        <f>AO$1&amp;": '"&amp;Tabla5[[#This Row],[instructor]]&amp;"', "</f>
        <v xml:space="preserve">instructor: 'Juan José Ruíz Muñoz', </v>
      </c>
      <c r="AP257" t="str">
        <f>AP$1&amp;": '"&amp;Tabla5[[#This Row],[description]]&amp;"', "</f>
        <v xml:space="preserve">description: 'Curso completo sobre los principios SOLID, que te ayudarán a ser mejor programador y subir al siguiente nivel.', </v>
      </c>
      <c r="AQ257" t="str">
        <f>AQ$1&amp;": '"&amp;Tabla5[[#This Row],[url_aux]]&amp;"', "</f>
        <v xml:space="preserve">url_aux: '', </v>
      </c>
      <c r="AR257" t="str">
        <f>AR$1&amp;": '"&amp;Tabla5[[#This Row],[calificacion]]&amp;"', "</f>
        <v xml:space="preserve">calificacion: 'Muy bueno', </v>
      </c>
      <c r="AS257" t="str">
        <f>AS$1&amp;": "&amp;Tabla5[[#This Row],[actualizado]]&amp;", "</f>
        <v xml:space="preserve">actualizado: true, </v>
      </c>
      <c r="AT257" t="str">
        <f>AT$1&amp;": "&amp;Tabla5[[#This Row],[en_ruta]]&amp;", "</f>
        <v xml:space="preserve">en_ruta: true, </v>
      </c>
      <c r="AU257" t="str">
        <f>AU$1&amp;": '"&amp;Tabla5[[#This Row],[logo_platform]]&amp;"', "</f>
        <v xml:space="preserve">logo_platform: 'ademass', </v>
      </c>
      <c r="AV257" t="str">
        <f>AV$1&amp;": [ "&amp;Tabla5[[#This Row],[logo_technologies]]&amp;" ], "</f>
        <v xml:space="preserve">logo_technologies: [ 'solid' ], </v>
      </c>
      <c r="AW257" t="str">
        <f>AW$1&amp;": "&amp;Tabla5[[#This Row],[mostrar]]&amp;", "</f>
        <v xml:space="preserve">mostrar: false, </v>
      </c>
      <c r="AX257" t="str">
        <f>AX$1&amp;": '"&amp;Tabla5[[#This Row],[repositorio]]&amp;"', "</f>
        <v xml:space="preserve">repositorio: '', </v>
      </c>
      <c r="AY257" t="str">
        <f>AY$1&amp;": '"&amp;Tabla5[[#This Row],[nota]]&amp;"'"</f>
        <v>nota: ''</v>
      </c>
      <c r="AZ257" t="str">
        <f t="shared" ref="AZ257" si="38">"{ "&amp;AA257&amp;AB257&amp;AC257&amp;AD257&amp;AE257&amp;AF257&amp;AG257&amp;AH257&amp;AI257&amp;AJ257&amp;AK257&amp;AL257&amp;AM257&amp;AN257&amp;AO257&amp;AP257&amp;AQ257&amp;AR257&amp;AS257&amp;AT257&amp;AU257&amp;AV257&amp;AW257&amp;AX257&amp;AY257&amp;" },"</f>
        <v>{ id: 256, name: 'Curso de SOLID', category: 'Paradigmas', technology: 'SOLID', url: 'https://campus-ademass.com/curso/34', platform: 'Ademass', costo: 0, money: 'USD', comprado: true, priority: 0, minutos: 58, culminado: '2024-07-09', certificado: 'https://campus-ademass.com/aut/13486', url_certificado: '', instructor: 'Juan José Ruíz Muñoz', description: 'Curso completo sobre los principios SOLID, que te ayudarán a ser mejor programador y subir al siguiente nivel.', url_aux: '', calificacion: 'Muy bueno', actualizado: true, en_ruta: true, logo_platform: 'ademass', logo_technologies: [ 'solid' ], mostrar: false, repositorio: '', nota: '' },</v>
      </c>
    </row>
    <row r="258" spans="1:52" x14ac:dyDescent="0.3">
      <c r="A258" s="6">
        <v>257</v>
      </c>
      <c r="B258" t="s">
        <v>1390</v>
      </c>
      <c r="C258" t="s">
        <v>438</v>
      </c>
      <c r="D258" t="s">
        <v>794</v>
      </c>
      <c r="E258" s="2" t="s">
        <v>1391</v>
      </c>
      <c r="F258" t="s">
        <v>1362</v>
      </c>
      <c r="G258" s="3">
        <v>0</v>
      </c>
      <c r="H258" t="s">
        <v>47</v>
      </c>
      <c r="I258" t="s">
        <v>14</v>
      </c>
      <c r="J258" s="4">
        <v>0</v>
      </c>
      <c r="K258">
        <v>655</v>
      </c>
      <c r="L258" s="9">
        <v>45488</v>
      </c>
      <c r="M258" s="2" t="s">
        <v>1389</v>
      </c>
      <c r="O258" t="s">
        <v>135</v>
      </c>
      <c r="P258" t="s">
        <v>1392</v>
      </c>
      <c r="R258" t="s">
        <v>507</v>
      </c>
      <c r="S258" t="s">
        <v>14</v>
      </c>
      <c r="T258" t="s">
        <v>14</v>
      </c>
      <c r="U258" t="s">
        <v>1364</v>
      </c>
      <c r="V258" s="19" t="s">
        <v>1393</v>
      </c>
      <c r="W258" s="19" t="s">
        <v>15</v>
      </c>
      <c r="AA258" t="str">
        <f>AA$1&amp;": "&amp;Tabla5[[#This Row],[id]]&amp;", "</f>
        <v xml:space="preserve">id: 257, </v>
      </c>
      <c r="AB258" t="str">
        <f>AB$1&amp;": '"&amp;Tabla5[[#This Row],[name]]&amp;"', "</f>
        <v xml:space="preserve">name: 'Curso de PHP', </v>
      </c>
      <c r="AC258" t="str">
        <f>AC$1&amp;": '"&amp;Tabla5[[#This Row],[category]]&amp;"', "</f>
        <v xml:space="preserve">category: 'Back-end', </v>
      </c>
      <c r="AD258" t="str">
        <f>AD$1&amp;": '"&amp;Tabla5[[#This Row],[technology]]&amp;"', "</f>
        <v xml:space="preserve">technology: 'PHP', </v>
      </c>
      <c r="AE258" t="str">
        <f>AE$1&amp;": '"&amp;Tabla5[[#This Row],[url]]&amp;"', "</f>
        <v xml:space="preserve">url: 'https://campus-ademass.com/curso/18', </v>
      </c>
      <c r="AF258" t="str">
        <f>AF$1&amp;": '"&amp;Tabla5[[#This Row],[platform]]&amp;"', "</f>
        <v xml:space="preserve">platform: 'Ademass', </v>
      </c>
      <c r="AG258" t="str">
        <f>AG$1&amp;": "&amp;SUBSTITUTE(Tabla5[[#This Row],[costo]],",",".")&amp;", "</f>
        <v xml:space="preserve">costo: 0, </v>
      </c>
      <c r="AH258" t="str">
        <f>AH$1&amp;": '"&amp;Tabla5[[#This Row],[money]]&amp;"', "</f>
        <v xml:space="preserve">money: 'USD', </v>
      </c>
      <c r="AI258" t="str">
        <f>AI$1&amp;": "&amp;Tabla5[[#This Row],[comprado]]&amp;", "</f>
        <v xml:space="preserve">comprado: true, </v>
      </c>
      <c r="AJ258" t="str">
        <f>AJ$1&amp;": "&amp;Tabla5[[#This Row],[priority]]&amp;", "</f>
        <v xml:space="preserve">priority: 0, </v>
      </c>
      <c r="AK258" t="str">
        <f>AK$1&amp;": "&amp;Tabla5[[#This Row],[minutos]]&amp;", "</f>
        <v xml:space="preserve">minutos: 655, </v>
      </c>
      <c r="AL258" t="str">
        <f>AL$1&amp;": "&amp;IF(Tabla5[[#This Row],[culminado]]=0,"null","'"&amp;TEXT(Tabla5[[#This Row],[culminado]],"aaaa-mm-dd")&amp;"'")&amp;", "</f>
        <v xml:space="preserve">culminado: '2024-07-15', </v>
      </c>
      <c r="AM258" t="str">
        <f>AM$1&amp;": '"&amp;Tabla5[[#This Row],[certificado]]&amp;"', "</f>
        <v xml:space="preserve">certificado: 'https://campus-ademass.com/aut/13574', </v>
      </c>
      <c r="AN258" t="str">
        <f>AN$1&amp;": '"&amp;Tabla5[[#This Row],[url_certificado]]&amp;"', "</f>
        <v xml:space="preserve">url_certificado: '', </v>
      </c>
      <c r="AO258" t="str">
        <f>AO$1&amp;": '"&amp;Tabla5[[#This Row],[instructor]]&amp;"', "</f>
        <v xml:space="preserve">instructor: 'Carlos Alfaro', </v>
      </c>
      <c r="AP258" t="str">
        <f>AP$1&amp;": '"&amp;Tabla5[[#This Row],[description]]&amp;"', "</f>
        <v xml:space="preserve">description: 'Curso completo de PHP', </v>
      </c>
      <c r="AQ258" t="str">
        <f>AQ$1&amp;": '"&amp;Tabla5[[#This Row],[url_aux]]&amp;"', "</f>
        <v xml:space="preserve">url_aux: '', </v>
      </c>
      <c r="AR258" t="str">
        <f>AR$1&amp;": '"&amp;Tabla5[[#This Row],[calificacion]]&amp;"', "</f>
        <v xml:space="preserve">calificacion: 'Muy bueno', </v>
      </c>
      <c r="AS258" t="str">
        <f>AS$1&amp;": "&amp;Tabla5[[#This Row],[actualizado]]&amp;", "</f>
        <v xml:space="preserve">actualizado: true, </v>
      </c>
      <c r="AT258" t="str">
        <f>AT$1&amp;": "&amp;Tabla5[[#This Row],[en_ruta]]&amp;", "</f>
        <v xml:space="preserve">en_ruta: true, </v>
      </c>
      <c r="AU258" t="str">
        <f>AU$1&amp;": '"&amp;Tabla5[[#This Row],[logo_platform]]&amp;"', "</f>
        <v xml:space="preserve">logo_platform: 'ademass', </v>
      </c>
      <c r="AV258" t="str">
        <f>AV$1&amp;": [ "&amp;Tabla5[[#This Row],[logo_technologies]]&amp;" ], "</f>
        <v xml:space="preserve">logo_technologies: [ 'php' ], </v>
      </c>
      <c r="AW258" t="str">
        <f>AW$1&amp;": "&amp;Tabla5[[#This Row],[mostrar]]&amp;", "</f>
        <v xml:space="preserve">mostrar: false, </v>
      </c>
      <c r="AX258" t="str">
        <f>AX$1&amp;": '"&amp;Tabla5[[#This Row],[repositorio]]&amp;"', "</f>
        <v xml:space="preserve">repositorio: '', </v>
      </c>
      <c r="AY258" t="str">
        <f>AY$1&amp;": '"&amp;Tabla5[[#This Row],[nota]]&amp;"'"</f>
        <v>nota: ''</v>
      </c>
      <c r="AZ258" t="str">
        <f t="shared" ref="AZ258" si="39">"{ "&amp;AA258&amp;AB258&amp;AC258&amp;AD258&amp;AE258&amp;AF258&amp;AG258&amp;AH258&amp;AI258&amp;AJ258&amp;AK258&amp;AL258&amp;AM258&amp;AN258&amp;AO258&amp;AP258&amp;AQ258&amp;AR258&amp;AS258&amp;AT258&amp;AU258&amp;AV258&amp;AW258&amp;AX258&amp;AY258&amp;" },"</f>
        <v>{ id: 257, name: 'Curso de PHP', category: 'Back-end', technology: 'PHP', url: 'https://campus-ademass.com/curso/18', platform: 'Ademass', costo: 0, money: 'USD', comprado: true, priority: 0, minutos: 655, culminado: '2024-07-15', certificado: 'https://campus-ademass.com/aut/13574', url_certificado: '', instructor: 'Carlos Alfaro', description: 'Curso completo de PHP', url_aux: '', calificacion: 'Muy bueno', actualizado: true, en_ruta: true, logo_platform: 'ademass', logo_technologies: [ 'php' ], mostrar: false, repositorio: '', nota: '' },</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I2:I1048576 S2:T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 ref="E249" r:id="rId326" xr:uid="{35162861-0AB7-461D-B4E4-99A52CAA8FC7}"/>
    <hyperlink ref="X249" r:id="rId327" xr:uid="{1E50BA9E-45B5-4649-802D-947D937A4C91}"/>
    <hyperlink ref="N249" r:id="rId328" xr:uid="{6D0A4449-DC34-4A8D-885F-4EC745E919BE}"/>
    <hyperlink ref="E250" r:id="rId329" xr:uid="{4FD6D661-67A9-4D8C-B627-0ACC80A7F748}"/>
    <hyperlink ref="E251" r:id="rId330" xr:uid="{7A73DA1F-4125-4793-8DDA-DCE8B97B3494}"/>
    <hyperlink ref="E252" r:id="rId331" xr:uid="{702A05C3-C88F-43E5-827D-546D9E55EC24}"/>
    <hyperlink ref="E253" r:id="rId332" xr:uid="{A960D24E-B223-4353-9235-6FC29EE7C375}"/>
    <hyperlink ref="E254" r:id="rId333" xr:uid="{248FC9F0-067D-4CDA-AD75-BECE2BEBA591}"/>
    <hyperlink ref="E255" r:id="rId334" xr:uid="{13814128-C418-4E17-B37F-205972A04E7B}"/>
    <hyperlink ref="M255" r:id="rId335" xr:uid="{B614D87C-007B-4DA3-9B77-183BC95B5110}"/>
    <hyperlink ref="M252" r:id="rId336" xr:uid="{4B44A900-E2CE-4649-A1ED-10D23364E6E7}"/>
    <hyperlink ref="E256" r:id="rId337" xr:uid="{8298E8E3-2C43-44CC-A1ED-4C832D96A1B5}"/>
    <hyperlink ref="M256" r:id="rId338" xr:uid="{05AC0790-7164-4639-AC18-788A84889C24}"/>
    <hyperlink ref="X256" r:id="rId339" xr:uid="{613898E5-763C-41E5-9797-F83D75508B4A}"/>
    <hyperlink ref="E257" r:id="rId340" xr:uid="{3ED87040-7A24-41A1-9CEB-B9101BDDDC1B}"/>
    <hyperlink ref="M257" r:id="rId341" xr:uid="{B236502B-63BB-4943-85D9-9906B2ECEFFB}"/>
    <hyperlink ref="M258" r:id="rId342" xr:uid="{10C979C7-7CAE-4333-BE7E-91CBA95C0DAD}"/>
    <hyperlink ref="E258" r:id="rId343" xr:uid="{EC90134F-61A6-4432-86B1-F41330C995A9}"/>
  </hyperlinks>
  <pageMargins left="0.7" right="0.7" top="0.75" bottom="0.75" header="0.3" footer="0.3"/>
  <pageSetup paperSize="9" orientation="portrait" r:id="rId344"/>
  <tableParts count="1">
    <tablePart r:id="rId34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5"/>
  <sheetViews>
    <sheetView workbookViewId="0">
      <pane xSplit="1" ySplit="1" topLeftCell="B20" activePane="bottomRight" state="frozen"/>
      <selection pane="topRight" activeCell="B1" sqref="B1"/>
      <selection pane="bottomLeft" activeCell="A2" sqref="A2"/>
      <selection pane="bottomRight" activeCell="B27" sqref="B27"/>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143</v>
      </c>
      <c r="B72" t="s">
        <v>1353</v>
      </c>
    </row>
    <row r="73" spans="1:2" x14ac:dyDescent="0.3">
      <c r="A73">
        <v>54</v>
      </c>
      <c r="B73" t="s">
        <v>1164</v>
      </c>
    </row>
    <row r="74" spans="1:2" x14ac:dyDescent="0.3">
      <c r="A74">
        <v>55</v>
      </c>
      <c r="B74" t="s">
        <v>76</v>
      </c>
    </row>
    <row r="75" spans="1:2" x14ac:dyDescent="0.3">
      <c r="A75">
        <v>110</v>
      </c>
      <c r="B75" t="s">
        <v>730</v>
      </c>
    </row>
    <row r="76" spans="1:2" x14ac:dyDescent="0.3">
      <c r="A76">
        <v>56</v>
      </c>
      <c r="B76" t="s">
        <v>87</v>
      </c>
    </row>
    <row r="77" spans="1:2" x14ac:dyDescent="0.3">
      <c r="A77">
        <v>57</v>
      </c>
      <c r="B77" t="s">
        <v>583</v>
      </c>
    </row>
    <row r="78" spans="1:2" x14ac:dyDescent="0.3">
      <c r="A78">
        <v>58</v>
      </c>
      <c r="B78" t="s">
        <v>148</v>
      </c>
    </row>
    <row r="79" spans="1:2" x14ac:dyDescent="0.3">
      <c r="A79">
        <v>124</v>
      </c>
      <c r="B79" t="s">
        <v>1057</v>
      </c>
    </row>
    <row r="80" spans="1:2" x14ac:dyDescent="0.3">
      <c r="A80">
        <v>59</v>
      </c>
      <c r="B80" t="s">
        <v>155</v>
      </c>
    </row>
    <row r="81" spans="1:2" x14ac:dyDescent="0.3">
      <c r="A81">
        <v>144</v>
      </c>
      <c r="B81" t="s">
        <v>1365</v>
      </c>
    </row>
    <row r="82" spans="1:2" x14ac:dyDescent="0.3">
      <c r="A82">
        <v>60</v>
      </c>
      <c r="B82" t="s">
        <v>566</v>
      </c>
    </row>
    <row r="83" spans="1:2" x14ac:dyDescent="0.3">
      <c r="A83">
        <v>61</v>
      </c>
      <c r="B83" t="s">
        <v>346</v>
      </c>
    </row>
    <row r="84" spans="1:2" x14ac:dyDescent="0.3">
      <c r="A84">
        <v>62</v>
      </c>
      <c r="B84" t="s">
        <v>431</v>
      </c>
    </row>
    <row r="85" spans="1:2" x14ac:dyDescent="0.3">
      <c r="A85">
        <v>131</v>
      </c>
      <c r="B85" t="s">
        <v>1189</v>
      </c>
    </row>
    <row r="86" spans="1:2" x14ac:dyDescent="0.3">
      <c r="A86">
        <v>126</v>
      </c>
      <c r="B86" t="s">
        <v>1157</v>
      </c>
    </row>
    <row r="87" spans="1:2" x14ac:dyDescent="0.3">
      <c r="A87">
        <v>63</v>
      </c>
      <c r="B87" t="s">
        <v>160</v>
      </c>
    </row>
    <row r="88" spans="1:2" x14ac:dyDescent="0.3">
      <c r="A88">
        <v>64</v>
      </c>
      <c r="B88" t="s">
        <v>105</v>
      </c>
    </row>
    <row r="89" spans="1:2" x14ac:dyDescent="0.3">
      <c r="A89">
        <v>135</v>
      </c>
      <c r="B89" t="s">
        <v>1228</v>
      </c>
    </row>
    <row r="90" spans="1:2" x14ac:dyDescent="0.3">
      <c r="A90">
        <v>107</v>
      </c>
      <c r="B90" t="s">
        <v>719</v>
      </c>
    </row>
    <row r="91" spans="1:2" x14ac:dyDescent="0.3">
      <c r="A91">
        <v>65</v>
      </c>
      <c r="B91" t="s">
        <v>550</v>
      </c>
    </row>
    <row r="92" spans="1:2" x14ac:dyDescent="0.3">
      <c r="A92">
        <v>66</v>
      </c>
      <c r="B92" t="s">
        <v>31</v>
      </c>
    </row>
    <row r="93" spans="1:2" x14ac:dyDescent="0.3">
      <c r="A93">
        <v>67</v>
      </c>
      <c r="B93" t="s">
        <v>229</v>
      </c>
    </row>
    <row r="94" spans="1:2" x14ac:dyDescent="0.3">
      <c r="A94">
        <v>68</v>
      </c>
      <c r="B94" t="s">
        <v>159</v>
      </c>
    </row>
    <row r="95" spans="1:2" x14ac:dyDescent="0.3">
      <c r="A95">
        <v>69</v>
      </c>
      <c r="B95" t="s">
        <v>244</v>
      </c>
    </row>
    <row r="96" spans="1:2" x14ac:dyDescent="0.3">
      <c r="A96">
        <v>70</v>
      </c>
      <c r="B96" t="s">
        <v>403</v>
      </c>
    </row>
    <row r="97" spans="1:2" x14ac:dyDescent="0.3">
      <c r="A97">
        <v>105</v>
      </c>
      <c r="B97" t="s">
        <v>709</v>
      </c>
    </row>
    <row r="98" spans="1:2" x14ac:dyDescent="0.3">
      <c r="A98">
        <v>114</v>
      </c>
      <c r="B98" t="s">
        <v>752</v>
      </c>
    </row>
    <row r="99" spans="1:2" x14ac:dyDescent="0.3">
      <c r="A99">
        <v>71</v>
      </c>
      <c r="B99" t="s">
        <v>36</v>
      </c>
    </row>
    <row r="100" spans="1:2" x14ac:dyDescent="0.3">
      <c r="A100">
        <v>72</v>
      </c>
      <c r="B100" t="s">
        <v>111</v>
      </c>
    </row>
    <row r="101" spans="1:2" x14ac:dyDescent="0.3">
      <c r="A101">
        <v>111</v>
      </c>
      <c r="B101" t="s">
        <v>733</v>
      </c>
    </row>
    <row r="102" spans="1:2" x14ac:dyDescent="0.3">
      <c r="A102">
        <v>73</v>
      </c>
      <c r="B102" t="s">
        <v>365</v>
      </c>
    </row>
    <row r="103" spans="1:2" x14ac:dyDescent="0.3">
      <c r="A103">
        <v>74</v>
      </c>
      <c r="B103" t="s">
        <v>623</v>
      </c>
    </row>
    <row r="104" spans="1:2" x14ac:dyDescent="0.3">
      <c r="A104">
        <v>75</v>
      </c>
      <c r="B104" t="s">
        <v>138</v>
      </c>
    </row>
    <row r="105" spans="1:2" x14ac:dyDescent="0.3">
      <c r="A105">
        <v>142</v>
      </c>
      <c r="B105" t="s">
        <v>1326</v>
      </c>
    </row>
    <row r="106" spans="1:2" x14ac:dyDescent="0.3">
      <c r="A106">
        <v>76</v>
      </c>
      <c r="B106" t="s">
        <v>70</v>
      </c>
    </row>
    <row r="107" spans="1:2" x14ac:dyDescent="0.3">
      <c r="A107">
        <v>77</v>
      </c>
      <c r="B107" t="s">
        <v>33</v>
      </c>
    </row>
    <row r="108" spans="1:2" x14ac:dyDescent="0.3">
      <c r="A108">
        <v>78</v>
      </c>
      <c r="B108" t="s">
        <v>505</v>
      </c>
    </row>
    <row r="109" spans="1:2" x14ac:dyDescent="0.3">
      <c r="A109">
        <v>139</v>
      </c>
      <c r="B109" t="s">
        <v>1265</v>
      </c>
    </row>
    <row r="110" spans="1:2" x14ac:dyDescent="0.3">
      <c r="A110">
        <v>79</v>
      </c>
      <c r="B110" t="s">
        <v>86</v>
      </c>
    </row>
    <row r="111" spans="1:2" x14ac:dyDescent="0.3">
      <c r="A111">
        <v>80</v>
      </c>
      <c r="B111" t="s">
        <v>299</v>
      </c>
    </row>
    <row r="112" spans="1:2" x14ac:dyDescent="0.3">
      <c r="A112">
        <v>141</v>
      </c>
      <c r="B112" t="s">
        <v>1278</v>
      </c>
    </row>
    <row r="113" spans="1:2" x14ac:dyDescent="0.3">
      <c r="A113">
        <v>127</v>
      </c>
      <c r="B113" t="s">
        <v>1161</v>
      </c>
    </row>
    <row r="114" spans="1:2" x14ac:dyDescent="0.3">
      <c r="A114">
        <v>113</v>
      </c>
      <c r="B114" t="s">
        <v>736</v>
      </c>
    </row>
    <row r="115" spans="1:2" x14ac:dyDescent="0.3">
      <c r="A115">
        <v>122</v>
      </c>
      <c r="B115" t="s">
        <v>819</v>
      </c>
    </row>
    <row r="116" spans="1:2" x14ac:dyDescent="0.3">
      <c r="A116">
        <v>81</v>
      </c>
      <c r="B116" t="s">
        <v>103</v>
      </c>
    </row>
    <row r="117" spans="1:2" x14ac:dyDescent="0.3">
      <c r="A117">
        <v>82</v>
      </c>
      <c r="B117" t="s">
        <v>464</v>
      </c>
    </row>
    <row r="118" spans="1:2" x14ac:dyDescent="0.3">
      <c r="A118">
        <v>83</v>
      </c>
      <c r="B118" t="s">
        <v>355</v>
      </c>
    </row>
    <row r="119" spans="1:2" x14ac:dyDescent="0.3">
      <c r="A119">
        <v>130</v>
      </c>
      <c r="B119" t="s">
        <v>1176</v>
      </c>
    </row>
    <row r="120" spans="1:2" x14ac:dyDescent="0.3">
      <c r="A120">
        <v>84</v>
      </c>
      <c r="B120" t="s">
        <v>562</v>
      </c>
    </row>
    <row r="121" spans="1:2" x14ac:dyDescent="0.3">
      <c r="A121">
        <v>109</v>
      </c>
      <c r="B121" t="s">
        <v>727</v>
      </c>
    </row>
    <row r="122" spans="1:2" x14ac:dyDescent="0.3">
      <c r="A122">
        <v>85</v>
      </c>
      <c r="B122" t="s">
        <v>85</v>
      </c>
    </row>
    <row r="123" spans="1:2" x14ac:dyDescent="0.3">
      <c r="A123">
        <v>125</v>
      </c>
      <c r="B123" t="s">
        <v>1148</v>
      </c>
    </row>
    <row r="124" spans="1:2" x14ac:dyDescent="0.3">
      <c r="A124">
        <v>86</v>
      </c>
      <c r="B124" t="s">
        <v>130</v>
      </c>
    </row>
    <row r="125" spans="1:2" x14ac:dyDescent="0.3">
      <c r="A125">
        <v>108</v>
      </c>
      <c r="B125" t="s">
        <v>725</v>
      </c>
    </row>
    <row r="126" spans="1:2" x14ac:dyDescent="0.3">
      <c r="A126">
        <v>117</v>
      </c>
      <c r="B126" t="s">
        <v>755</v>
      </c>
    </row>
    <row r="127" spans="1:2" x14ac:dyDescent="0.3">
      <c r="A127">
        <v>87</v>
      </c>
      <c r="B127" t="s">
        <v>477</v>
      </c>
    </row>
    <row r="128" spans="1:2" x14ac:dyDescent="0.3">
      <c r="A128">
        <v>88</v>
      </c>
      <c r="B128" t="s">
        <v>174</v>
      </c>
    </row>
    <row r="129" spans="1:2" x14ac:dyDescent="0.3">
      <c r="A129">
        <v>89</v>
      </c>
      <c r="B129" t="s">
        <v>666</v>
      </c>
    </row>
    <row r="130" spans="1:2" x14ac:dyDescent="0.3">
      <c r="A130">
        <v>90</v>
      </c>
      <c r="B130" t="s">
        <v>645</v>
      </c>
    </row>
    <row r="131" spans="1:2" x14ac:dyDescent="0.3">
      <c r="A131">
        <v>91</v>
      </c>
      <c r="B131" t="s">
        <v>307</v>
      </c>
    </row>
    <row r="132" spans="1:2" x14ac:dyDescent="0.3">
      <c r="A132">
        <v>92</v>
      </c>
      <c r="B132" t="s">
        <v>185</v>
      </c>
    </row>
    <row r="133" spans="1:2" x14ac:dyDescent="0.3">
      <c r="A133">
        <v>123</v>
      </c>
      <c r="B133" t="s">
        <v>821</v>
      </c>
    </row>
    <row r="134" spans="1:2" x14ac:dyDescent="0.3">
      <c r="A134">
        <v>100</v>
      </c>
      <c r="B134" t="s">
        <v>1058</v>
      </c>
    </row>
    <row r="135" spans="1:2" x14ac:dyDescent="0.3">
      <c r="A135">
        <v>93</v>
      </c>
      <c r="B135" t="s">
        <v>108</v>
      </c>
    </row>
    <row r="136" spans="1:2" x14ac:dyDescent="0.3">
      <c r="A136">
        <v>94</v>
      </c>
      <c r="B136" t="s">
        <v>150</v>
      </c>
    </row>
    <row r="137" spans="1:2" x14ac:dyDescent="0.3">
      <c r="A137">
        <v>95</v>
      </c>
      <c r="B137" t="s">
        <v>209</v>
      </c>
    </row>
    <row r="138" spans="1:2" x14ac:dyDescent="0.3">
      <c r="A138">
        <v>128</v>
      </c>
      <c r="B138" t="s">
        <v>1170</v>
      </c>
    </row>
    <row r="139" spans="1:2" x14ac:dyDescent="0.3">
      <c r="A139">
        <v>129</v>
      </c>
      <c r="B139" t="s">
        <v>1171</v>
      </c>
    </row>
    <row r="140" spans="1:2" x14ac:dyDescent="0.3">
      <c r="A140">
        <v>96</v>
      </c>
      <c r="B140" t="s">
        <v>117</v>
      </c>
    </row>
    <row r="141" spans="1:2" x14ac:dyDescent="0.3">
      <c r="A141">
        <v>97</v>
      </c>
      <c r="B141" t="s">
        <v>603</v>
      </c>
    </row>
    <row r="142" spans="1:2" x14ac:dyDescent="0.3">
      <c r="A142">
        <v>98</v>
      </c>
      <c r="B142" t="s">
        <v>265</v>
      </c>
    </row>
    <row r="143" spans="1:2" x14ac:dyDescent="0.3">
      <c r="A143">
        <v>99</v>
      </c>
      <c r="B143" t="s">
        <v>82</v>
      </c>
    </row>
    <row r="144" spans="1:2" x14ac:dyDescent="0.3">
      <c r="A144">
        <v>133</v>
      </c>
      <c r="B144" t="s">
        <v>1209</v>
      </c>
    </row>
    <row r="145" spans="1:2" x14ac:dyDescent="0.3">
      <c r="A145">
        <v>138</v>
      </c>
      <c r="B145" t="s">
        <v>1260</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5"/>
  <sheetViews>
    <sheetView topLeftCell="A10" workbookViewId="0">
      <selection activeCell="A26" sqref="A26"/>
    </sheetView>
  </sheetViews>
  <sheetFormatPr defaultColWidth="11.5546875" defaultRowHeight="14.4" x14ac:dyDescent="0.3"/>
  <cols>
    <col min="2" max="2" width="43.33203125" bestFit="1" customWidth="1"/>
  </cols>
  <sheetData>
    <row r="1" spans="1:2" x14ac:dyDescent="0.3">
      <c r="A1" t="s">
        <v>0</v>
      </c>
      <c r="B1" t="s">
        <v>1</v>
      </c>
    </row>
    <row r="2" spans="1:2" x14ac:dyDescent="0.3">
      <c r="A2">
        <v>24</v>
      </c>
      <c r="B2" t="s">
        <v>1362</v>
      </c>
    </row>
    <row r="3" spans="1:2" x14ac:dyDescent="0.3">
      <c r="A3">
        <v>12</v>
      </c>
      <c r="B3" t="s">
        <v>520</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7</v>
      </c>
      <c r="B11" t="s">
        <v>1232</v>
      </c>
    </row>
    <row r="12" spans="1:2" x14ac:dyDescent="0.3">
      <c r="A12">
        <v>20</v>
      </c>
      <c r="B12" t="s">
        <v>753</v>
      </c>
    </row>
    <row r="13" spans="1:2" x14ac:dyDescent="0.3">
      <c r="A13">
        <v>5</v>
      </c>
      <c r="B13" t="s">
        <v>173</v>
      </c>
    </row>
    <row r="14" spans="1:2" x14ac:dyDescent="0.3">
      <c r="A14">
        <v>21</v>
      </c>
      <c r="B14" t="s">
        <v>754</v>
      </c>
    </row>
    <row r="15" spans="1:2" x14ac:dyDescent="0.3">
      <c r="A15">
        <v>6</v>
      </c>
      <c r="B15" t="s">
        <v>327</v>
      </c>
    </row>
    <row r="16" spans="1:2" x14ac:dyDescent="0.3">
      <c r="A16">
        <v>10</v>
      </c>
      <c r="B16" t="s">
        <v>475</v>
      </c>
    </row>
    <row r="17" spans="1:2" x14ac:dyDescent="0.3">
      <c r="A17">
        <v>19</v>
      </c>
      <c r="B17" t="s">
        <v>752</v>
      </c>
    </row>
    <row r="18" spans="1:2" x14ac:dyDescent="0.3">
      <c r="A18">
        <v>23</v>
      </c>
      <c r="B18" t="s">
        <v>1167</v>
      </c>
    </row>
    <row r="19" spans="1:2" x14ac:dyDescent="0.3">
      <c r="A19">
        <v>18</v>
      </c>
      <c r="B19" t="s">
        <v>736</v>
      </c>
    </row>
    <row r="20" spans="1:2" x14ac:dyDescent="0.3">
      <c r="A20">
        <v>9</v>
      </c>
      <c r="B20" t="s">
        <v>454</v>
      </c>
    </row>
    <row r="21" spans="1:2" x14ac:dyDescent="0.3">
      <c r="A21">
        <v>17</v>
      </c>
      <c r="B21" t="s">
        <v>723</v>
      </c>
    </row>
    <row r="22" spans="1:2" x14ac:dyDescent="0.3">
      <c r="A22">
        <v>22</v>
      </c>
      <c r="B22" t="s">
        <v>755</v>
      </c>
    </row>
    <row r="23" spans="1:2" x14ac:dyDescent="0.3">
      <c r="A23">
        <v>1</v>
      </c>
      <c r="B23" t="s">
        <v>8</v>
      </c>
    </row>
    <row r="24" spans="1:2" x14ac:dyDescent="0.3">
      <c r="A24">
        <v>15</v>
      </c>
      <c r="B24" t="s">
        <v>713</v>
      </c>
    </row>
    <row r="25" spans="1:2" x14ac:dyDescent="0.3">
      <c r="A25">
        <v>3</v>
      </c>
      <c r="B25"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2"/>
  <sheetViews>
    <sheetView workbookViewId="0">
      <pane xSplit="1" ySplit="1" topLeftCell="B23" activePane="bottomRight" state="frozen"/>
      <selection pane="topRight" activeCell="B1" sqref="B1"/>
      <selection pane="bottomLeft" activeCell="A2" sqref="A2"/>
      <selection pane="bottomRight" activeCell="A83" sqref="A83"/>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79</v>
      </c>
      <c r="B59" t="s">
        <v>1310</v>
      </c>
    </row>
    <row r="60" spans="1:2" x14ac:dyDescent="0.3">
      <c r="A60">
        <v>59</v>
      </c>
      <c r="B60" t="s">
        <v>692</v>
      </c>
    </row>
    <row r="61" spans="1:2" x14ac:dyDescent="0.3">
      <c r="A61">
        <v>53</v>
      </c>
      <c r="B61" t="s">
        <v>561</v>
      </c>
    </row>
    <row r="62" spans="1:2" x14ac:dyDescent="0.3">
      <c r="A62">
        <v>61</v>
      </c>
      <c r="B62" t="s">
        <v>699</v>
      </c>
    </row>
    <row r="63" spans="1:2" x14ac:dyDescent="0.3">
      <c r="A63">
        <v>67</v>
      </c>
      <c r="B63" t="s">
        <v>818</v>
      </c>
    </row>
    <row r="64" spans="1:2" x14ac:dyDescent="0.3">
      <c r="A64">
        <v>35</v>
      </c>
      <c r="B64" t="s">
        <v>317</v>
      </c>
    </row>
    <row r="65" spans="1:2" x14ac:dyDescent="0.3">
      <c r="A65">
        <v>65</v>
      </c>
      <c r="B65" t="s">
        <v>817</v>
      </c>
    </row>
    <row r="66" spans="1:2" x14ac:dyDescent="0.3">
      <c r="A66">
        <v>41</v>
      </c>
      <c r="B66" t="s">
        <v>349</v>
      </c>
    </row>
    <row r="67" spans="1:2" x14ac:dyDescent="0.3">
      <c r="A67">
        <v>58</v>
      </c>
      <c r="B67" t="s">
        <v>654</v>
      </c>
    </row>
    <row r="68" spans="1:2" x14ac:dyDescent="0.3">
      <c r="A68">
        <v>81</v>
      </c>
      <c r="B68" t="s">
        <v>1384</v>
      </c>
    </row>
    <row r="69" spans="1:2" x14ac:dyDescent="0.3">
      <c r="A69">
        <v>71</v>
      </c>
      <c r="B69" t="s">
        <v>1133</v>
      </c>
    </row>
    <row r="70" spans="1:2" x14ac:dyDescent="0.3">
      <c r="A70">
        <v>51</v>
      </c>
      <c r="B70" t="s">
        <v>509</v>
      </c>
    </row>
    <row r="71" spans="1:2" x14ac:dyDescent="0.3">
      <c r="A71">
        <v>74</v>
      </c>
      <c r="B71" t="s">
        <v>1139</v>
      </c>
    </row>
    <row r="72" spans="1:2" x14ac:dyDescent="0.3">
      <c r="A72">
        <v>43</v>
      </c>
      <c r="B72" t="s">
        <v>357</v>
      </c>
    </row>
    <row r="73" spans="1:2" x14ac:dyDescent="0.3">
      <c r="A73">
        <v>78</v>
      </c>
      <c r="B73" t="s">
        <v>1152</v>
      </c>
    </row>
    <row r="74" spans="1:2" x14ac:dyDescent="0.3">
      <c r="A74">
        <v>23</v>
      </c>
      <c r="B74" t="s">
        <v>238</v>
      </c>
    </row>
    <row r="75" spans="1:2" x14ac:dyDescent="0.3">
      <c r="A75">
        <v>21</v>
      </c>
      <c r="B75" t="s">
        <v>224</v>
      </c>
    </row>
    <row r="76" spans="1:2" x14ac:dyDescent="0.3">
      <c r="A76">
        <v>6</v>
      </c>
      <c r="B76" t="s">
        <v>67</v>
      </c>
    </row>
    <row r="77" spans="1:2" x14ac:dyDescent="0.3">
      <c r="A77">
        <v>1</v>
      </c>
      <c r="B77" t="s">
        <v>17</v>
      </c>
    </row>
    <row r="78" spans="1:2" x14ac:dyDescent="0.3">
      <c r="A78">
        <v>29</v>
      </c>
      <c r="B78" t="s">
        <v>259</v>
      </c>
    </row>
    <row r="79" spans="1:2" x14ac:dyDescent="0.3">
      <c r="A79">
        <v>45</v>
      </c>
      <c r="B79" t="s">
        <v>360</v>
      </c>
    </row>
    <row r="80" spans="1:2" x14ac:dyDescent="0.3">
      <c r="A80">
        <v>38</v>
      </c>
      <c r="B80" t="s">
        <v>331</v>
      </c>
    </row>
    <row r="81" spans="1:2" x14ac:dyDescent="0.3">
      <c r="A81">
        <v>8</v>
      </c>
      <c r="B81" t="s">
        <v>84</v>
      </c>
    </row>
    <row r="82" spans="1:2" x14ac:dyDescent="0.3">
      <c r="A82">
        <v>80</v>
      </c>
      <c r="B82"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2024-07-15T06:30:37Z</dcterms:modified>
</cp:coreProperties>
</file>