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etros\Desktop\"/>
    </mc:Choice>
  </mc:AlternateContent>
  <bookViews>
    <workbookView xWindow="0" yWindow="0" windowWidth="28800" windowHeight="12210" firstSheet="2" activeTab="3"/>
  </bookViews>
  <sheets>
    <sheet name="Schedule - Invoice" sheetId="7" state="hidden" r:id="rId1"/>
    <sheet name="ADMAN " sheetId="8" state="hidden" r:id="rId2"/>
    <sheet name="2 days Teasing Promo" sheetId="40" r:id="rId3"/>
    <sheet name="Native Campaign" sheetId="41" r:id="rId4"/>
    <sheet name="Premium Display " sheetId="37" r:id="rId5"/>
    <sheet name="Mobile" sheetId="43" r:id="rId6"/>
  </sheets>
  <externalReferences>
    <externalReference r:id="rId7"/>
  </externalReferences>
  <definedNames>
    <definedName name="_xlnm._FilterDatabase" localSheetId="2" hidden="1">'2 days Teasing Promo'!$A$1:$H$41</definedName>
    <definedName name="_xlnm._FilterDatabase" localSheetId="3" hidden="1">'Native Campaign'!$A$1:$G$66</definedName>
    <definedName name="_xlnm._FilterDatabase" localSheetId="4" hidden="1">'Premium Display '!$A$1:$E$15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>#REF!</definedName>
    <definedName name="ASDA" localSheetId="2">#REF!</definedName>
    <definedName name="ASDA" localSheetId="5">#REF!</definedName>
    <definedName name="ASDA" localSheetId="3">#REF!</definedName>
    <definedName name="ASDA" localSheetId="4">#REF!</definedName>
    <definedName name="ASDA">#REF!</definedName>
    <definedName name="assf" localSheetId="2">#REF!</definedName>
    <definedName name="assf" localSheetId="5">#REF!</definedName>
    <definedName name="assf" localSheetId="3">#REF!</definedName>
    <definedName name="assf" localSheetId="4">#REF!</definedName>
    <definedName name="assf">#REF!</definedName>
    <definedName name="dsfsdaf">#REF!</definedName>
    <definedName name="E01_FensterSender">"0034/0062/0031/0042/0053/0059"</definedName>
    <definedName name="E05_OrderCustom" hidden="1">3</definedName>
    <definedName name="elena" localSheetId="2">#REF!</definedName>
    <definedName name="elena" localSheetId="5">#REF!</definedName>
    <definedName name="elena" localSheetId="3">#REF!</definedName>
    <definedName name="elena" localSheetId="4">#REF!</definedName>
    <definedName name="elena">#REF!</definedName>
    <definedName name="EXC_VER" hidden="1">"  V 4.5.3"</definedName>
    <definedName name="EXCEL_VER" hidden="1">11</definedName>
    <definedName name="FORTUNE" localSheetId="2">#REF!</definedName>
    <definedName name="FORTUNE" localSheetId="5">#REF!</definedName>
    <definedName name="FORTUNE" localSheetId="3">#REF!</definedName>
    <definedName name="FORTUNE">#REF!</definedName>
    <definedName name="FOT" localSheetId="2">#REF!</definedName>
    <definedName name="FOT" localSheetId="5">#REF!</definedName>
    <definedName name="FOT" localSheetId="3">#REF!</definedName>
    <definedName name="FOT" localSheetId="4">#REF!</definedName>
    <definedName name="FOT">#REF!</definedName>
    <definedName name="K" localSheetId="2">#REF!</definedName>
    <definedName name="K" localSheetId="5">#REF!</definedName>
    <definedName name="K" localSheetId="3">#REF!</definedName>
    <definedName name="K" localSheetId="4">#REF!</definedName>
    <definedName name="K">#REF!</definedName>
    <definedName name="KAS" localSheetId="2">#REF!</definedName>
    <definedName name="KAS" localSheetId="5">#REF!</definedName>
    <definedName name="KAS" localSheetId="3">#REF!</definedName>
    <definedName name="KAS" localSheetId="4">#REF!</definedName>
    <definedName name="KAS">#REF!</definedName>
    <definedName name="kategori" localSheetId="2">#REF!</definedName>
    <definedName name="kategori" localSheetId="5">#REF!</definedName>
    <definedName name="kategori" localSheetId="3">#REF!</definedName>
    <definedName name="kategori" localSheetId="4">#REF!</definedName>
    <definedName name="kategori">#REF!</definedName>
    <definedName name="kim" localSheetId="2">#REF!</definedName>
    <definedName name="kim" localSheetId="3">#REF!</definedName>
    <definedName name="kim">#REF!</definedName>
    <definedName name="MASTER" localSheetId="2">#REF!</definedName>
    <definedName name="MASTER" localSheetId="5">#REF!</definedName>
    <definedName name="MASTER" localSheetId="3">#REF!</definedName>
    <definedName name="MASTER" localSheetId="4">#REF!</definedName>
    <definedName name="MASTER">#REF!</definedName>
    <definedName name="MSTREDFF" localSheetId="2">#REF!</definedName>
    <definedName name="MSTREDFF" localSheetId="3">#REF!</definedName>
    <definedName name="MSTREDFF">#REF!</definedName>
    <definedName name="NSP_s_Γ_03" localSheetId="2">#REF!</definedName>
    <definedName name="NSP_s_Γ_03" localSheetId="5">#REF!</definedName>
    <definedName name="NSP_s_Γ_03" localSheetId="3">#REF!</definedName>
    <definedName name="NSP_s_Γ_03" localSheetId="4">#REF!</definedName>
    <definedName name="NSP_s_Γ_03">#REF!</definedName>
    <definedName name="NSPs_B_REPORT_04" localSheetId="2">#REF!</definedName>
    <definedName name="NSPs_B_REPORT_04" localSheetId="5">#REF!</definedName>
    <definedName name="NSPs_B_REPORT_04" localSheetId="3">#REF!</definedName>
    <definedName name="NSPs_B_REPORT_04" localSheetId="4">#REF!</definedName>
    <definedName name="NSPs_B_REPORT_04">#REF!</definedName>
    <definedName name="NSPs_REPORT" localSheetId="2">#REF!</definedName>
    <definedName name="NSPs_REPORT" localSheetId="5">#REF!</definedName>
    <definedName name="NSPs_REPORT" localSheetId="3">#REF!</definedName>
    <definedName name="NSPs_REPORT" localSheetId="4">#REF!</definedName>
    <definedName name="NSPs_REPORT">#REF!</definedName>
    <definedName name="_xlnm.Print_Area" localSheetId="2">'2 days Teasing Promo'!$A$1:$H$63</definedName>
    <definedName name="_xlnm.Print_Area" localSheetId="1">'ADMAN '!$B$5:$AS$43</definedName>
    <definedName name="_xlnm.Print_Area" localSheetId="3">'Native Campaign'!$A$1:$G$78</definedName>
    <definedName name="_xlnm.Print_Area" localSheetId="4">'Premium Display '!$A$1:$E$4</definedName>
    <definedName name="_xlnm.Print_Area" localSheetId="0">'Schedule - Invoice'!$C$4:$BD$42</definedName>
    <definedName name="_xlnm.Print_Titles" localSheetId="2">'2 days Teasing Promo'!$1:$1</definedName>
    <definedName name="_xlnm.Print_Titles" localSheetId="3">'Native Campaign'!$1:$1</definedName>
    <definedName name="_xlnm.Print_Titles" localSheetId="4">'Premium Display '!#REF!</definedName>
    <definedName name="RD_A_REPORT_04" localSheetId="2">#REF!</definedName>
    <definedName name="RD_A_REPORT_04" localSheetId="5">#REF!</definedName>
    <definedName name="RD_A_REPORT_04" localSheetId="3">#REF!</definedName>
    <definedName name="RD_A_REPORT_04" localSheetId="4">#REF!</definedName>
    <definedName name="RD_A_REPORT_04">#REF!</definedName>
    <definedName name="RD_B_REPORT_04" localSheetId="2">#REF!</definedName>
    <definedName name="RD_B_REPORT_04" localSheetId="5">#REF!</definedName>
    <definedName name="RD_B_REPORT_04" localSheetId="3">#REF!</definedName>
    <definedName name="RD_B_REPORT_04" localSheetId="4">#REF!</definedName>
    <definedName name="RD_B_REPORT_04">#REF!</definedName>
    <definedName name="RD_REPORT" localSheetId="2">#REF!</definedName>
    <definedName name="RD_REPORT" localSheetId="5">#REF!</definedName>
    <definedName name="RD_REPORT" localSheetId="3">#REF!</definedName>
    <definedName name="RD_REPORT" localSheetId="4">#REF!</definedName>
    <definedName name="RD_REPORT">#REF!</definedName>
    <definedName name="RD_Γ_03" localSheetId="2">#REF!</definedName>
    <definedName name="RD_Γ_03" localSheetId="5">#REF!</definedName>
    <definedName name="RD_Γ_03" localSheetId="3">#REF!</definedName>
    <definedName name="RD_Γ_03" localSheetId="4">#REF!</definedName>
    <definedName name="RD_Γ_03">#REF!</definedName>
    <definedName name="RDD" localSheetId="2">#REF!</definedName>
    <definedName name="RDD" localSheetId="5">#REF!</definedName>
    <definedName name="RDD" localSheetId="3">#REF!</definedName>
    <definedName name="RDD" localSheetId="4">#REF!</definedName>
    <definedName name="RDD">#REF!</definedName>
    <definedName name="RER" localSheetId="2">#REF!</definedName>
    <definedName name="RER" localSheetId="5">#REF!</definedName>
    <definedName name="RER" localSheetId="3">#REF!</definedName>
    <definedName name="RER" localSheetId="4">#REF!</definedName>
    <definedName name="RER">#REF!</definedName>
    <definedName name="rtrtr" localSheetId="2">#REF!</definedName>
    <definedName name="rtrtr" localSheetId="5">#REF!</definedName>
    <definedName name="rtrtr" localSheetId="3">#REF!</definedName>
    <definedName name="rtrtr" localSheetId="4">#REF!</definedName>
    <definedName name="rtrtr">#REF!</definedName>
    <definedName name="S" localSheetId="2">#REF!</definedName>
    <definedName name="S" localSheetId="5">#REF!</definedName>
    <definedName name="S" localSheetId="3">#REF!</definedName>
    <definedName name="S" localSheetId="4">#REF!</definedName>
    <definedName name="S">#REF!</definedName>
    <definedName name="Seite1" localSheetId="2">#REF!</definedName>
    <definedName name="Seite1" localSheetId="5">#REF!</definedName>
    <definedName name="Seite1" localSheetId="3">#REF!</definedName>
    <definedName name="Seite1" localSheetId="4">#REF!</definedName>
    <definedName name="Seite1">#REF!</definedName>
    <definedName name="ss" localSheetId="2">#REF!</definedName>
    <definedName name="ss" localSheetId="5">#REF!</definedName>
    <definedName name="ss" localSheetId="3">#REF!</definedName>
    <definedName name="ss" localSheetId="4">#REF!</definedName>
    <definedName name="ss">#REF!</definedName>
    <definedName name="SSS" localSheetId="2">#REF!</definedName>
    <definedName name="SSS" localSheetId="5">#REF!</definedName>
    <definedName name="SSS" localSheetId="3">#REF!</definedName>
    <definedName name="SSS" localSheetId="4">#REF!</definedName>
    <definedName name="SSS">#REF!</definedName>
    <definedName name="SYSTEM_VER" hidden="1">"Windows (32-bit) NT 5.01"</definedName>
    <definedName name="TCR_DATUM" hidden="1">39448</definedName>
    <definedName name="TCR_PosRes" hidden="1">16</definedName>
    <definedName name="TCR_TG" hidden="1">"0504TGNr.01020128012601310129"</definedName>
    <definedName name="TCR_TGSize" hidden="1">"0510TGSiz00005740000000231000000016400000001240000000055000"</definedName>
    <definedName name="TCR_TGW" hidden="1">"0104TGW  0003"</definedName>
    <definedName name="TCR_VER" hidden="1">13</definedName>
    <definedName name="Title">'[1]ΑΓΓΛΙΑ 1_2'!$A$1:$A$16383</definedName>
    <definedName name="TV_A_REPORT_04" localSheetId="2">#REF!</definedName>
    <definedName name="TV_A_REPORT_04" localSheetId="5">#REF!</definedName>
    <definedName name="TV_A_REPORT_04" localSheetId="3">#REF!</definedName>
    <definedName name="TV_A_REPORT_04" localSheetId="4">#REF!</definedName>
    <definedName name="TV_A_REPORT_04">#REF!</definedName>
    <definedName name="TV_B_REPORT_04" localSheetId="2">#REF!</definedName>
    <definedName name="TV_B_REPORT_04" localSheetId="5">#REF!</definedName>
    <definedName name="TV_B_REPORT_04" localSheetId="3">#REF!</definedName>
    <definedName name="TV_B_REPORT_04" localSheetId="4">#REF!</definedName>
    <definedName name="TV_B_REPORT_04">#REF!</definedName>
    <definedName name="TV_DETAILED_Γ_03" localSheetId="2">#REF!</definedName>
    <definedName name="TV_DETAILED_Γ_03" localSheetId="5">#REF!</definedName>
    <definedName name="TV_DETAILED_Γ_03" localSheetId="3">#REF!</definedName>
    <definedName name="TV_DETAILED_Γ_03" localSheetId="4">#REF!</definedName>
    <definedName name="TV_DETAILED_Γ_03">#REF!</definedName>
    <definedName name="WERW" localSheetId="2">#REF!</definedName>
    <definedName name="WERW" localSheetId="5">#REF!</definedName>
    <definedName name="WERW" localSheetId="3">#REF!</definedName>
    <definedName name="WERW" localSheetId="4">#REF!</definedName>
    <definedName name="WERW">#REF!</definedName>
    <definedName name="wretwretwert" localSheetId="2">#REF!</definedName>
    <definedName name="wretwretwert" localSheetId="5">#REF!</definedName>
    <definedName name="wretwretwert" localSheetId="3">#REF!</definedName>
    <definedName name="wretwretwert" localSheetId="4">#REF!</definedName>
    <definedName name="wretwretwert">#REF!</definedName>
    <definedName name="wrtwertwetre" localSheetId="2">#REF!</definedName>
    <definedName name="wrtwertwetre" localSheetId="5">#REF!</definedName>
    <definedName name="wrtwertwetre" localSheetId="3">#REF!</definedName>
    <definedName name="wrtwertwetre" localSheetId="4">#REF!</definedName>
    <definedName name="wrtwertwetre">#REF!</definedName>
    <definedName name="wrtwtwsrt" localSheetId="2">#REF!</definedName>
    <definedName name="wrtwtwsrt" localSheetId="5">#REF!</definedName>
    <definedName name="wrtwtwsrt" localSheetId="3">#REF!</definedName>
    <definedName name="wrtwtwsrt" localSheetId="4">#REF!</definedName>
    <definedName name="wrtwtwsrt">#REF!</definedName>
    <definedName name="ΡΦ" localSheetId="2">#REF!</definedName>
    <definedName name="ΡΦ" localSheetId="5">#REF!</definedName>
    <definedName name="ΡΦ" localSheetId="3">#REF!</definedName>
    <definedName name="ΡΦ" localSheetId="4">#REF!</definedName>
    <definedName name="ΡΦ">#REF!</definedName>
    <definedName name="ΣΣΣ" localSheetId="2">#REF!</definedName>
    <definedName name="ΣΣΣ" localSheetId="5">#REF!</definedName>
    <definedName name="ΣΣΣ" localSheetId="3">#REF!</definedName>
    <definedName name="ΣΣΣ" localSheetId="4">#REF!</definedName>
    <definedName name="ΣΣΣ">#REF!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8" l="1"/>
  <c r="T69" i="7"/>
  <c r="S69" i="7"/>
  <c r="P69" i="7"/>
  <c r="K69" i="7"/>
  <c r="F69" i="7"/>
  <c r="F42" i="7"/>
  <c r="M65" i="7"/>
  <c r="M64" i="7"/>
  <c r="O64" i="7" s="1"/>
  <c r="M60" i="7"/>
  <c r="O60" i="7" s="1"/>
  <c r="Q60" i="7" s="1"/>
  <c r="M59" i="7"/>
  <c r="O59" i="7"/>
  <c r="M58" i="7"/>
  <c r="M57" i="7"/>
  <c r="M54" i="7"/>
  <c r="O54" i="7" s="1"/>
  <c r="Q54" i="7" s="1"/>
  <c r="M47" i="7"/>
  <c r="T42" i="7"/>
  <c r="T71" i="7" s="1"/>
  <c r="S42" i="7"/>
  <c r="K41" i="7"/>
  <c r="M41" i="7" s="1"/>
  <c r="O41" i="7" s="1"/>
  <c r="H41" i="7"/>
  <c r="H40" i="7"/>
  <c r="M39" i="7"/>
  <c r="P39" i="7" s="1"/>
  <c r="H39" i="7"/>
  <c r="M38" i="7"/>
  <c r="H38" i="7"/>
  <c r="M37" i="7"/>
  <c r="O37" i="7" s="1"/>
  <c r="H37" i="7"/>
  <c r="H36" i="7"/>
  <c r="M35" i="7"/>
  <c r="N35" i="7" s="1"/>
  <c r="H35" i="7"/>
  <c r="H34" i="7"/>
  <c r="K33" i="7"/>
  <c r="M33" i="7" s="1"/>
  <c r="N33" i="7" s="1"/>
  <c r="H33" i="7"/>
  <c r="K32" i="7"/>
  <c r="M32" i="7" s="1"/>
  <c r="N32" i="7" s="1"/>
  <c r="H32" i="7"/>
  <c r="H31" i="7"/>
  <c r="M30" i="7"/>
  <c r="N30" i="7" s="1"/>
  <c r="H30" i="7"/>
  <c r="M29" i="7"/>
  <c r="P29" i="7" s="1"/>
  <c r="H28" i="7"/>
  <c r="M27" i="7"/>
  <c r="N27" i="7" s="1"/>
  <c r="H27" i="7"/>
  <c r="K26" i="7"/>
  <c r="M26" i="7" s="1"/>
  <c r="N26" i="7" s="1"/>
  <c r="H26" i="7"/>
  <c r="K25" i="7"/>
  <c r="M25" i="7" s="1"/>
  <c r="H25" i="7"/>
  <c r="K24" i="7"/>
  <c r="M24" i="7" s="1"/>
  <c r="H24" i="7"/>
  <c r="K23" i="7"/>
  <c r="M23" i="7" s="1"/>
  <c r="H23" i="7"/>
  <c r="K22" i="7"/>
  <c r="M22" i="7" s="1"/>
  <c r="P22" i="7" s="1"/>
  <c r="H22" i="7"/>
  <c r="H21" i="7"/>
  <c r="M20" i="7"/>
  <c r="O20" i="7"/>
  <c r="P20" i="7"/>
  <c r="H20" i="7"/>
  <c r="M19" i="7"/>
  <c r="N19" i="7" s="1"/>
  <c r="H19" i="7"/>
  <c r="M18" i="7"/>
  <c r="O18" i="7" s="1"/>
  <c r="H18" i="7"/>
  <c r="M17" i="7"/>
  <c r="P17" i="7" s="1"/>
  <c r="H17" i="7"/>
  <c r="H16" i="7"/>
  <c r="M15" i="7"/>
  <c r="O15" i="7" s="1"/>
  <c r="H15" i="7"/>
  <c r="M14" i="7"/>
  <c r="P13" i="7" s="1"/>
  <c r="M13" i="7"/>
  <c r="H14" i="7"/>
  <c r="H13" i="7"/>
  <c r="H12" i="7"/>
  <c r="K11" i="7"/>
  <c r="M11" i="7" s="1"/>
  <c r="P11" i="7" s="1"/>
  <c r="H11" i="7"/>
  <c r="K10" i="7"/>
  <c r="M10" i="7" s="1"/>
  <c r="N10" i="7" s="1"/>
  <c r="H10" i="7"/>
  <c r="K9" i="7"/>
  <c r="M9" i="7"/>
  <c r="N9" i="7" s="1"/>
  <c r="H9" i="7"/>
  <c r="H8" i="7"/>
  <c r="K7" i="7"/>
  <c r="M7" i="7"/>
  <c r="P7" i="7" s="1"/>
  <c r="H7" i="7"/>
  <c r="K6" i="7"/>
  <c r="M6" i="7" s="1"/>
  <c r="H6" i="7"/>
  <c r="O22" i="7"/>
  <c r="N15" i="7"/>
  <c r="O17" i="7"/>
  <c r="N20" i="7"/>
  <c r="Q41" i="7"/>
  <c r="R41" i="7" s="1"/>
  <c r="N41" i="7"/>
  <c r="O19" i="7"/>
  <c r="P19" i="7"/>
  <c r="O26" i="7"/>
  <c r="R9" i="7"/>
  <c r="O10" i="7"/>
  <c r="N7" i="7"/>
  <c r="O65" i="7"/>
  <c r="Q65" i="7" s="1"/>
  <c r="O39" i="7"/>
  <c r="N11" i="7"/>
  <c r="O11" i="7"/>
  <c r="Q30" i="7" l="1"/>
  <c r="R30" i="7" s="1"/>
  <c r="O30" i="7"/>
  <c r="P30" i="7"/>
  <c r="O35" i="7"/>
  <c r="P18" i="7"/>
  <c r="Q18" i="7" s="1"/>
  <c r="R18" i="7" s="1"/>
  <c r="O27" i="7"/>
  <c r="Q27" i="7" s="1"/>
  <c r="R27" i="7" s="1"/>
  <c r="F75" i="7"/>
  <c r="I75" i="7" s="1"/>
  <c r="S71" i="7"/>
  <c r="Q19" i="7"/>
  <c r="R19" i="7" s="1"/>
  <c r="P32" i="7"/>
  <c r="N17" i="7"/>
  <c r="N18" i="7"/>
  <c r="Q20" i="7"/>
  <c r="R20" i="7" s="1"/>
  <c r="N37" i="7"/>
  <c r="H42" i="7"/>
  <c r="I77" i="7" s="1"/>
  <c r="P10" i="7"/>
  <c r="Q10" i="7" s="1"/>
  <c r="R10" i="7" s="1"/>
  <c r="P26" i="7"/>
  <c r="Q26" i="7" s="1"/>
  <c r="R26" i="7" s="1"/>
  <c r="Q17" i="7"/>
  <c r="R17" i="7" s="1"/>
  <c r="O13" i="7"/>
  <c r="N25" i="7"/>
  <c r="P25" i="7"/>
  <c r="O25" i="7"/>
  <c r="Q25" i="7"/>
  <c r="R25" i="7" s="1"/>
  <c r="P23" i="7"/>
  <c r="O23" i="7"/>
  <c r="N23" i="7"/>
  <c r="R6" i="7"/>
  <c r="O6" i="7"/>
  <c r="N6" i="7"/>
  <c r="M42" i="7"/>
  <c r="L75" i="7" s="1"/>
  <c r="P6" i="7"/>
  <c r="Q6" i="7"/>
  <c r="F77" i="7"/>
  <c r="F76" i="7" s="1"/>
  <c r="O24" i="7"/>
  <c r="N24" i="7"/>
  <c r="P24" i="7"/>
  <c r="O47" i="7"/>
  <c r="Q47" i="7" s="1"/>
  <c r="Q11" i="7"/>
  <c r="R11" i="7" s="1"/>
  <c r="P37" i="7"/>
  <c r="Q37" i="7" s="1"/>
  <c r="R37" i="7" s="1"/>
  <c r="O7" i="7"/>
  <c r="P9" i="7"/>
  <c r="K42" i="7"/>
  <c r="Q35" i="7"/>
  <c r="R35" i="7" s="1"/>
  <c r="P15" i="7"/>
  <c r="Q15" i="7" s="1"/>
  <c r="R15" i="7" s="1"/>
  <c r="N22" i="7"/>
  <c r="P35" i="7"/>
  <c r="O9" i="7"/>
  <c r="Q22" i="7"/>
  <c r="R22" i="7" s="1"/>
  <c r="M69" i="7"/>
  <c r="O29" i="7"/>
  <c r="Q29" i="7" s="1"/>
  <c r="N39" i="7"/>
  <c r="Q39" i="7"/>
  <c r="R39" i="7" s="1"/>
  <c r="Q64" i="7"/>
  <c r="Q7" i="7"/>
  <c r="R7" i="7" s="1"/>
  <c r="N13" i="7"/>
  <c r="O32" i="7"/>
  <c r="Q32" i="7" s="1"/>
  <c r="R32" i="7" s="1"/>
  <c r="Q13" i="7"/>
  <c r="R13" i="7" s="1"/>
  <c r="O57" i="7"/>
  <c r="Q57" i="7" s="1"/>
  <c r="Q59" i="7"/>
  <c r="Q23" i="7" l="1"/>
  <c r="R23" i="7" s="1"/>
  <c r="O42" i="7"/>
  <c r="Q9" i="7"/>
  <c r="Q24" i="7"/>
  <c r="R24" i="7" s="1"/>
  <c r="Q69" i="7"/>
  <c r="O69" i="7"/>
  <c r="O71" i="7" s="1"/>
  <c r="P42" i="7"/>
  <c r="P71" i="7" s="1"/>
  <c r="N75" i="7"/>
  <c r="I76" i="7"/>
  <c r="L76" i="7"/>
  <c r="L77" i="7" s="1"/>
  <c r="M71" i="7"/>
  <c r="Q42" i="7" l="1"/>
  <c r="M75" i="7" s="1"/>
  <c r="M76" i="7"/>
  <c r="R42" i="7" l="1"/>
  <c r="O75" i="7" s="1"/>
  <c r="Q71" i="7"/>
  <c r="M77" i="7"/>
</calcChain>
</file>

<file path=xl/sharedStrings.xml><?xml version="1.0" encoding="utf-8"?>
<sst xmlns="http://schemas.openxmlformats.org/spreadsheetml/2006/main" count="1754" uniqueCount="427">
  <si>
    <t>COMPANY NAME</t>
  </si>
  <si>
    <t>WEB SITE</t>
  </si>
  <si>
    <t>ENOTHTA</t>
  </si>
  <si>
    <t>AD FORMAT</t>
  </si>
  <si>
    <t>IMPRESSIONS (BOOKED &amp; ΕΚΤΙΜ.)</t>
  </si>
  <si>
    <t>PLACEMENT</t>
  </si>
  <si>
    <t>ΠΕΡΙΟΔΟΣ</t>
  </si>
  <si>
    <t>ΑΡΧΙΚΗ ΤΙΜΗ</t>
  </si>
  <si>
    <t>ΕΚΠΤΩΣΗ %</t>
  </si>
  <si>
    <t>ΝΕΤ ΚΟΣΤΟΣ</t>
  </si>
  <si>
    <t>ΝΕΤ CPM</t>
  </si>
  <si>
    <t>ΕΙΔΙΚΟ ΤΕΛΟΣ 0,02%</t>
  </si>
  <si>
    <t>ΑΜΟΙΒΗ SPIRIT UP</t>
  </si>
  <si>
    <t>ΤΕΛΙΚΟ ΚΟΣΤΟΣ ΠΡΟ ΦΠΑ</t>
  </si>
  <si>
    <t>ΤΕΛΙΚΟ CPM</t>
  </si>
  <si>
    <t>MEDIA2DAY</t>
  </si>
  <si>
    <t>ΣΤΑΘΕΡΗ ΕΜΦΑΝΙΣΗ</t>
  </si>
  <si>
    <t>SPECIAL DEAL</t>
  </si>
  <si>
    <t>Homepage &amp; Run of Site</t>
  </si>
  <si>
    <t>300x250</t>
  </si>
  <si>
    <t>BOOKED IMPRESSIONS</t>
  </si>
  <si>
    <t>Run of Site</t>
  </si>
  <si>
    <t>Newsit.gr</t>
  </si>
  <si>
    <t>JIP INTERNET</t>
  </si>
  <si>
    <t>MARX</t>
  </si>
  <si>
    <t>Skin</t>
  </si>
  <si>
    <t>ANDSTART</t>
  </si>
  <si>
    <t>FREE OF CHARGE</t>
  </si>
  <si>
    <t>1 ΕΒΔΟΜΑΔΑ</t>
  </si>
  <si>
    <t>Contra.gr</t>
  </si>
  <si>
    <t>ΣΥΝΟΛΟ</t>
  </si>
  <si>
    <t>newsbeast.gr</t>
  </si>
  <si>
    <t>skin</t>
  </si>
  <si>
    <t>Homepage</t>
  </si>
  <si>
    <t>Homepage &amp; ros</t>
  </si>
  <si>
    <t>news.gr</t>
  </si>
  <si>
    <t xml:space="preserve">300x250 </t>
  </si>
  <si>
    <t>weather.gr</t>
  </si>
  <si>
    <t>Zougla.gr</t>
  </si>
  <si>
    <t>2 ΗΜΕΡΕΣ</t>
  </si>
  <si>
    <t>Kathimerini.gr</t>
  </si>
  <si>
    <t>Palo.gr</t>
  </si>
  <si>
    <t>Euro2day.gr</t>
  </si>
  <si>
    <t>Ειδήσεις</t>
  </si>
  <si>
    <t>Ros</t>
  </si>
  <si>
    <t>Text Link</t>
  </si>
  <si>
    <t>10 ΗΜΕΡΕΣ</t>
  </si>
  <si>
    <t>Επικαιρότητα</t>
  </si>
  <si>
    <t>ROTATION 1/2</t>
  </si>
  <si>
    <t>Live24.gr</t>
  </si>
  <si>
    <t>E-radio.gr</t>
  </si>
  <si>
    <t>2 ΕΒΔΟΜΑΔΕΣ</t>
  </si>
  <si>
    <t>ADWEB</t>
  </si>
  <si>
    <t>GLOMAN</t>
  </si>
  <si>
    <t>Capital.gr</t>
  </si>
  <si>
    <t>Presitial</t>
  </si>
  <si>
    <t>ΣΤΑΘΕΡΗ ΕΜΦΑΝΙΣΗ FC1/ DAY</t>
  </si>
  <si>
    <t>Kerdos.gr</t>
  </si>
  <si>
    <t xml:space="preserve">2 ΕΒΔΟΜΑΔΕΣ </t>
  </si>
  <si>
    <t>ΚΕΡΔΟΣ ΕΚΔΟΤΙΚΗ</t>
  </si>
  <si>
    <t>ΕΞΠΛΟΡΕΡ</t>
  </si>
  <si>
    <t>ΚΑΠΙΤΑΛ GR/ΥΠΗΡΕΣΙΕΣ ΗΛΕΚΤΡΟΝΙΚΗΣ ΕΝΗΜΕΡΩΣΗΣ ΑΕ</t>
  </si>
  <si>
    <t>ΖΟΥΓΚΛΑ ΑΕ</t>
  </si>
  <si>
    <t>5 ΗΜΕΡΕΣ</t>
  </si>
  <si>
    <t>MEDIA CHANNELS</t>
  </si>
  <si>
    <t>ΝΕΤ COST</t>
  </si>
  <si>
    <t>FINAL COST</t>
  </si>
  <si>
    <t>NET CPM</t>
  </si>
  <si>
    <t>FINAL CPM</t>
  </si>
  <si>
    <t>Cretesports.gr</t>
  </si>
  <si>
    <t>Fpress.gr</t>
  </si>
  <si>
    <t>300X250,728X90,300X100</t>
  </si>
  <si>
    <t>-</t>
  </si>
  <si>
    <t>300X250,728X90,Skin</t>
  </si>
  <si>
    <t>athleticradio.gr</t>
  </si>
  <si>
    <t>ofifc.gr</t>
  </si>
  <si>
    <t xml:space="preserve">sport-fm.gr                         </t>
  </si>
  <si>
    <t>techpress.gr</t>
  </si>
  <si>
    <t>onlinemagazine.gr</t>
  </si>
  <si>
    <t>allaboutwindows.gr</t>
  </si>
  <si>
    <t>airnews.gr</t>
  </si>
  <si>
    <t>SKIN   Eνότητα NOVA GUIDE</t>
  </si>
  <si>
    <t>300x250  &amp; 728x90</t>
  </si>
  <si>
    <t>300x250 &amp; 728x90</t>
  </si>
  <si>
    <t>PRIME MEDIA</t>
  </si>
  <si>
    <t>MOTORPRESS</t>
  </si>
  <si>
    <t>Autotriti.gr</t>
  </si>
  <si>
    <t>Display SPIRIT UP</t>
  </si>
  <si>
    <t>ΕΚΤΙΜΩΜΕΝΗ ΚΑΛΥΨΗ</t>
  </si>
  <si>
    <t>Impressions</t>
  </si>
  <si>
    <t>Av. Frequency</t>
  </si>
  <si>
    <t>Unique Users</t>
  </si>
  <si>
    <t>ADVERTISER : NOVA</t>
  </si>
  <si>
    <t>FREQUENCY</t>
  </si>
  <si>
    <t>EST UNIQUE USERS</t>
  </si>
  <si>
    <t>Sports</t>
  </si>
  <si>
    <t>TOTAL DISPLAY BUDGET</t>
  </si>
  <si>
    <t>ΨΗΦΙΑΚΕΣ ΤΕΧΝΟΛΟΓΙΕΣ ΕΠΕ</t>
  </si>
  <si>
    <t>DPG</t>
  </si>
  <si>
    <t>3 ΕΒΔΟΜΑΔΕΣ</t>
  </si>
  <si>
    <t>3 ΗΜΕΡΕΣ</t>
  </si>
  <si>
    <t xml:space="preserve">Over And Abobe </t>
  </si>
  <si>
    <t xml:space="preserve">GRAND TOTAL </t>
  </si>
  <si>
    <t>con</t>
  </si>
  <si>
    <t>CON</t>
  </si>
  <si>
    <t>Newsbomb.gr</t>
  </si>
  <si>
    <t>ΠΡΟΤΑΓΚΟΝ</t>
  </si>
  <si>
    <t>Protagon.gr</t>
  </si>
  <si>
    <t>Prestitial</t>
  </si>
  <si>
    <t>ΣΤΑΘΕΡΗ ΕΜΦΑΝΙΣΗ FC2/ DAY</t>
  </si>
  <si>
    <t>ΔΩΡΕΑΝ ΠΑΡΟΧΗ</t>
  </si>
  <si>
    <t>In.gr</t>
  </si>
  <si>
    <t>ΔΟΛ</t>
  </si>
  <si>
    <t>Enikos.gr</t>
  </si>
  <si>
    <t>ΕΝΙΚΟΣ</t>
  </si>
  <si>
    <t>ΕΙΔΙΚΗ ΔΙΑΠΡΑΓΜΑΤΕΥΣΗ</t>
  </si>
  <si>
    <t>F</t>
  </si>
  <si>
    <t>SA</t>
  </si>
  <si>
    <t>SU</t>
  </si>
  <si>
    <t>M</t>
  </si>
  <si>
    <t>TU</t>
  </si>
  <si>
    <t>W</t>
  </si>
  <si>
    <t>TH</t>
  </si>
  <si>
    <t>AUGUST</t>
  </si>
  <si>
    <t xml:space="preserve">NET COST JULY </t>
  </si>
  <si>
    <t>NET COST AUGIST</t>
  </si>
  <si>
    <t>NET COST AUGUST</t>
  </si>
  <si>
    <t xml:space="preserve">Homepage &amp; Πλολιτική </t>
  </si>
  <si>
    <t>Sport24.gr</t>
  </si>
  <si>
    <t>Onsports.gr</t>
  </si>
  <si>
    <t>19/8-31/8</t>
  </si>
  <si>
    <t>1/9-9/9</t>
  </si>
  <si>
    <t>Paok24.gr</t>
  </si>
  <si>
    <t>Enimerosi24.gr</t>
  </si>
  <si>
    <t>Politiki</t>
  </si>
  <si>
    <t>Podosfairo</t>
  </si>
  <si>
    <t>8 ΗΜΕΡΕΣ</t>
  </si>
  <si>
    <t>1 ΕΒΔΟΜΑΔΑ (26/8-1/9)</t>
  </si>
  <si>
    <t>Sport</t>
  </si>
  <si>
    <t>Enimerosi24</t>
  </si>
  <si>
    <t>PRODUCT:  NOVASPORTS CHANNELS</t>
  </si>
  <si>
    <t>CAMPAIGN PERIOD: 19/8-9/9</t>
  </si>
  <si>
    <t>Πολιτικη</t>
  </si>
  <si>
    <t>Sport-fm.gr</t>
  </si>
  <si>
    <t>Προτωσελιδα</t>
  </si>
  <si>
    <t>PREMIER PROGRESS INVESTMENT</t>
  </si>
  <si>
    <t>Sports Category, All Sports Players</t>
  </si>
  <si>
    <t>Pathfinder.gr</t>
  </si>
  <si>
    <t>Ειδησεογραφία &amp; Sports Players</t>
  </si>
  <si>
    <t>Homepage. Αθλητικά, Ειδήσεις, Ψυχαγωγία</t>
  </si>
  <si>
    <t xml:space="preserve">PHAISTOS </t>
  </si>
  <si>
    <t>Oneman.gr</t>
  </si>
  <si>
    <t>Διασκέδαση</t>
  </si>
  <si>
    <t>ΣΤΑΘΕΡΗ ΠΡΟΒΟΛΗ</t>
  </si>
  <si>
    <t xml:space="preserve">Skin </t>
  </si>
  <si>
    <t>Ellada</t>
  </si>
  <si>
    <t>Lifestyle</t>
  </si>
  <si>
    <t>Πολιτική</t>
  </si>
  <si>
    <t>BOOKED IMPRESSIONS (1 week)</t>
  </si>
  <si>
    <t>ΣΤΑΘΕΡΗ ΕΜΦΑΝΙΣΗ (1 week)</t>
  </si>
  <si>
    <t>SEPTEMBER</t>
  </si>
  <si>
    <t>19/8-9/9</t>
  </si>
  <si>
    <t>NET COST SEPTEMBER</t>
  </si>
  <si>
    <t>Ειδήσεις / Oikonomia</t>
  </si>
  <si>
    <t>Πρωτοσελιδα</t>
  </si>
  <si>
    <t xml:space="preserve">START DATE </t>
  </si>
  <si>
    <t xml:space="preserve">END DATE </t>
  </si>
  <si>
    <t>28/08/2013
4/9/2013</t>
  </si>
  <si>
    <t>Target Url : στο www.nova.gr/novasports</t>
  </si>
  <si>
    <t xml:space="preserve">con </t>
  </si>
  <si>
    <t>Liquid Media</t>
  </si>
  <si>
    <t>Gazzetta.gr</t>
  </si>
  <si>
    <t>FIXED PLACEMENT</t>
  </si>
  <si>
    <t xml:space="preserve"> </t>
  </si>
  <si>
    <t>Adweb</t>
  </si>
  <si>
    <t>24 Media</t>
  </si>
  <si>
    <t>ΔΥΟ ΔΕΚΑ</t>
  </si>
  <si>
    <t>Lifo.gr</t>
  </si>
  <si>
    <t>ATHENSVOICE</t>
  </si>
  <si>
    <t>Athensvoice.gr</t>
  </si>
  <si>
    <t>Gazzetta +</t>
  </si>
  <si>
    <t>n/a</t>
  </si>
  <si>
    <t>Fixed Placement</t>
  </si>
  <si>
    <t>TD</t>
  </si>
  <si>
    <t>3 days/article</t>
  </si>
  <si>
    <t>300x600</t>
  </si>
  <si>
    <t>Avopolis.gr</t>
  </si>
  <si>
    <t>1 day</t>
  </si>
  <si>
    <t>1 Post / article</t>
  </si>
  <si>
    <t>Facebook Poll</t>
  </si>
  <si>
    <t>Luben.tv</t>
  </si>
  <si>
    <t xml:space="preserve"> 7 Posts</t>
  </si>
  <si>
    <t xml:space="preserve"> 4 Posts</t>
  </si>
  <si>
    <t>Facebook Gazzetta (434K Fans)</t>
  </si>
  <si>
    <t>Facebook (434K Fans)</t>
  </si>
  <si>
    <t>Facebook (340K Fans)</t>
  </si>
  <si>
    <t>Facebook Poll/Meme/Gif</t>
  </si>
  <si>
    <t>Neopolis.gr</t>
  </si>
  <si>
    <t>Related Section</t>
  </si>
  <si>
    <t>Ψυχαγωγία/Σειρές</t>
  </si>
  <si>
    <t xml:space="preserve"> 2 Posts</t>
  </si>
  <si>
    <t>Media2day</t>
  </si>
  <si>
    <t>In2life.gr</t>
  </si>
  <si>
    <t>Facebook Luben (340K Fans)</t>
  </si>
  <si>
    <t>Facebook Neopolis (60K Fans)</t>
  </si>
  <si>
    <t>TD 300x250</t>
  </si>
  <si>
    <t>TD κάτω από κεντρικό carousel</t>
  </si>
  <si>
    <t>Booked Impressions</t>
  </si>
  <si>
    <t>2 days/article</t>
  </si>
  <si>
    <t>21 days</t>
  </si>
  <si>
    <t>3 Posts &amp; 3 Tweets</t>
  </si>
  <si>
    <t>1 Post &amp; 1 Tweet / article</t>
  </si>
  <si>
    <t>News247.gr</t>
  </si>
  <si>
    <t>Neolaia.gr</t>
  </si>
  <si>
    <t>Homepage &amp; Related Section</t>
  </si>
  <si>
    <t>Sync with the Native Theme</t>
  </si>
  <si>
    <t>Native Articles</t>
  </si>
  <si>
    <t>Phaistos Network</t>
  </si>
  <si>
    <t>TD skin</t>
  </si>
  <si>
    <t>TD 970x250</t>
  </si>
  <si>
    <t>TD 320x50</t>
  </si>
  <si>
    <t>TD Textlink</t>
  </si>
  <si>
    <t>Homepage, Θέματα, Print Edition, Ειδήσεις</t>
  </si>
  <si>
    <t>Θέματα, Print Edition, Ειδήσεις</t>
  </si>
  <si>
    <t>Mobile</t>
  </si>
  <si>
    <t>All Articles</t>
  </si>
  <si>
    <t>Related Articles</t>
  </si>
  <si>
    <t xml:space="preserve">Homepage &amp; “Μένω Σπίτι &gt; Σειρές και ταινίες”
</t>
  </si>
  <si>
    <t>7 days/article</t>
  </si>
  <si>
    <t>TD 300x200</t>
  </si>
  <si>
    <t xml:space="preserve">Facebook Neolaia (71K Fans) </t>
  </si>
  <si>
    <t xml:space="preserve">3 Posts </t>
  </si>
  <si>
    <t>Popaganda.gr</t>
  </si>
  <si>
    <t>Homepage Slideshow &amp; Cinema</t>
  </si>
  <si>
    <t>Αφιερώματα</t>
  </si>
  <si>
    <t>5 days/article</t>
  </si>
  <si>
    <t xml:space="preserve">8 Posts </t>
  </si>
  <si>
    <t xml:space="preserve">Homepage &amp; Ros </t>
  </si>
  <si>
    <t>1 day/article</t>
  </si>
  <si>
    <t>Facebook Lifo (706K Fans) &amp; Twitter (220K Followers)</t>
  </si>
  <si>
    <t>10 Posts &amp; 10 Tweets</t>
  </si>
  <si>
    <t>5 Guerilla</t>
  </si>
  <si>
    <t>Facebook In2life (339K Fans) &amp; Twitter (4.6K Followers)</t>
  </si>
  <si>
    <t>Facebook Pathfinder (36K Fans) &amp; Twitter (1.9K Followers)</t>
  </si>
  <si>
    <t>Pagenews.gr</t>
  </si>
  <si>
    <t>Logo</t>
  </si>
  <si>
    <t>Full Page Web Over  (FC:1 Lifetime)</t>
  </si>
  <si>
    <t>Full Page Web Over (FC:1 Lifetime)</t>
  </si>
  <si>
    <t>Full Page Web Over(FC:1 Lifetime)</t>
  </si>
  <si>
    <t xml:space="preserve"> Skin</t>
  </si>
  <si>
    <t xml:space="preserve">BOOKED IMPRESSIONS  </t>
  </si>
  <si>
    <t>XL Billboard expand</t>
  </si>
  <si>
    <t>Iefimerida.gr</t>
  </si>
  <si>
    <t>4 Native Articles + Skin</t>
  </si>
  <si>
    <t>Movieworld</t>
  </si>
  <si>
    <t>1 ημέρα</t>
  </si>
  <si>
    <t>Facebook</t>
  </si>
  <si>
    <t>BRAINFOOD</t>
  </si>
  <si>
    <t>7 Native Articles +Skin</t>
  </si>
  <si>
    <t>2 Native Articles + skin</t>
  </si>
  <si>
    <t>10 Native Articles +skin</t>
  </si>
  <si>
    <t>3 Native Articles+ skin</t>
  </si>
  <si>
    <t>3 Native Articles &amp; 1 Quiz + skin</t>
  </si>
  <si>
    <t>Related Sections</t>
  </si>
  <si>
    <t xml:space="preserve">8 Native Articles+skin </t>
  </si>
  <si>
    <t xml:space="preserve">2 gif </t>
  </si>
  <si>
    <t xml:space="preserve">HP Provocateur </t>
  </si>
  <si>
    <t>Sticky TD</t>
  </si>
  <si>
    <t>4 days</t>
  </si>
  <si>
    <t>HP Newpost</t>
  </si>
  <si>
    <t>HP Sportdog</t>
  </si>
  <si>
    <t>Provocateur.gr</t>
  </si>
  <si>
    <t>Homepage, Ros</t>
  </si>
  <si>
    <t>ΧΑΤΖΗΣ GROUP</t>
  </si>
  <si>
    <t>5 Posts &amp; 5 Tweets</t>
  </si>
  <si>
    <t xml:space="preserve">BOOKED IMPRESSIONS </t>
  </si>
  <si>
    <t>PERIOD</t>
  </si>
  <si>
    <t>TARGETING</t>
  </si>
  <si>
    <t>CHANNEL</t>
  </si>
  <si>
    <t>CREATIVE</t>
  </si>
  <si>
    <t xml:space="preserve">Booked Impressions </t>
  </si>
  <si>
    <t>Contadd</t>
  </si>
  <si>
    <t xml:space="preserve">Mobile </t>
  </si>
  <si>
    <t>In Screen</t>
  </si>
  <si>
    <t>Planned Impressions</t>
  </si>
  <si>
    <t>Buzzer</t>
  </si>
  <si>
    <t>2 days</t>
  </si>
  <si>
    <t>Homeapage, Ros</t>
  </si>
  <si>
    <t>8 Native Articles+ skin</t>
  </si>
  <si>
    <t>TD XL Billboard</t>
  </si>
  <si>
    <t>5 Native Articles</t>
  </si>
  <si>
    <t>8 Posts &amp; 8 Tweets</t>
  </si>
  <si>
    <t>Facebook Athensvoice (619K Fans) &amp; Twitter (246K Followers)</t>
  </si>
  <si>
    <t>Carousel TD</t>
  </si>
  <si>
    <t xml:space="preserve">Facebook Popaganda (102K Fans) </t>
  </si>
  <si>
    <t>Male-Female|18+ Entertainment| Media | Sports | TV- Films- Series</t>
  </si>
  <si>
    <t>40 ημέρες</t>
  </si>
  <si>
    <t>1 day/Guerilla</t>
  </si>
  <si>
    <t>1 day/gif</t>
  </si>
  <si>
    <t>1 day/ article</t>
  </si>
  <si>
    <t>24MEDIA</t>
  </si>
  <si>
    <t>Releated Section</t>
  </si>
  <si>
    <t>Homepage Oneman</t>
  </si>
  <si>
    <t>Homepage Popcode</t>
  </si>
  <si>
    <t>1 day each</t>
  </si>
  <si>
    <t>5 days (1 day / article)</t>
  </si>
  <si>
    <t>Gossip-tv.gr</t>
  </si>
  <si>
    <t>Synapsis</t>
  </si>
  <si>
    <t>THEME</t>
  </si>
  <si>
    <t xml:space="preserve">PROJECT AGORA </t>
  </si>
  <si>
    <t>Digerati, The Risk Takers, Urban Hipsters, Smart Buyers, YoungsteZ</t>
  </si>
  <si>
    <t>In content</t>
  </si>
  <si>
    <t>3 Weeks</t>
  </si>
  <si>
    <t>811.475            -                    900.000</t>
  </si>
  <si>
    <t xml:space="preserve">ice </t>
  </si>
  <si>
    <t>fire</t>
  </si>
  <si>
    <t xml:space="preserve">Vertigo Light </t>
  </si>
  <si>
    <t xml:space="preserve"> fire</t>
  </si>
  <si>
    <t>5 Natives + Skin+ 1 Video</t>
  </si>
  <si>
    <t xml:space="preserve">Homepage </t>
  </si>
  <si>
    <t xml:space="preserve">Homepage &amp; Πρόγραμμα TV </t>
  </si>
  <si>
    <t xml:space="preserve">Countdown </t>
  </si>
  <si>
    <t>1 Trivia με προβολή σταθερή στο υπο-μενού</t>
  </si>
  <si>
    <t xml:space="preserve">TD 300x600 </t>
  </si>
  <si>
    <t>30 days</t>
  </si>
  <si>
    <t>Movieworld homepage &amp; articles</t>
  </si>
  <si>
    <t>5 Posts</t>
  </si>
  <si>
    <t>7 days</t>
  </si>
  <si>
    <t>10 ημέρες</t>
  </si>
  <si>
    <t>Homepage, Rotator</t>
  </si>
  <si>
    <t>TD Rotator (Trivia)</t>
  </si>
  <si>
    <t>30 άρθρα (5 Native Articles + 7 reviews+7 Live Chat+11 άρθρα με αναφορές)+Skin</t>
  </si>
  <si>
    <t>TD Articles Native</t>
  </si>
  <si>
    <t>TD Articles reviews, Live chat, αναφορές</t>
  </si>
  <si>
    <t>25 days (1 day/article)</t>
  </si>
  <si>
    <t>25 Posts &amp; 25 Tweets</t>
  </si>
  <si>
    <t>Fb &amp; Twitter of Natives</t>
  </si>
  <si>
    <t>Fb &amp; Twitter Articles reviews, Live chat, αναφορές</t>
  </si>
  <si>
    <t>Best of Network (news247+contra+sport24+Oneman)</t>
  </si>
  <si>
    <t>2 Native Articles +skin</t>
  </si>
  <si>
    <t>ToKoulouri.gr</t>
  </si>
  <si>
    <t xml:space="preserve">Facebook </t>
  </si>
  <si>
    <t>2 posts</t>
  </si>
  <si>
    <t>NEMO</t>
  </si>
  <si>
    <t>Homeapge</t>
  </si>
  <si>
    <t>TD Rotator</t>
  </si>
  <si>
    <t>http://www.novaguide.gr/gr/afieromata/afieroma/134/game-of-thrones-vii?utm_source=MediaPlanSites&amp;utm_medium=native-ads&amp;utm_campaign=GOT_LAUNCH_SEASON_VII</t>
  </si>
  <si>
    <t>http://www.novaguide.gr/gr/afieromata/afieroma/134/game-of-thrones-vii?utm_source=Avopolis&amp;utm_medium=ads&amp;utm_campaign=GOT_LAUNCH_SEASON_VII</t>
  </si>
  <si>
    <t>http://www.novaguide.gr/gr/afieromata/afieroma/134/game-of-thrones-vii?utm_source=Contadd&amp;utm_medium=mobile-ads&amp;utm_campaign=GOT_LAUNCH_SEASON_VII</t>
  </si>
  <si>
    <t>http://www.novaguide.gr/gr/afieromata/afieroma/134/game-of-thrones-vii?utm_source=ProjectAgora&amp;utm_medium=mobile-ads&amp;utm_campaign=GOT_LAUNCH_SEASON_VII</t>
  </si>
  <si>
    <t>http://www.novaguide.gr/gr/afieromata/afieroma/134/game-of-thrones-vii?utm_source=Gazzetta&amp;utm_medium=ads&amp;utm_campaign=GOT_LAUNCH_SEASON_VII</t>
  </si>
  <si>
    <t>http://www.novaguide.gr/gr/afieromata/afieroma/134/game-of-thrones-vii?utm_source=Contra&amp;utm_medium=ads&amp;utm_campaign=GOT_LAUNCH_SEASON_VII</t>
  </si>
  <si>
    <t>http://www.novaguide.gr/gr/afieromata/afieroma/134/game-of-thrones-vii?utm_source=Sport24&amp;utm_medium=ads&amp;utm_campaign=GOT_LAUNCH_SEASON_VII</t>
  </si>
  <si>
    <t>http://www.novaguide.gr/gr/afieromata/afieroma/134/game-of-thrones-vii?utm_source=News247&amp;utm_medium=ads&amp;utm_campaign=GOT_LAUNCH_SEASON_VII</t>
  </si>
  <si>
    <t>http://www.novaguide.gr/gr/afieromata/afieroma/134/game-of-thrones-vii?utm_source=Newsbomb&amp;utm_medium=ads&amp;utm_campaign=GOT_LAUNCH_SEASON_VII</t>
  </si>
  <si>
    <t>http://www.novaguide.gr/gr/afieromata/afieroma/134/game-of-thrones-vii?utm_source=Gossip-tv&amp;utm_medium=ads&amp;utm_campaign=GOT_LAUNCH_SEASON_VII</t>
  </si>
  <si>
    <t>http://www.novaguide.gr/gr/afieromata/afieroma/134/game-of-thrones-vii?utm_source=Iefimerida&amp;utm_medium=ads&amp;utm_campaign=GOT_LAUNCH_SEASON_VII</t>
  </si>
  <si>
    <t>http://www.novaguide.gr/gr/afieromata/afieroma/134/game-of-thrones-vii?utm_source=Pagenews&amp;utm_medium=ads&amp;utm_campaign=GOT_LAUNCH_SEASON_VII</t>
  </si>
  <si>
    <t>http://www.novaguide.gr/gr/afieromata/afieroma/134/game-of-thrones-vii?utm_source=In2Life&amp;utm_medium=ads&amp;utm_campaign=GOT_LAUNCH_SEASON_VII</t>
  </si>
  <si>
    <t>ΗΜΕΡΟΜΗΝΙΕΣ</t>
  </si>
  <si>
    <t>3/7-21/8</t>
  </si>
  <si>
    <t>10/7-19/7</t>
  </si>
  <si>
    <t>28/6-29/6</t>
  </si>
  <si>
    <t>10/7-30/7</t>
  </si>
  <si>
    <t>17/7-31/7</t>
  </si>
  <si>
    <t>Spotify</t>
  </si>
  <si>
    <t xml:space="preserve">Mobile &amp; Desktop ((Gender &amp; Age Targeting) </t>
  </si>
  <si>
    <t>Overlay</t>
  </si>
  <si>
    <t>6/7-4/8</t>
  </si>
  <si>
    <t>http://www.novaguide.gr/gr/afieromata/afieroma/134/game-of-thrones-vii?utm_source=Spotify&amp;utm_medium=premium-ads&amp;utm_campaign=GOT_LAUNCH_SEASON_VII</t>
  </si>
  <si>
    <t>Homepage (ALL | 100% SOV )</t>
  </si>
  <si>
    <t>HPTO</t>
  </si>
  <si>
    <t>6/7-11/7</t>
  </si>
  <si>
    <t xml:space="preserve">Desktop ((Gender &amp; Age Targeting) </t>
  </si>
  <si>
    <t>728x90</t>
  </si>
  <si>
    <t>6/7-30/7</t>
  </si>
  <si>
    <t>Production</t>
  </si>
  <si>
    <t>Special Actications</t>
  </si>
  <si>
    <t>--</t>
  </si>
  <si>
    <t>ΑΤΤΙΚΕΣ ΕΚΔΟΣΕΙΣ</t>
  </si>
  <si>
    <t>Homepage, Ειδήσεις</t>
  </si>
  <si>
    <t xml:space="preserve">Animated Skin θεος </t>
  </si>
  <si>
    <t>http://www.novaguide.gr/gr/afieromata/afieroma/134/game-of-thrones-vii?utm_source=Capital&amp;utm_medium=premium-ads&amp;utm_campaign=GOT_LAUNCH_SEASON_VII</t>
  </si>
  <si>
    <t xml:space="preserve">ΜΑΡΙΝΑΚΗΣ </t>
  </si>
  <si>
    <t>Parapolitika.gr</t>
  </si>
  <si>
    <t>Homepage, Οικονομία, Ελλάδα, Διεθνή, Media</t>
  </si>
  <si>
    <t>http://www.novaguide.gr/gr/afieromata/afieroma/134/game-of-thrones-vii?utm_source=Parapolitika&amp;utm_medium=premium-ads&amp;utm_campaign=GOT_LAUNCH_SEASON_VII</t>
  </si>
  <si>
    <t>ΔΟΥΣΗΣ</t>
  </si>
  <si>
    <t>Athensmagazine.gr</t>
  </si>
  <si>
    <t>Homepage, Stars&amp;Tv, Best of, Τέχνη</t>
  </si>
  <si>
    <t>17/7-27/7</t>
  </si>
  <si>
    <t>http://www.novaguide.gr/gr/afieromata/afieroma/134/game-of-thrones-vii?utm_source=AthensMagazine&amp;utm_medium=premium-ads&amp;utm_campaign=GOT_LAUNCH_SEASON_VII</t>
  </si>
  <si>
    <t>NAFTEMPORIKI</t>
  </si>
  <si>
    <t>Clickatlife.gr</t>
  </si>
  <si>
    <t>Σινεμά, Γεύση, City Life, Yourlife, Ταξίδι</t>
  </si>
  <si>
    <t>http://www.novaguide.gr/gr/afieromata/afieroma/134/game-of-thrones-vii?utm_source=Naftemporiki&amp;utm_medium=premium-ads&amp;utm_campaign=GOT_LAUNCH_SEASON_VII</t>
  </si>
  <si>
    <t>SINAPSIS</t>
  </si>
  <si>
    <t>Ελλάδα, Πολιτισμός, Πόλη, Κόσμος</t>
  </si>
  <si>
    <t>http://www.novaguide.gr/gr/afieromata/afieroma/134/game-of-thrones-vii?utm_source=Iefimerida&amp;utm_medium=premium-ads&amp;utm_campaign=GOT_LAUNCH_SEASON_VII</t>
  </si>
  <si>
    <t>ΠΡΩΤΟ ΘΕΜΑ GROUP</t>
  </si>
  <si>
    <t>Protothema.gr</t>
  </si>
  <si>
    <t>Πολιτισμός, Κόσμος, Σπορ, Ελλάδα</t>
  </si>
  <si>
    <t>10/7-24/7</t>
  </si>
  <si>
    <t>http://www.novaguide.gr/gr/afieromata/afieroma/134/game-of-thrones-vii?utm_source=Protothema&amp;utm_medium=premium-ads&amp;utm_campaign=GOT_LAUNCH_SEASON_VII</t>
  </si>
  <si>
    <t>ΒΑΞΕΒΑΝΗΣ</t>
  </si>
  <si>
    <t>Koutipandoras.gr</t>
  </si>
  <si>
    <t>Homepage, Lifestyle</t>
  </si>
  <si>
    <t>http://www.novaguide.gr/gr/afieromata/afieroma/134/game-of-thrones-vii?utm_source=Koutipandoras&amp;utm_medium=premium-ads&amp;utm_campaign=GOT_LAUNCH_SEASON_VII</t>
  </si>
  <si>
    <t>Mama365.gr</t>
  </si>
  <si>
    <t>Οικογένεια</t>
  </si>
  <si>
    <t>16/6-15/7</t>
  </si>
  <si>
    <t>http://www.novaguide.gr/gr/afieromata/afieroma/134/game-of-thrones-vii?utm_source=Mama365&amp;utm_medium=premium-ads&amp;utm_campaign=GOT_LAUNCH_SEASON_VII</t>
  </si>
  <si>
    <t xml:space="preserve">300x600 </t>
  </si>
  <si>
    <t>Xl Billboard</t>
  </si>
  <si>
    <t>300x250 2ο</t>
  </si>
  <si>
    <t>300x250 3ο</t>
  </si>
  <si>
    <t>Καθημερινά</t>
  </si>
  <si>
    <t>http://www.novaguide.gr/gr/afieromata/afieroma/134/game-of-thrones-vii?utm_source=In2Life&amp;utm_medium=premium-ads&amp;utm_campaign=GOT_LAUNCH_SEASON_VII</t>
  </si>
  <si>
    <t>Τέχνες</t>
  </si>
  <si>
    <t xml:space="preserve"> @Home</t>
  </si>
  <si>
    <t>http://www.novaguide.gr/gr/afieromata/afieroma/134/game-of-thrones-vii?utm_source=Gazzetta&amp;utm_medium=premium-ads&amp;utm_campaign=GOT_LAUNCH_SEASON_VII</t>
  </si>
  <si>
    <t>Culture, News, Quiz, Daily viral</t>
  </si>
  <si>
    <t>http://www.novaguide.gr/gr/afieromata/afieroma/134/game-of-thrones-vii?utm_source=Luben&amp;utm_medium=premium-ads&amp;utm_campaign=GOT_LAUNCH_SEASON_VII</t>
  </si>
  <si>
    <t>http://www.novaguide.gr/gr/afieromata/afieroma/134/game-of-thrones-vii?utm_source=Neopolis&amp;utm_medium=premium-ads&amp;utm_campaign=GOT_LAUNCH_SEASON_VII</t>
  </si>
  <si>
    <t>Θέματα, Ψυχαγωγία, Ελλάδα, Τηλεόραση, Κινημταγράφος</t>
  </si>
  <si>
    <t>http://www.novaguide.gr/gr/afieromata/afieroma/134/game-of-thrones-vii?utm_source=Pathfinder&amp;utm_medium=premium-ads&amp;utm_campaign=GOT_LAUNCH_SEASON_VII</t>
  </si>
  <si>
    <t>http://www.novaguide.gr/gr/afieromata/afieroma/134/game-of-thrones-vii?utm_source=Provocateur&amp;utm_medium=premium-ads&amp;utm_campaign=GOT_LAUNCH_SEASON_VII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</si>
</sst>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.0"/>
    <numFmt numFmtId="165" formatCode="0.0"/>
    <numFmt numFmtId="166" formatCode="0.0%"/>
    <numFmt numFmtId="167" formatCode="#,##0.00\ &quot;€&quot;"/>
    <numFmt numFmtId="168" formatCode="dd/mm/yy;@"/>
    <numFmt numFmtId="169" formatCode="_-* #,##0.00\ &quot;TL&quot;_-;\-* #,##0.00\ &quot;TL&quot;_-;_-* &quot;-&quot;??\ &quot;TL&quot;_-;_-@_-"/>
    <numFmt numFmtId="170" formatCode="_-* #,##0_z_?_-;\-* #,##0_z_?_-;_-* &quot;-&quot;_z_?_-;_-@_-"/>
    <numFmt numFmtId="171" formatCode="_-* #,##0.00_z_?_-;\-* #,##0.00_z_?_-;_-* &quot;-&quot;??_z_?_-;_-@_-"/>
    <numFmt numFmtId="172" formatCode="_-* #,##0_z_l_-;\-* #,##0_z_l_-;_-* &quot;-&quot;_z_l_-;_-@_-"/>
    <numFmt numFmtId="173" formatCode="_-* #,##0_z_ł_-;\-* #,##0_z_ł_-;_-* &quot;-&quot;_z_ł_-;_-@_-"/>
    <numFmt numFmtId="174" formatCode="_-* #,##0.00_z_l_-;\-* #,##0.00_z_l_-;_-* &quot;-&quot;??_z_l_-;_-@_-"/>
    <numFmt numFmtId="175" formatCode="_-* #,##0.00_z_ł_-;\-* #,##0.00_z_ł_-;_-* &quot;-&quot;??_z_ł_-;_-@_-"/>
    <numFmt numFmtId="176" formatCode="_-* #,##0.00\ [$€-1]_-;\-* #,##0.00\ [$€-1]_-;_-* &quot;-&quot;??\ [$€-1]_-"/>
    <numFmt numFmtId="177" formatCode="0.00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_-* #,##0.00\ _Δ_ρ_χ_-;\-* #,##0.00\ _Δ_ρ_χ_-;_-* &quot;-&quot;??\ _Δ_ρ_χ_-;_-@_-"/>
    <numFmt numFmtId="181" formatCode="_(* #,##0.00_);_(* \(#,##0.00\);_(* &quot;-&quot;??_);_(@_)"/>
  </numFmts>
  <fonts count="89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b/>
      <sz val="16"/>
      <color theme="1"/>
      <name val="Calibri"/>
      <family val="2"/>
      <charset val="161"/>
      <scheme val="minor"/>
    </font>
    <font>
      <b/>
      <sz val="18"/>
      <color theme="1"/>
      <name val="Calibri"/>
      <family val="2"/>
      <charset val="161"/>
      <scheme val="minor"/>
    </font>
    <font>
      <u/>
      <sz val="11"/>
      <color theme="10"/>
      <name val="Calibri"/>
      <family val="2"/>
      <charset val="161"/>
      <scheme val="minor"/>
    </font>
    <font>
      <u/>
      <sz val="14"/>
      <color theme="10"/>
      <name val="Calibri"/>
      <family val="2"/>
      <charset val="161"/>
      <scheme val="minor"/>
    </font>
    <font>
      <b/>
      <sz val="11"/>
      <color indexed="9"/>
      <name val="Arial Greek"/>
      <charset val="161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Arial"/>
      <family val="2"/>
      <charset val="161"/>
    </font>
    <font>
      <sz val="10"/>
      <name val="Arial Greek"/>
      <charset val="161"/>
    </font>
    <font>
      <b/>
      <sz val="11"/>
      <color indexed="62"/>
      <name val="Arial"/>
      <family val="2"/>
      <charset val="161"/>
    </font>
    <font>
      <b/>
      <sz val="11"/>
      <name val="Arial Greek"/>
      <charset val="161"/>
    </font>
    <font>
      <b/>
      <sz val="11"/>
      <color indexed="62"/>
      <name val="Arial Greek"/>
      <charset val="161"/>
    </font>
    <font>
      <b/>
      <sz val="11"/>
      <color indexed="10"/>
      <name val="Arial"/>
      <family val="2"/>
      <charset val="161"/>
    </font>
    <font>
      <sz val="16"/>
      <color theme="1"/>
      <name val="Calibri"/>
      <family val="2"/>
      <charset val="161"/>
      <scheme val="minor"/>
    </font>
    <font>
      <b/>
      <sz val="14"/>
      <color theme="3" tint="-0.249977111117893"/>
      <name val="Arial"/>
      <family val="2"/>
      <charset val="161"/>
    </font>
    <font>
      <sz val="18"/>
      <color theme="0"/>
      <name val="Calibri"/>
      <family val="2"/>
      <charset val="161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11"/>
      <color rgb="FFFF0000"/>
      <name val="Arial"/>
      <family val="2"/>
      <charset val="161"/>
    </font>
    <font>
      <b/>
      <sz val="11"/>
      <color indexed="10"/>
      <name val="Arial Greek"/>
      <charset val="161"/>
    </font>
    <font>
      <b/>
      <sz val="11"/>
      <color theme="3"/>
      <name val="Arial Greek"/>
      <charset val="161"/>
    </font>
    <font>
      <b/>
      <sz val="11"/>
      <color theme="3"/>
      <name val="Arial"/>
      <family val="2"/>
      <charset val="161"/>
    </font>
    <font>
      <b/>
      <sz val="16"/>
      <color theme="0"/>
      <name val="Calibri"/>
      <family val="2"/>
      <charset val="161"/>
      <scheme val="minor"/>
    </font>
    <font>
      <b/>
      <sz val="14"/>
      <color theme="0"/>
      <name val="Calibri"/>
      <family val="2"/>
      <charset val="161"/>
      <scheme val="minor"/>
    </font>
    <font>
      <sz val="14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  <font>
      <sz val="16"/>
      <color theme="0"/>
      <name val="Calibri"/>
      <family val="2"/>
      <charset val="161"/>
      <scheme val="minor"/>
    </font>
    <font>
      <b/>
      <sz val="16"/>
      <color rgb="FFFF0000"/>
      <name val="Calibri"/>
      <family val="2"/>
      <charset val="161"/>
      <scheme val="minor"/>
    </font>
    <font>
      <b/>
      <sz val="14"/>
      <color theme="0"/>
      <name val="Arial Greek"/>
      <charset val="161"/>
    </font>
    <font>
      <b/>
      <sz val="14"/>
      <color theme="3" tint="-0.249977111117893"/>
      <name val="Arial Greek"/>
      <charset val="161"/>
    </font>
    <font>
      <sz val="16"/>
      <color rgb="FFFF0000"/>
      <name val="Calibri"/>
      <family val="2"/>
      <charset val="161"/>
      <scheme val="minor"/>
    </font>
    <font>
      <b/>
      <sz val="11"/>
      <name val="Arial"/>
      <family val="2"/>
      <charset val="161"/>
    </font>
    <font>
      <b/>
      <sz val="11"/>
      <color theme="3" tint="-0.249977111117893"/>
      <name val="Arial Greek"/>
      <charset val="161"/>
    </font>
    <font>
      <b/>
      <sz val="11"/>
      <color theme="3" tint="-0.249977111117893"/>
      <name val="Arial"/>
      <family val="2"/>
      <charset val="161"/>
    </font>
    <font>
      <b/>
      <sz val="11"/>
      <color theme="1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sz val="10"/>
      <name val="Helv"/>
      <charset val="238"/>
    </font>
    <font>
      <sz val="11"/>
      <color indexed="8"/>
      <name val="Calibri"/>
      <family val="2"/>
      <charset val="161"/>
    </font>
    <font>
      <sz val="11"/>
      <color indexed="9"/>
      <name val="Calibri"/>
      <family val="2"/>
      <charset val="161"/>
    </font>
    <font>
      <sz val="11"/>
      <color indexed="20"/>
      <name val="Calibri"/>
      <family val="2"/>
      <charset val="161"/>
    </font>
    <font>
      <b/>
      <sz val="11"/>
      <color indexed="10"/>
      <name val="Calibri"/>
      <family val="2"/>
      <charset val="161"/>
    </font>
    <font>
      <b/>
      <sz val="11"/>
      <color indexed="9"/>
      <name val="Calibri"/>
      <family val="2"/>
      <charset val="161"/>
    </font>
    <font>
      <sz val="10"/>
      <name val="Arial"/>
      <family val="2"/>
      <charset val="162"/>
    </font>
    <font>
      <sz val="10"/>
      <name val="HellasTimes"/>
      <charset val="161"/>
    </font>
    <font>
      <i/>
      <sz val="11"/>
      <color indexed="23"/>
      <name val="Calibri"/>
      <family val="2"/>
      <charset val="161"/>
    </font>
    <font>
      <sz val="11"/>
      <color indexed="17"/>
      <name val="Calibri"/>
      <family val="2"/>
      <charset val="161"/>
    </font>
    <font>
      <b/>
      <sz val="15"/>
      <color indexed="62"/>
      <name val="Calibri"/>
      <family val="2"/>
      <charset val="161"/>
    </font>
    <font>
      <b/>
      <sz val="13"/>
      <color indexed="62"/>
      <name val="Calibri"/>
      <family val="2"/>
      <charset val="161"/>
    </font>
    <font>
      <b/>
      <sz val="11"/>
      <color indexed="62"/>
      <name val="Calibri"/>
      <family val="2"/>
      <charset val="161"/>
    </font>
    <font>
      <sz val="11"/>
      <color indexed="62"/>
      <name val="Calibri"/>
      <family val="2"/>
      <charset val="161"/>
    </font>
    <font>
      <sz val="11"/>
      <color indexed="10"/>
      <name val="Calibri"/>
      <family val="2"/>
      <charset val="161"/>
    </font>
    <font>
      <sz val="11"/>
      <color indexed="19"/>
      <name val="Calibri"/>
      <family val="2"/>
      <charset val="161"/>
    </font>
    <font>
      <b/>
      <i/>
      <sz val="16"/>
      <name val="Helv"/>
    </font>
    <font>
      <sz val="10"/>
      <color indexed="8"/>
      <name val="MS Sans Serif"/>
      <family val="2"/>
      <charset val="161"/>
    </font>
    <font>
      <sz val="10"/>
      <name val="Tahoma"/>
      <family val="2"/>
      <charset val="161"/>
    </font>
    <font>
      <b/>
      <sz val="11"/>
      <color indexed="63"/>
      <name val="Calibri"/>
      <family val="2"/>
      <charset val="161"/>
    </font>
    <font>
      <sz val="10"/>
      <name val="Courier"/>
      <family val="1"/>
      <charset val="161"/>
    </font>
    <font>
      <b/>
      <sz val="18"/>
      <color indexed="62"/>
      <name val="Cambria"/>
      <family val="2"/>
      <charset val="161"/>
    </font>
    <font>
      <b/>
      <sz val="11"/>
      <color indexed="8"/>
      <name val="Calibri"/>
      <family val="2"/>
      <charset val="161"/>
    </font>
    <font>
      <sz val="9"/>
      <name val="Geneva"/>
      <family val="2"/>
    </font>
    <font>
      <sz val="11"/>
      <color theme="1"/>
      <name val="Tahoma"/>
      <family val="2"/>
      <charset val="161"/>
    </font>
    <font>
      <sz val="10"/>
      <color rgb="FF000000"/>
      <name val="Arial Greek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61"/>
    </font>
    <font>
      <u/>
      <sz val="9.35"/>
      <color theme="10"/>
      <name val="Calibri"/>
      <family val="2"/>
      <charset val="161"/>
    </font>
    <font>
      <b/>
      <sz val="12"/>
      <color theme="1"/>
      <name val="Tahoma"/>
      <family val="2"/>
      <charset val="161"/>
    </font>
    <font>
      <sz val="11"/>
      <color theme="1"/>
      <name val="Calibri"/>
      <family val="2"/>
      <scheme val="minor"/>
    </font>
    <font>
      <b/>
      <sz val="12"/>
      <color indexed="62"/>
      <name val="Tahoma"/>
      <family val="2"/>
      <charset val="161"/>
    </font>
    <font>
      <b/>
      <sz val="12"/>
      <color theme="0"/>
      <name val="Tahoma"/>
      <family val="2"/>
      <charset val="161"/>
    </font>
    <font>
      <b/>
      <sz val="12"/>
      <color theme="3" tint="-0.249977111117893"/>
      <name val="Tahoma"/>
      <family val="2"/>
      <charset val="161"/>
    </font>
    <font>
      <u/>
      <sz val="11"/>
      <color theme="11"/>
      <name val="Calibri"/>
      <family val="2"/>
      <charset val="161"/>
      <scheme val="minor"/>
    </font>
    <font>
      <sz val="11"/>
      <color rgb="FF333333"/>
      <name val="Open Sans"/>
      <family val="2"/>
      <charset val="161"/>
    </font>
    <font>
      <sz val="12"/>
      <color theme="1"/>
      <name val="Tahoma"/>
      <family val="2"/>
      <charset val="161"/>
    </font>
    <font>
      <sz val="11"/>
      <color indexed="9"/>
      <name val="Tahoma"/>
      <family val="2"/>
      <charset val="161"/>
    </font>
    <font>
      <sz val="11"/>
      <color indexed="62"/>
      <name val="Tahoma"/>
      <family val="2"/>
      <charset val="161"/>
    </font>
    <font>
      <sz val="11"/>
      <name val="Tahoma"/>
      <family val="2"/>
      <charset val="161"/>
    </font>
    <font>
      <sz val="11"/>
      <color theme="0"/>
      <name val="Tahoma"/>
      <family val="2"/>
      <charset val="161"/>
    </font>
    <font>
      <sz val="11"/>
      <color theme="3" tint="-0.249977111117893"/>
      <name val="Tahoma"/>
      <family val="2"/>
      <charset val="161"/>
    </font>
    <font>
      <sz val="10"/>
      <color indexed="9"/>
      <name val="Tahoma"/>
      <family val="2"/>
      <charset val="161"/>
    </font>
    <font>
      <sz val="10"/>
      <color rgb="FF002060"/>
      <name val="Tahoma"/>
      <family val="2"/>
      <charset val="161"/>
    </font>
    <font>
      <u/>
      <sz val="9"/>
      <color theme="10"/>
      <name val="Calibri"/>
      <family val="2"/>
      <charset val="161"/>
      <scheme val="minor"/>
    </font>
    <font>
      <sz val="9"/>
      <color indexed="9"/>
      <name val="Tahoma"/>
      <family val="2"/>
      <charset val="161"/>
    </font>
    <font>
      <sz val="9"/>
      <color theme="1"/>
      <name val="Tahoma"/>
      <family val="2"/>
      <charset val="161"/>
    </font>
    <font>
      <sz val="9"/>
      <color indexed="62"/>
      <name val="Tahoma"/>
      <family val="2"/>
      <charset val="161"/>
    </font>
    <font>
      <sz val="9"/>
      <color theme="3" tint="-0.249977111117893"/>
      <name val="Tahoma"/>
      <family val="2"/>
      <charset val="161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/>
        <bgColor indexed="64"/>
      </patternFill>
    </fill>
  </fills>
  <borders count="25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theme="3" tint="-0.24994659260841701"/>
      </bottom>
      <diagonal/>
    </border>
    <border>
      <left/>
      <right/>
      <top style="medium">
        <color auto="1"/>
      </top>
      <bottom style="medium">
        <color theme="3" tint="-0.24994659260841701"/>
      </bottom>
      <diagonal/>
    </border>
    <border>
      <left style="thin">
        <color theme="3" tint="-0.24994659260841701"/>
      </left>
      <right/>
      <top style="medium">
        <color auto="1"/>
      </top>
      <bottom style="medium">
        <color theme="3" tint="-0.24994659260841701"/>
      </bottom>
      <diagonal/>
    </border>
    <border>
      <left/>
      <right style="thin">
        <color theme="3" tint="-0.24994659260841701"/>
      </right>
      <top style="medium">
        <color auto="1"/>
      </top>
      <bottom style="medium">
        <color theme="3" tint="-0.24994659260841701"/>
      </bottom>
      <diagonal/>
    </border>
    <border>
      <left/>
      <right style="medium">
        <color auto="1"/>
      </right>
      <top style="medium">
        <color auto="1"/>
      </top>
      <bottom style="medium">
        <color theme="3" tint="-0.2499465926084170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theme="3" tint="-0.24994659260841701"/>
      </right>
      <top style="medium">
        <color auto="1"/>
      </top>
      <bottom/>
      <diagonal/>
    </border>
    <border>
      <left/>
      <right/>
      <top style="medium">
        <color theme="3" tint="-0.2499465926084170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hair">
        <color theme="3" tint="-0.24994659260841701"/>
      </top>
      <bottom style="medium">
        <color theme="3" tint="-0.2499465926084170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theme="3" tint="-0.24994659260841701"/>
      </left>
      <right/>
      <top/>
      <bottom style="hair">
        <color auto="1"/>
      </bottom>
      <diagonal/>
    </border>
    <border>
      <left/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/>
      <top style="medium">
        <color auto="1"/>
      </top>
      <bottom/>
      <diagonal/>
    </border>
    <border>
      <left style="thin">
        <color theme="3" tint="-0.24994659260841701"/>
      </left>
      <right/>
      <top style="hair">
        <color auto="1"/>
      </top>
      <bottom/>
      <diagonal/>
    </border>
    <border>
      <left/>
      <right/>
      <top style="hair">
        <color theme="3" tint="-0.2499465926084170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3" tint="-0.24994659260841701"/>
      </left>
      <right/>
      <top style="hair">
        <color theme="3" tint="-0.24994659260841701"/>
      </top>
      <bottom style="medium">
        <color theme="3" tint="-0.24994659260841701"/>
      </bottom>
      <diagonal/>
    </border>
    <border>
      <left style="medium">
        <color auto="1"/>
      </left>
      <right/>
      <top style="medium">
        <color theme="3" tint="-0.24994659260841701"/>
      </top>
      <bottom style="medium">
        <color auto="1"/>
      </bottom>
      <diagonal/>
    </border>
    <border>
      <left/>
      <right/>
      <top style="medium">
        <color theme="3" tint="-0.2499465926084170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theme="3" tint="-0.24994659260841701"/>
      </right>
      <top style="hair">
        <color auto="1"/>
      </top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/>
      <top style="medium">
        <color theme="3"/>
      </top>
      <bottom style="hair">
        <color theme="3" tint="-0.24994659260841701"/>
      </bottom>
      <diagonal/>
    </border>
    <border>
      <left style="thin">
        <color theme="3" tint="-0.24994659260841701"/>
      </left>
      <right/>
      <top style="medium">
        <color theme="3"/>
      </top>
      <bottom style="hair">
        <color theme="3" tint="-0.24994659260841701"/>
      </bottom>
      <diagonal/>
    </border>
    <border>
      <left/>
      <right/>
      <top style="medium">
        <color theme="3"/>
      </top>
      <bottom style="hair">
        <color auto="1"/>
      </bottom>
      <diagonal/>
    </border>
    <border>
      <left style="thin">
        <color theme="3" tint="-0.24994659260841701"/>
      </left>
      <right/>
      <top style="medium">
        <color theme="3"/>
      </top>
      <bottom style="hair">
        <color auto="1"/>
      </bottom>
      <diagonal/>
    </border>
    <border>
      <left/>
      <right style="thin">
        <color theme="3" tint="-0.24994659260841701"/>
      </right>
      <top style="medium">
        <color theme="3"/>
      </top>
      <bottom/>
      <diagonal/>
    </border>
    <border>
      <left style="thin">
        <color theme="3" tint="-0.24994659260841701"/>
      </left>
      <right/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/>
      <right/>
      <top style="hair">
        <color auto="1"/>
      </top>
      <bottom style="medium">
        <color theme="3"/>
      </bottom>
      <diagonal/>
    </border>
    <border>
      <left style="thin">
        <color theme="3" tint="-0.24994659260841701"/>
      </left>
      <right/>
      <top style="hair">
        <color auto="1"/>
      </top>
      <bottom style="medium">
        <color theme="3"/>
      </bottom>
      <diagonal/>
    </border>
    <border>
      <left/>
      <right/>
      <top style="hair">
        <color theme="3" tint="-0.24994659260841701"/>
      </top>
      <bottom style="medium">
        <color theme="3"/>
      </bottom>
      <diagonal/>
    </border>
    <border>
      <left/>
      <right style="thin">
        <color theme="3" tint="-0.24994659260841701"/>
      </right>
      <top/>
      <bottom style="medium">
        <color theme="3"/>
      </bottom>
      <diagonal/>
    </border>
    <border>
      <left style="thin">
        <color theme="3" tint="-0.24994659260841701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thin">
        <color theme="3" tint="-0.24994659260841701"/>
      </right>
      <top/>
      <bottom style="hair">
        <color auto="1"/>
      </bottom>
      <diagonal/>
    </border>
    <border>
      <left style="medium">
        <color theme="3"/>
      </left>
      <right/>
      <top style="medium">
        <color theme="3"/>
      </top>
      <bottom style="hair">
        <color auto="1"/>
      </bottom>
      <diagonal/>
    </border>
    <border>
      <left/>
      <right style="thin">
        <color theme="3" tint="-0.24994659260841701"/>
      </right>
      <top style="medium">
        <color theme="3"/>
      </top>
      <bottom style="hair">
        <color auto="1"/>
      </bottom>
      <diagonal/>
    </border>
    <border>
      <left style="medium">
        <color theme="3"/>
      </left>
      <right/>
      <top style="hair">
        <color auto="1"/>
      </top>
      <bottom style="medium">
        <color theme="3"/>
      </bottom>
      <diagonal/>
    </border>
    <border>
      <left/>
      <right style="thin">
        <color theme="3" tint="-0.24994659260841701"/>
      </right>
      <top style="hair">
        <color auto="1"/>
      </top>
      <bottom style="medium">
        <color theme="3"/>
      </bottom>
      <diagonal/>
    </border>
    <border>
      <left style="thin">
        <color theme="3" tint="-0.24994659260841701"/>
      </left>
      <right/>
      <top style="hair">
        <color theme="3" tint="-0.24994659260841701"/>
      </top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 style="thin">
        <color theme="3" tint="-0.24994659260841701"/>
      </left>
      <right/>
      <top style="medium">
        <color theme="3"/>
      </top>
      <bottom style="medium">
        <color theme="3"/>
      </bottom>
      <diagonal/>
    </border>
    <border>
      <left/>
      <right style="thin">
        <color theme="3" tint="-0.24994659260841701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/>
      <top/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  <border>
      <left/>
      <right/>
      <top style="medium">
        <color theme="3"/>
      </top>
      <bottom style="hair">
        <color theme="3"/>
      </bottom>
      <diagonal/>
    </border>
    <border>
      <left style="thin">
        <color theme="3" tint="-0.24994659260841701"/>
      </left>
      <right/>
      <top style="medium">
        <color theme="3"/>
      </top>
      <bottom style="hair">
        <color theme="3"/>
      </bottom>
      <diagonal/>
    </border>
    <border>
      <left/>
      <right/>
      <top style="hair">
        <color theme="3"/>
      </top>
      <bottom style="hair">
        <color theme="3"/>
      </bottom>
      <diagonal/>
    </border>
    <border>
      <left/>
      <right/>
      <top style="hair">
        <color theme="3"/>
      </top>
      <bottom style="medium">
        <color theme="3"/>
      </bottom>
      <diagonal/>
    </border>
    <border>
      <left style="thin">
        <color theme="3" tint="-0.24994659260841701"/>
      </left>
      <right/>
      <top style="hair">
        <color theme="3"/>
      </top>
      <bottom style="medium">
        <color theme="3"/>
      </bottom>
      <diagonal/>
    </border>
    <border>
      <left/>
      <right style="thin">
        <color theme="3" tint="-0.24994659260841701"/>
      </right>
      <top style="hair">
        <color theme="3"/>
      </top>
      <bottom style="medium">
        <color theme="3"/>
      </bottom>
      <diagonal/>
    </border>
    <border>
      <left/>
      <right/>
      <top style="hair">
        <color theme="3"/>
      </top>
      <bottom/>
      <diagonal/>
    </border>
    <border>
      <left style="medium">
        <color theme="3"/>
      </left>
      <right style="medium">
        <color theme="3"/>
      </right>
      <top/>
      <bottom/>
      <diagonal/>
    </border>
    <border>
      <left/>
      <right/>
      <top/>
      <bottom style="hair">
        <color theme="3"/>
      </bottom>
      <diagonal/>
    </border>
    <border>
      <left/>
      <right/>
      <top style="thin">
        <color theme="3" tint="-0.24994659260841701"/>
      </top>
      <bottom style="medium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medium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/>
      <right style="medium">
        <color theme="3" tint="-0.24994659260841701"/>
      </right>
      <top style="thin">
        <color theme="3" tint="-0.24994659260841701"/>
      </top>
      <bottom style="medium">
        <color theme="3" tint="-0.24994659260841701"/>
      </bottom>
      <diagonal/>
    </border>
    <border>
      <left/>
      <right/>
      <top style="medium">
        <color theme="3" tint="-0.24994659260841701"/>
      </top>
      <bottom style="thin">
        <color theme="3" tint="-0.2499465926084170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theme="3" tint="-0.24994659260841701"/>
      </left>
      <right/>
      <top style="medium">
        <color theme="3" tint="-0.24994659260841701"/>
      </top>
      <bottom style="thin">
        <color theme="3" tint="-0.24994659260841701"/>
      </bottom>
      <diagonal/>
    </border>
    <border>
      <left/>
      <right style="medium">
        <color theme="3" tint="-0.24994659260841701"/>
      </right>
      <top style="medium">
        <color theme="3" tint="-0.24994659260841701"/>
      </top>
      <bottom style="thin">
        <color theme="3" tint="-0.24994659260841701"/>
      </bottom>
      <diagonal/>
    </border>
    <border>
      <left style="medium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theme="3" tint="-0.24994659260841701"/>
      </left>
      <right/>
      <top style="thin">
        <color theme="3" tint="-0.24994659260841701"/>
      </top>
      <bottom style="medium">
        <color theme="3" tint="-0.24994659260841701"/>
      </bottom>
      <diagonal/>
    </border>
    <border>
      <left/>
      <right style="thin">
        <color theme="3" tint="-0.24994659260841701"/>
      </right>
      <top style="medium">
        <color theme="3"/>
      </top>
      <bottom style="hair">
        <color theme="3"/>
      </bottom>
      <diagonal/>
    </border>
    <border>
      <left style="medium">
        <color theme="3"/>
      </left>
      <right/>
      <top style="medium">
        <color theme="3"/>
      </top>
      <bottom style="hair">
        <color theme="3"/>
      </bottom>
      <diagonal/>
    </border>
    <border>
      <left style="thin">
        <color theme="3" tint="-0.24994659260841701"/>
      </left>
      <right/>
      <top style="medium">
        <color theme="3" tint="-0.24994659260841701"/>
      </top>
      <bottom style="hair">
        <color theme="3"/>
      </bottom>
      <diagonal/>
    </border>
    <border>
      <left/>
      <right/>
      <top style="medium">
        <color theme="3" tint="-0.24994659260841701"/>
      </top>
      <bottom style="hair">
        <color theme="3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hair">
        <color theme="3" tint="-0.24994659260841701"/>
      </bottom>
      <diagonal/>
    </border>
    <border>
      <left style="thin">
        <color theme="3" tint="-0.24994659260841701"/>
      </left>
      <right/>
      <top/>
      <bottom style="hair">
        <color theme="3" tint="-0.24994659260841701"/>
      </bottom>
      <diagonal/>
    </border>
    <border>
      <left style="medium">
        <color theme="3"/>
      </left>
      <right/>
      <top/>
      <bottom style="medium">
        <color theme="3" tint="-0.24994659260841701"/>
      </bottom>
      <diagonal/>
    </border>
    <border>
      <left/>
      <right/>
      <top/>
      <bottom style="medium">
        <color theme="3" tint="-0.24994659260841701"/>
      </bottom>
      <diagonal/>
    </border>
    <border>
      <left/>
      <right style="thin">
        <color theme="3" tint="-0.24994659260841701"/>
      </right>
      <top style="medium">
        <color theme="3" tint="-0.24994659260841701"/>
      </top>
      <bottom style="hair">
        <color auto="1"/>
      </bottom>
      <diagonal/>
    </border>
    <border>
      <left style="thin">
        <color theme="3" tint="-0.24994659260841701"/>
      </left>
      <right/>
      <top style="medium">
        <color theme="3" tint="-0.24994659260841701"/>
      </top>
      <bottom style="hair">
        <color auto="1"/>
      </bottom>
      <diagonal/>
    </border>
    <border>
      <left/>
      <right/>
      <top style="medium">
        <color theme="3" tint="-0.2499465926084170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theme="3"/>
      </left>
      <right/>
      <top/>
      <bottom style="hair">
        <color auto="1"/>
      </bottom>
      <diagonal/>
    </border>
    <border>
      <left/>
      <right/>
      <top style="hair">
        <color theme="3"/>
      </top>
      <bottom style="hair">
        <color theme="3" tint="-0.24994659260841701"/>
      </bottom>
      <diagonal/>
    </border>
    <border>
      <left/>
      <right style="thin">
        <color theme="3"/>
      </right>
      <top style="medium">
        <color theme="3"/>
      </top>
      <bottom/>
      <diagonal/>
    </border>
    <border>
      <left style="thin">
        <color theme="3" tint="-0.24994659260841701"/>
      </left>
      <right/>
      <top style="hair">
        <color theme="3"/>
      </top>
      <bottom/>
      <diagonal/>
    </border>
    <border>
      <left style="medium">
        <color theme="3"/>
      </left>
      <right/>
      <top style="medium">
        <color theme="3" tint="-0.24994659260841701"/>
      </top>
      <bottom/>
      <diagonal/>
    </border>
    <border>
      <left/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 tint="-0.2499465926084170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theme="3" tint="-0.24994659260841701"/>
      </top>
      <bottom style="medium">
        <color theme="3" tint="-0.2499465926084170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theme="3"/>
      </top>
      <bottom/>
      <diagonal/>
    </border>
    <border>
      <left/>
      <right style="medium">
        <color auto="1"/>
      </right>
      <top style="medium">
        <color theme="3" tint="-0.24994659260841701"/>
      </top>
      <bottom style="medium">
        <color theme="3" tint="-0.24994659260841701"/>
      </bottom>
      <diagonal/>
    </border>
    <border>
      <left/>
      <right style="medium">
        <color auto="1"/>
      </right>
      <top style="medium">
        <color theme="3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theme="3"/>
      </bottom>
      <diagonal/>
    </border>
    <border>
      <left style="medium">
        <color auto="1"/>
      </left>
      <right style="medium">
        <color auto="1"/>
      </right>
      <top style="medium">
        <color theme="3"/>
      </top>
      <bottom style="hair">
        <color theme="3"/>
      </bottom>
      <diagonal/>
    </border>
    <border>
      <left style="medium">
        <color auto="1"/>
      </left>
      <right style="medium">
        <color auto="1"/>
      </right>
      <top style="medium">
        <color theme="3" tint="-0.24994659260841701"/>
      </top>
      <bottom style="hair">
        <color theme="3"/>
      </bottom>
      <diagonal/>
    </border>
    <border>
      <left style="medium">
        <color auto="1"/>
      </left>
      <right style="medium">
        <color auto="1"/>
      </right>
      <top style="hair">
        <color theme="3"/>
      </top>
      <bottom style="medium">
        <color theme="3"/>
      </bottom>
      <diagonal/>
    </border>
    <border>
      <left style="medium">
        <color auto="1"/>
      </left>
      <right style="medium">
        <color auto="1"/>
      </right>
      <top style="hair">
        <color theme="3"/>
      </top>
      <bottom style="hair">
        <color theme="3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theme="3" tint="-0.24994659260841701"/>
      </left>
      <right/>
      <top style="medium">
        <color theme="3" tint="-0.24994659260841701"/>
      </top>
      <bottom style="hair">
        <color theme="3" tint="-0.24994659260841701"/>
      </bottom>
      <diagonal/>
    </border>
    <border>
      <left/>
      <right/>
      <top style="medium">
        <color theme="3" tint="-0.24994659260841701"/>
      </top>
      <bottom style="hair">
        <color theme="3" tint="-0.2499465926084170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auto="1"/>
      </left>
      <right style="medium">
        <color auto="1"/>
      </right>
      <top/>
      <bottom style="hair">
        <color theme="3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 style="thin">
        <color theme="3" tint="-0.24994659260841701"/>
      </right>
      <top style="hair">
        <color theme="3" tint="-0.24994659260841701"/>
      </top>
      <bottom style="medium">
        <color theme="3" tint="-0.24994659260841701"/>
      </bottom>
      <diagonal/>
    </border>
    <border>
      <left style="thin">
        <color theme="3" tint="-0.24994659260841701"/>
      </left>
      <right/>
      <top style="hair">
        <color theme="3" tint="-0.24994659260841701"/>
      </top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medium">
        <color theme="3"/>
      </bottom>
      <diagonal/>
    </border>
    <border>
      <left style="thin">
        <color theme="3"/>
      </left>
      <right/>
      <top style="medium">
        <color theme="3"/>
      </top>
      <bottom/>
      <diagonal/>
    </border>
    <border>
      <left style="medium">
        <color theme="3"/>
      </left>
      <right style="medium">
        <color theme="3" tint="-0.24994659260841701"/>
      </right>
      <top style="medium">
        <color theme="3"/>
      </top>
      <bottom/>
      <diagonal/>
    </border>
    <border>
      <left style="medium">
        <color theme="3"/>
      </left>
      <right style="medium">
        <color theme="3" tint="-0.24994659260841701"/>
      </right>
      <top/>
      <bottom style="medium">
        <color theme="3"/>
      </bottom>
      <diagonal/>
    </border>
    <border>
      <left style="thin">
        <color theme="3"/>
      </left>
      <right/>
      <top style="hair">
        <color theme="3"/>
      </top>
      <bottom style="medium">
        <color theme="3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theme="3"/>
      </top>
      <bottom style="medium">
        <color theme="3"/>
      </bottom>
      <diagonal/>
    </border>
    <border>
      <left/>
      <right style="medium">
        <color auto="1"/>
      </right>
      <top style="medium">
        <color theme="3"/>
      </top>
      <bottom style="hair">
        <color theme="3"/>
      </bottom>
      <diagonal/>
    </border>
    <border>
      <left/>
      <right style="medium">
        <color auto="1"/>
      </right>
      <top style="medium">
        <color theme="3" tint="-0.24994659260841701"/>
      </top>
      <bottom/>
      <diagonal/>
    </border>
    <border>
      <left/>
      <right style="thin">
        <color auto="1"/>
      </right>
      <top style="medium">
        <color auto="1"/>
      </top>
      <bottom style="hair">
        <color theme="3"/>
      </bottom>
      <diagonal/>
    </border>
    <border>
      <left/>
      <right/>
      <top style="medium">
        <color auto="1"/>
      </top>
      <bottom style="hair">
        <color theme="3"/>
      </bottom>
      <diagonal/>
    </border>
    <border>
      <left style="medium">
        <color theme="3"/>
      </left>
      <right/>
      <top style="hair">
        <color theme="3"/>
      </top>
      <bottom style="hair">
        <color theme="3"/>
      </bottom>
      <diagonal/>
    </border>
    <border>
      <left/>
      <right style="thin">
        <color auto="1"/>
      </right>
      <top style="hair">
        <color theme="3"/>
      </top>
      <bottom style="hair">
        <color theme="3"/>
      </bottom>
      <diagonal/>
    </border>
    <border>
      <left style="medium">
        <color theme="3"/>
      </left>
      <right/>
      <top style="hair">
        <color theme="3"/>
      </top>
      <bottom style="medium">
        <color auto="1"/>
      </bottom>
      <diagonal/>
    </border>
    <border>
      <left/>
      <right style="thin">
        <color auto="1"/>
      </right>
      <top style="hair">
        <color theme="3"/>
      </top>
      <bottom style="medium">
        <color auto="1"/>
      </bottom>
      <diagonal/>
    </border>
    <border>
      <left/>
      <right/>
      <top style="hair">
        <color theme="3"/>
      </top>
      <bottom style="medium">
        <color auto="1"/>
      </bottom>
      <diagonal/>
    </border>
    <border>
      <left style="medium">
        <color theme="3"/>
      </left>
      <right/>
      <top style="hair">
        <color theme="3"/>
      </top>
      <bottom/>
      <diagonal/>
    </border>
    <border>
      <left/>
      <right style="thin">
        <color auto="1"/>
      </right>
      <top style="hair">
        <color theme="3"/>
      </top>
      <bottom/>
      <diagonal/>
    </border>
    <border>
      <left/>
      <right style="thin">
        <color auto="1"/>
      </right>
      <top style="medium">
        <color theme="3"/>
      </top>
      <bottom style="hair">
        <color theme="3"/>
      </bottom>
      <diagonal/>
    </border>
    <border>
      <left/>
      <right style="thin">
        <color auto="1"/>
      </right>
      <top/>
      <bottom style="medium">
        <color theme="3"/>
      </bottom>
      <diagonal/>
    </border>
    <border>
      <left/>
      <right style="thin">
        <color auto="1"/>
      </right>
      <top style="medium">
        <color theme="3"/>
      </top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 style="medium">
        <color theme="3" tint="-0.24994659260841701"/>
      </bottom>
      <diagonal/>
    </border>
    <border>
      <left style="thin">
        <color theme="3" tint="-0.24994659260841701"/>
      </left>
      <right/>
      <top style="medium">
        <color theme="3" tint="-0.24994659260841701"/>
      </top>
      <bottom style="medium">
        <color theme="3" tint="-0.24994659260841701"/>
      </bottom>
      <diagonal/>
    </border>
    <border>
      <left/>
      <right style="thin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/>
      <right style="thin">
        <color theme="3" tint="-0.24994659260841701"/>
      </right>
      <top style="medium">
        <color theme="3" tint="-0.24994659260841701"/>
      </top>
      <bottom style="hair">
        <color theme="3" tint="-0.24994659260841701"/>
      </bottom>
      <diagonal/>
    </border>
    <border>
      <left style="medium">
        <color theme="3"/>
      </left>
      <right/>
      <top/>
      <bottom style="hair">
        <color theme="3"/>
      </bottom>
      <diagonal/>
    </border>
    <border>
      <left/>
      <right style="thin">
        <color auto="1"/>
      </right>
      <top/>
      <bottom style="hair">
        <color theme="3"/>
      </bottom>
      <diagonal/>
    </border>
    <border>
      <left style="medium">
        <color theme="3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theme="3" tint="-0.24994659260841701"/>
      </top>
      <bottom style="hair">
        <color theme="3"/>
      </bottom>
      <diagonal/>
    </border>
    <border>
      <left style="medium">
        <color auto="1"/>
      </left>
      <right/>
      <top style="hair">
        <color theme="3"/>
      </top>
      <bottom style="medium">
        <color theme="3"/>
      </bottom>
      <diagonal/>
    </border>
    <border>
      <left style="medium">
        <color auto="1"/>
      </left>
      <right/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auto="1"/>
      </left>
      <right/>
      <top/>
      <bottom style="hair">
        <color theme="3"/>
      </bottom>
      <diagonal/>
    </border>
    <border>
      <left style="medium">
        <color auto="1"/>
      </left>
      <right/>
      <top/>
      <bottom style="medium">
        <color theme="3"/>
      </bottom>
      <diagonal/>
    </border>
    <border>
      <left style="medium">
        <color auto="1"/>
      </left>
      <right/>
      <top style="medium">
        <color theme="3"/>
      </top>
      <bottom style="hair">
        <color theme="3"/>
      </bottom>
      <diagonal/>
    </border>
    <border>
      <left style="medium">
        <color auto="1"/>
      </left>
      <right/>
      <top style="hair">
        <color theme="3"/>
      </top>
      <bottom style="hair">
        <color theme="3"/>
      </bottom>
      <diagonal/>
    </border>
    <border>
      <left style="thin">
        <color theme="3"/>
      </left>
      <right/>
      <top style="medium">
        <color theme="3"/>
      </top>
      <bottom style="hair">
        <color theme="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theme="3"/>
      </bottom>
      <diagonal/>
    </border>
    <border>
      <left/>
      <right style="medium">
        <color auto="1"/>
      </right>
      <top style="medium">
        <color auto="1"/>
      </top>
      <bottom style="medium">
        <color theme="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theme="3" tint="-0.24994659260841701"/>
      </bottom>
      <diagonal/>
    </border>
    <border>
      <left style="medium">
        <color auto="1"/>
      </left>
      <right style="medium">
        <color auto="1"/>
      </right>
      <top style="medium">
        <color theme="3"/>
      </top>
      <bottom style="medium">
        <color theme="3"/>
      </bottom>
      <diagonal/>
    </border>
    <border>
      <left style="medium">
        <color auto="1"/>
      </left>
      <right style="medium">
        <color auto="1"/>
      </right>
      <top style="medium">
        <color theme="3"/>
      </top>
      <bottom style="medium">
        <color auto="1"/>
      </bottom>
      <diagonal/>
    </border>
    <border>
      <left/>
      <right style="medium">
        <color auto="1"/>
      </right>
      <top style="medium">
        <color theme="3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theme="3"/>
      </top>
      <bottom/>
      <diagonal/>
    </border>
    <border>
      <left style="medium">
        <color auto="1"/>
      </left>
      <right style="medium">
        <color auto="1"/>
      </right>
      <top style="medium">
        <color theme="3" tint="-0.2499465926084170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theme="3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theme="3"/>
      </bottom>
      <diagonal/>
    </border>
    <border>
      <left/>
      <right style="medium">
        <color auto="1"/>
      </right>
      <top style="hair">
        <color auto="1"/>
      </top>
      <bottom style="medium">
        <color theme="3"/>
      </bottom>
      <diagonal/>
    </border>
    <border>
      <left/>
      <right style="thin">
        <color theme="3" tint="-0.24994659260841701"/>
      </right>
      <top style="medium">
        <color theme="3"/>
      </top>
      <bottom style="medium">
        <color theme="3" tint="-0.24994659260841701"/>
      </bottom>
      <diagonal/>
    </border>
    <border>
      <left style="thin">
        <color theme="3" tint="-0.24994659260841701"/>
      </left>
      <right/>
      <top style="medium">
        <color theme="3"/>
      </top>
      <bottom style="medium">
        <color theme="3" tint="-0.2499465926084170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theme="3" tint="-0.24994659260841701"/>
      </bottom>
      <diagonal/>
    </border>
    <border>
      <left/>
      <right style="medium">
        <color auto="1"/>
      </right>
      <top style="hair">
        <color auto="1"/>
      </top>
      <bottom style="medium">
        <color theme="3" tint="-0.24994659260841701"/>
      </bottom>
      <diagonal/>
    </border>
    <border>
      <left style="medium">
        <color auto="1"/>
      </left>
      <right style="medium">
        <color auto="1"/>
      </right>
      <top style="medium">
        <color theme="3" tint="-0.24994659260841701"/>
      </top>
      <bottom style="hair">
        <color auto="1"/>
      </bottom>
      <diagonal/>
    </border>
    <border>
      <left/>
      <right style="medium">
        <color auto="1"/>
      </right>
      <top style="medium">
        <color theme="3" tint="-0.2499465926084170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theme="3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theme="3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theme="3"/>
      </top>
      <bottom style="hair">
        <color auto="1"/>
      </bottom>
      <diagonal/>
    </border>
    <border>
      <left/>
      <right style="thin">
        <color auto="1"/>
      </right>
      <top style="medium">
        <color theme="3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theme="3"/>
      </bottom>
      <diagonal/>
    </border>
    <border>
      <left/>
      <right/>
      <top style="medium">
        <color auto="1"/>
      </top>
      <bottom style="medium">
        <color theme="3"/>
      </bottom>
      <diagonal/>
    </border>
    <border>
      <left style="thin">
        <color theme="3" tint="-0.24994659260841701"/>
      </left>
      <right/>
      <top style="medium">
        <color auto="1"/>
      </top>
      <bottom style="medium">
        <color theme="3"/>
      </bottom>
      <diagonal/>
    </border>
    <border>
      <left style="medium">
        <color auto="1"/>
      </left>
      <right/>
      <top style="medium">
        <color theme="3" tint="-0.24994659260841701"/>
      </top>
      <bottom/>
      <diagonal/>
    </border>
    <border>
      <left/>
      <right style="medium">
        <color auto="1"/>
      </right>
      <top style="medium">
        <color theme="3" tint="-0.24994659260841701"/>
      </top>
      <bottom style="hair">
        <color theme="3" tint="-0.24994659260841701"/>
      </bottom>
      <diagonal/>
    </border>
    <border>
      <left style="medium">
        <color auto="1"/>
      </left>
      <right/>
      <top/>
      <bottom style="medium">
        <color theme="3" tint="-0.24994659260841701"/>
      </bottom>
      <diagonal/>
    </border>
    <border>
      <left/>
      <right style="medium">
        <color auto="1"/>
      </right>
      <top style="hair">
        <color theme="3" tint="-0.24994659260841701"/>
      </top>
      <bottom style="medium">
        <color theme="3" tint="-0.2499465926084170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medium">
        <color theme="3"/>
      </top>
      <bottom/>
      <diagonal/>
    </border>
    <border>
      <left style="medium">
        <color auto="1"/>
      </left>
      <right/>
      <top style="medium">
        <color theme="3"/>
      </top>
      <bottom style="medium">
        <color theme="3"/>
      </bottom>
      <diagonal/>
    </border>
    <border>
      <left/>
      <right style="medium">
        <color auto="1"/>
      </right>
      <top style="medium">
        <color theme="3"/>
      </top>
      <bottom style="medium">
        <color theme="3" tint="-0.24994659260841701"/>
      </bottom>
      <diagonal/>
    </border>
    <border>
      <left style="medium">
        <color auto="1"/>
      </left>
      <right/>
      <top style="medium">
        <color theme="3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theme="3"/>
      </bottom>
      <diagonal/>
    </border>
    <border>
      <left style="medium">
        <color auto="1"/>
      </left>
      <right/>
      <top style="medium">
        <color theme="3"/>
      </top>
      <bottom style="medium">
        <color auto="1"/>
      </bottom>
      <diagonal/>
    </border>
    <border>
      <left/>
      <right/>
      <top style="medium">
        <color theme="3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9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 applyNumberForma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 applyNumberForma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 applyNumberFormat="0" applyFill="0" applyBorder="0" applyAlignment="0" applyProtection="0"/>
    <xf numFmtId="0" fontId="40" fillId="0" borderId="0"/>
    <xf numFmtId="0" fontId="4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0" fillId="0" borderId="0"/>
    <xf numFmtId="0" fontId="18" fillId="0" borderId="0" applyNumberFormat="0" applyFill="0" applyBorder="0" applyAlignment="0" applyProtection="0"/>
    <xf numFmtId="0" fontId="40" fillId="0" borderId="0"/>
    <xf numFmtId="0" fontId="4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0" fillId="0" borderId="0"/>
    <xf numFmtId="0" fontId="40" fillId="0" borderId="0"/>
    <xf numFmtId="0" fontId="18" fillId="0" borderId="0" applyNumberForma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0" fillId="0" borderId="0"/>
    <xf numFmtId="0" fontId="18" fillId="0" borderId="0" applyNumberFormat="0" applyFill="0" applyBorder="0" applyAlignment="0" applyProtection="0"/>
    <xf numFmtId="0" fontId="40" fillId="0" borderId="0"/>
    <xf numFmtId="0" fontId="18" fillId="0" borderId="0" applyNumberForma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18" fillId="0" borderId="0" applyNumberFormat="0" applyFill="0" applyBorder="0" applyAlignment="0" applyProtection="0"/>
    <xf numFmtId="0" fontId="40" fillId="0" borderId="0"/>
    <xf numFmtId="0" fontId="4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18" fillId="0" borderId="0" applyNumberForma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0" fillId="0" borderId="0"/>
    <xf numFmtId="0" fontId="18" fillId="0" borderId="0" applyNumberFormat="0" applyFill="0" applyBorder="0" applyAlignment="0" applyProtection="0"/>
    <xf numFmtId="0" fontId="4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6" borderId="0" applyNumberFormat="0" applyBorder="0" applyAlignment="0" applyProtection="0"/>
    <xf numFmtId="0" fontId="41" fillId="18" borderId="0" applyNumberFormat="0" applyBorder="0" applyAlignment="0" applyProtection="0"/>
    <xf numFmtId="0" fontId="41" fillId="15" borderId="0" applyNumberFormat="0" applyBorder="0" applyAlignment="0" applyProtection="0"/>
    <xf numFmtId="0" fontId="41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18" borderId="0" applyNumberFormat="0" applyBorder="0" applyAlignment="0" applyProtection="0"/>
    <xf numFmtId="0" fontId="41" fillId="16" borderId="0" applyNumberFormat="0" applyBorder="0" applyAlignment="0" applyProtection="0"/>
    <xf numFmtId="0" fontId="42" fillId="18" borderId="0" applyNumberFormat="0" applyBorder="0" applyAlignment="0" applyProtection="0"/>
    <xf numFmtId="0" fontId="42" fillId="21" borderId="0" applyNumberFormat="0" applyBorder="0" applyAlignment="0" applyProtection="0"/>
    <xf numFmtId="0" fontId="42" fillId="22" borderId="0" applyNumberFormat="0" applyBorder="0" applyAlignment="0" applyProtection="0"/>
    <xf numFmtId="0" fontId="42" fillId="20" borderId="0" applyNumberFormat="0" applyBorder="0" applyAlignment="0" applyProtection="0"/>
    <xf numFmtId="0" fontId="42" fillId="18" borderId="0" applyNumberFormat="0" applyBorder="0" applyAlignment="0" applyProtection="0"/>
    <xf numFmtId="0" fontId="42" fillId="15" borderId="0" applyNumberFormat="0" applyBorder="0" applyAlignment="0" applyProtection="0"/>
    <xf numFmtId="0" fontId="42" fillId="23" borderId="0" applyNumberFormat="0" applyBorder="0" applyAlignment="0" applyProtection="0"/>
    <xf numFmtId="0" fontId="42" fillId="21" borderId="0" applyNumberFormat="0" applyBorder="0" applyAlignment="0" applyProtection="0"/>
    <xf numFmtId="0" fontId="42" fillId="22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42" fillId="26" borderId="0" applyNumberFormat="0" applyBorder="0" applyAlignment="0" applyProtection="0"/>
    <xf numFmtId="0" fontId="43" fillId="27" borderId="0" applyNumberFormat="0" applyBorder="0" applyAlignment="0" applyProtection="0"/>
    <xf numFmtId="0" fontId="44" fillId="28" borderId="242" applyNumberFormat="0" applyAlignment="0" applyProtection="0"/>
    <xf numFmtId="0" fontId="45" fillId="29" borderId="243" applyNumberFormat="0" applyAlignment="0" applyProtection="0"/>
    <xf numFmtId="169" fontId="46" fillId="0" borderId="0" applyFont="0" applyFill="0" applyBorder="0" applyAlignment="0" applyProtection="0"/>
    <xf numFmtId="170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76" fontId="47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18" borderId="0" applyNumberFormat="0" applyBorder="0" applyAlignment="0" applyProtection="0"/>
    <xf numFmtId="0" fontId="50" fillId="0" borderId="244" applyNumberFormat="0" applyFill="0" applyAlignment="0" applyProtection="0"/>
    <xf numFmtId="0" fontId="51" fillId="0" borderId="245" applyNumberFormat="0" applyFill="0" applyAlignment="0" applyProtection="0"/>
    <xf numFmtId="0" fontId="52" fillId="0" borderId="246" applyNumberFormat="0" applyFill="0" applyAlignment="0" applyProtection="0"/>
    <xf numFmtId="0" fontId="52" fillId="0" borderId="0" applyNumberFormat="0" applyFill="0" applyBorder="0" applyAlignment="0" applyProtection="0"/>
    <xf numFmtId="0" fontId="53" fillId="19" borderId="242" applyNumberFormat="0" applyAlignment="0" applyProtection="0"/>
    <xf numFmtId="0" fontId="54" fillId="0" borderId="247" applyNumberFormat="0" applyFill="0" applyAlignment="0" applyProtection="0"/>
    <xf numFmtId="0" fontId="55" fillId="19" borderId="0" applyNumberFormat="0" applyBorder="0" applyAlignment="0" applyProtection="0"/>
    <xf numFmtId="0" fontId="40" fillId="0" borderId="0"/>
    <xf numFmtId="177" fontId="56" fillId="0" borderId="0"/>
    <xf numFmtId="0" fontId="57" fillId="0" borderId="0"/>
    <xf numFmtId="0" fontId="58" fillId="0" borderId="0"/>
    <xf numFmtId="0" fontId="18" fillId="0" borderId="0"/>
    <xf numFmtId="0" fontId="58" fillId="0" borderId="0"/>
    <xf numFmtId="0" fontId="58" fillId="0" borderId="0"/>
    <xf numFmtId="0" fontId="18" fillId="0" borderId="0"/>
    <xf numFmtId="0" fontId="18" fillId="0" borderId="0"/>
    <xf numFmtId="0" fontId="57" fillId="0" borderId="0"/>
    <xf numFmtId="0" fontId="18" fillId="0" borderId="0"/>
    <xf numFmtId="0" fontId="40" fillId="0" borderId="0"/>
    <xf numFmtId="0" fontId="40" fillId="0" borderId="0"/>
    <xf numFmtId="0" fontId="18" fillId="0" borderId="0"/>
    <xf numFmtId="0" fontId="10" fillId="16" borderId="248" applyNumberFormat="0" applyFont="0" applyAlignment="0" applyProtection="0"/>
    <xf numFmtId="0" fontId="59" fillId="28" borderId="249" applyNumberFormat="0" applyAlignment="0" applyProtection="0"/>
    <xf numFmtId="9" fontId="10" fillId="0" borderId="0" applyFont="0" applyFill="0" applyBorder="0" applyAlignment="0" applyProtection="0"/>
    <xf numFmtId="39" fontId="60" fillId="0" borderId="0"/>
    <xf numFmtId="0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250" applyNumberFormat="0" applyFill="0" applyAlignment="0" applyProtection="0"/>
    <xf numFmtId="178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63" fillId="0" borderId="0"/>
    <xf numFmtId="180" fontId="10" fillId="0" borderId="0" applyFont="0" applyFill="0" applyBorder="0" applyAlignment="0" applyProtection="0"/>
    <xf numFmtId="0" fontId="38" fillId="13" borderId="0" applyNumberFormat="0" applyBorder="0" applyAlignment="0" applyProtection="0"/>
    <xf numFmtId="0" fontId="37" fillId="12" borderId="241" applyNumberFormat="0" applyAlignment="0" applyProtection="0"/>
    <xf numFmtId="0" fontId="1" fillId="0" borderId="0"/>
    <xf numFmtId="0" fontId="57" fillId="0" borderId="0"/>
    <xf numFmtId="0" fontId="18" fillId="0" borderId="0"/>
    <xf numFmtId="0" fontId="64" fillId="0" borderId="0"/>
    <xf numFmtId="0" fontId="64" fillId="0" borderId="0"/>
    <xf numFmtId="0" fontId="18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/>
    <xf numFmtId="0" fontId="39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66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18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0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0" fontId="18" fillId="0" borderId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81" fontId="18" fillId="0" borderId="0" applyFont="0" applyFill="0" applyBorder="0" applyAlignment="0" applyProtection="0"/>
    <xf numFmtId="44" fontId="64" fillId="0" borderId="0" applyFont="0" applyFill="0" applyBorder="0" applyAlignment="0" applyProtection="0"/>
    <xf numFmtId="44" fontId="6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0" fillId="0" borderId="0"/>
    <xf numFmtId="0" fontId="67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172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64" fillId="0" borderId="0"/>
    <xf numFmtId="0" fontId="64" fillId="0" borderId="0"/>
    <xf numFmtId="0" fontId="1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18" fillId="0" borderId="0"/>
    <xf numFmtId="179" fontId="1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66" fillId="0" borderId="0" applyFont="0" applyFill="0" applyBorder="0" applyAlignment="0" applyProtection="0"/>
    <xf numFmtId="0" fontId="1" fillId="30" borderId="0" applyNumberFormat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70" fillId="0" borderId="0"/>
    <xf numFmtId="44" fontId="70" fillId="0" borderId="0" applyFont="0" applyFill="0" applyBorder="0" applyAlignment="0" applyProtection="0"/>
    <xf numFmtId="0" fontId="10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</cellStyleXfs>
  <cellXfs count="803">
    <xf numFmtId="0" fontId="0" fillId="0" borderId="0" xfId="0"/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2" applyFont="1" applyFill="1" applyAlignment="1">
      <alignment vertical="center"/>
    </xf>
    <xf numFmtId="2" fontId="7" fillId="4" borderId="7" xfId="0" applyNumberFormat="1" applyFont="1" applyFill="1" applyBorder="1" applyAlignment="1">
      <alignment horizontal="center" vertical="center"/>
    </xf>
    <xf numFmtId="2" fontId="7" fillId="5" borderId="9" xfId="0" applyNumberFormat="1" applyFont="1" applyFill="1" applyBorder="1" applyAlignment="1">
      <alignment horizontal="center" vertical="center" wrapText="1"/>
    </xf>
    <xf numFmtId="3" fontId="7" fillId="5" borderId="8" xfId="0" applyNumberFormat="1" applyFont="1" applyFill="1" applyBorder="1" applyAlignment="1">
      <alignment horizontal="center" vertical="center" wrapText="1"/>
    </xf>
    <xf numFmtId="2" fontId="7" fillId="5" borderId="8" xfId="0" applyNumberFormat="1" applyFont="1" applyFill="1" applyBorder="1" applyAlignment="1">
      <alignment horizontal="center" vertical="center"/>
    </xf>
    <xf numFmtId="1" fontId="7" fillId="5" borderId="10" xfId="0" applyNumberFormat="1" applyFont="1" applyFill="1" applyBorder="1" applyAlignment="1">
      <alignment horizontal="center" vertical="center"/>
    </xf>
    <xf numFmtId="2" fontId="7" fillId="6" borderId="8" xfId="0" applyNumberFormat="1" applyFont="1" applyFill="1" applyBorder="1" applyAlignment="1">
      <alignment horizontal="center" vertical="center"/>
    </xf>
    <xf numFmtId="9" fontId="7" fillId="6" borderId="8" xfId="1" applyFont="1" applyFill="1" applyBorder="1" applyAlignment="1">
      <alignment horizontal="center" vertical="center" wrapText="1"/>
    </xf>
    <xf numFmtId="4" fontId="7" fillId="6" borderId="8" xfId="0" applyNumberFormat="1" applyFont="1" applyFill="1" applyBorder="1" applyAlignment="1">
      <alignment horizontal="center" vertical="center"/>
    </xf>
    <xf numFmtId="3" fontId="7" fillId="6" borderId="8" xfId="0" applyNumberFormat="1" applyFont="1" applyFill="1" applyBorder="1" applyAlignment="1">
      <alignment horizontal="center" vertical="center" wrapText="1"/>
    </xf>
    <xf numFmtId="2" fontId="7" fillId="6" borderId="11" xfId="0" applyNumberFormat="1" applyFont="1" applyFill="1" applyBorder="1" applyAlignment="1">
      <alignment horizontal="center" vertical="center" wrapText="1"/>
    </xf>
    <xf numFmtId="2" fontId="11" fillId="2" borderId="30" xfId="3" applyNumberFormat="1" applyFont="1" applyFill="1" applyBorder="1" applyAlignment="1">
      <alignment horizontal="center" vertical="center" wrapText="1"/>
    </xf>
    <xf numFmtId="3" fontId="11" fillId="2" borderId="29" xfId="3" applyNumberFormat="1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vertical="center"/>
    </xf>
    <xf numFmtId="2" fontId="11" fillId="2" borderId="33" xfId="3" applyNumberFormat="1" applyFont="1" applyFill="1" applyBorder="1" applyAlignment="1">
      <alignment horizontal="center" vertical="center" wrapText="1"/>
    </xf>
    <xf numFmtId="3" fontId="11" fillId="2" borderId="23" xfId="3" applyNumberFormat="1" applyFont="1" applyFill="1" applyBorder="1" applyAlignment="1">
      <alignment horizontal="center" vertical="center"/>
    </xf>
    <xf numFmtId="2" fontId="11" fillId="2" borderId="34" xfId="3" applyNumberFormat="1" applyFont="1" applyFill="1" applyBorder="1" applyAlignment="1">
      <alignment horizontal="center" vertical="center" wrapText="1"/>
    </xf>
    <xf numFmtId="2" fontId="14" fillId="2" borderId="41" xfId="3" applyNumberFormat="1" applyFont="1" applyFill="1" applyBorder="1" applyAlignment="1">
      <alignment horizontal="center" vertical="center"/>
    </xf>
    <xf numFmtId="2" fontId="14" fillId="2" borderId="42" xfId="3" applyNumberFormat="1" applyFont="1" applyFill="1" applyBorder="1" applyAlignment="1">
      <alignment horizontal="left" vertical="center"/>
    </xf>
    <xf numFmtId="2" fontId="14" fillId="2" borderId="42" xfId="3" applyNumberFormat="1" applyFont="1" applyFill="1" applyBorder="1" applyAlignment="1">
      <alignment horizontal="center" vertical="center" wrapText="1"/>
    </xf>
    <xf numFmtId="3" fontId="14" fillId="2" borderId="42" xfId="3" applyNumberFormat="1" applyFont="1" applyFill="1" applyBorder="1" applyAlignment="1">
      <alignment horizontal="center" vertical="center"/>
    </xf>
    <xf numFmtId="1" fontId="14" fillId="2" borderId="42" xfId="3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2" fontId="7" fillId="4" borderId="14" xfId="0" applyNumberFormat="1" applyFont="1" applyFill="1" applyBorder="1" applyAlignment="1">
      <alignment horizontal="center" vertical="center"/>
    </xf>
    <xf numFmtId="2" fontId="7" fillId="4" borderId="18" xfId="0" applyNumberFormat="1" applyFont="1" applyFill="1" applyBorder="1" applyAlignment="1">
      <alignment horizontal="left" vertical="center"/>
    </xf>
    <xf numFmtId="2" fontId="7" fillId="5" borderId="32" xfId="0" applyNumberFormat="1" applyFont="1" applyFill="1" applyBorder="1" applyAlignment="1">
      <alignment horizontal="center" vertical="center" wrapText="1"/>
    </xf>
    <xf numFmtId="3" fontId="7" fillId="5" borderId="18" xfId="0" applyNumberFormat="1" applyFont="1" applyFill="1" applyBorder="1" applyAlignment="1">
      <alignment horizontal="center" vertical="center" wrapText="1"/>
    </xf>
    <xf numFmtId="2" fontId="7" fillId="5" borderId="18" xfId="0" applyNumberFormat="1" applyFont="1" applyFill="1" applyBorder="1" applyAlignment="1">
      <alignment horizontal="center" vertical="center"/>
    </xf>
    <xf numFmtId="1" fontId="7" fillId="5" borderId="15" xfId="0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vertical="center"/>
    </xf>
    <xf numFmtId="3" fontId="17" fillId="3" borderId="2" xfId="0" applyNumberFormat="1" applyFont="1" applyFill="1" applyBorder="1" applyAlignment="1">
      <alignment horizontal="center" vertical="center"/>
    </xf>
    <xf numFmtId="4" fontId="17" fillId="3" borderId="2" xfId="0" applyNumberFormat="1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vertical="center"/>
    </xf>
    <xf numFmtId="3" fontId="11" fillId="2" borderId="0" xfId="3" applyNumberFormat="1" applyFont="1" applyFill="1" applyBorder="1" applyAlignment="1">
      <alignment horizontal="center" vertical="center"/>
    </xf>
    <xf numFmtId="4" fontId="11" fillId="2" borderId="29" xfId="3" applyNumberFormat="1" applyFont="1" applyFill="1" applyBorder="1" applyAlignment="1">
      <alignment horizontal="center" vertical="center" wrapText="1"/>
    </xf>
    <xf numFmtId="2" fontId="11" fillId="2" borderId="23" xfId="3" applyNumberFormat="1" applyFont="1" applyFill="1" applyBorder="1" applyAlignment="1">
      <alignment horizontal="center" vertical="center" wrapText="1"/>
    </xf>
    <xf numFmtId="1" fontId="11" fillId="2" borderId="47" xfId="3" applyNumberFormat="1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center" vertical="center"/>
    </xf>
    <xf numFmtId="2" fontId="11" fillId="2" borderId="53" xfId="3" applyNumberFormat="1" applyFont="1" applyFill="1" applyBorder="1" applyAlignment="1">
      <alignment horizontal="center" vertical="center" wrapText="1"/>
    </xf>
    <xf numFmtId="3" fontId="11" fillId="2" borderId="52" xfId="3" applyNumberFormat="1" applyFont="1" applyFill="1" applyBorder="1" applyAlignment="1">
      <alignment horizontal="center" vertical="center"/>
    </xf>
    <xf numFmtId="3" fontId="11" fillId="2" borderId="57" xfId="3" applyNumberFormat="1" applyFont="1" applyFill="1" applyBorder="1" applyAlignment="1">
      <alignment horizontal="center" vertical="center"/>
    </xf>
    <xf numFmtId="2" fontId="11" fillId="2" borderId="29" xfId="3" applyNumberFormat="1" applyFont="1" applyFill="1" applyBorder="1" applyAlignment="1">
      <alignment horizontal="center" vertical="center" wrapText="1"/>
    </xf>
    <xf numFmtId="1" fontId="11" fillId="2" borderId="63" xfId="3" applyNumberFormat="1" applyFont="1" applyFill="1" applyBorder="1" applyAlignment="1">
      <alignment horizontal="center" vertical="center" wrapText="1"/>
    </xf>
    <xf numFmtId="166" fontId="20" fillId="2" borderId="29" xfId="3" applyNumberFormat="1" applyFont="1" applyFill="1" applyBorder="1" applyAlignment="1">
      <alignment horizontal="center" vertical="center" wrapText="1"/>
    </xf>
    <xf numFmtId="0" fontId="9" fillId="2" borderId="52" xfId="0" applyFont="1" applyFill="1" applyBorder="1" applyAlignment="1">
      <alignment horizontal="left" vertical="center"/>
    </xf>
    <xf numFmtId="2" fontId="11" fillId="2" borderId="52" xfId="3" applyNumberFormat="1" applyFont="1" applyFill="1" applyBorder="1" applyAlignment="1">
      <alignment horizontal="center" vertical="center" wrapText="1"/>
    </xf>
    <xf numFmtId="1" fontId="11" fillId="2" borderId="65" xfId="3" applyNumberFormat="1" applyFont="1" applyFill="1" applyBorder="1" applyAlignment="1">
      <alignment horizontal="center" vertical="center" wrapText="1"/>
    </xf>
    <xf numFmtId="4" fontId="11" fillId="2" borderId="51" xfId="3" applyNumberFormat="1" applyFont="1" applyFill="1" applyBorder="1" applyAlignment="1">
      <alignment horizontal="center" vertical="center" wrapText="1"/>
    </xf>
    <xf numFmtId="166" fontId="20" fillId="2" borderId="50" xfId="3" applyNumberFormat="1" applyFont="1" applyFill="1" applyBorder="1" applyAlignment="1">
      <alignment horizontal="center" vertical="center" wrapText="1"/>
    </xf>
    <xf numFmtId="4" fontId="11" fillId="2" borderId="50" xfId="3" applyNumberFormat="1" applyFont="1" applyFill="1" applyBorder="1" applyAlignment="1">
      <alignment horizontal="center" vertical="center" wrapText="1"/>
    </xf>
    <xf numFmtId="0" fontId="9" fillId="2" borderId="57" xfId="0" applyFont="1" applyFill="1" applyBorder="1" applyAlignment="1">
      <alignment horizontal="left" vertical="center"/>
    </xf>
    <xf numFmtId="2" fontId="11" fillId="2" borderId="58" xfId="3" applyNumberFormat="1" applyFont="1" applyFill="1" applyBorder="1" applyAlignment="1">
      <alignment horizontal="center" vertical="center" wrapText="1"/>
    </xf>
    <xf numFmtId="2" fontId="11" fillId="2" borderId="57" xfId="3" applyNumberFormat="1" applyFont="1" applyFill="1" applyBorder="1" applyAlignment="1">
      <alignment horizontal="center" vertical="center" wrapText="1"/>
    </xf>
    <xf numFmtId="1" fontId="11" fillId="2" borderId="67" xfId="3" applyNumberFormat="1" applyFont="1" applyFill="1" applyBorder="1" applyAlignment="1">
      <alignment horizontal="center" vertical="center" wrapText="1"/>
    </xf>
    <xf numFmtId="4" fontId="11" fillId="2" borderId="52" xfId="3" applyNumberFormat="1" applyFont="1" applyFill="1" applyBorder="1" applyAlignment="1">
      <alignment horizontal="center" vertical="center" wrapText="1"/>
    </xf>
    <xf numFmtId="166" fontId="20" fillId="2" borderId="52" xfId="3" applyNumberFormat="1" applyFont="1" applyFill="1" applyBorder="1" applyAlignment="1">
      <alignment horizontal="center" vertical="center" wrapText="1"/>
    </xf>
    <xf numFmtId="166" fontId="20" fillId="2" borderId="49" xfId="3" applyNumberFormat="1" applyFont="1" applyFill="1" applyBorder="1" applyAlignment="1">
      <alignment horizontal="center" vertical="center" wrapText="1"/>
    </xf>
    <xf numFmtId="2" fontId="11" fillId="2" borderId="73" xfId="3" applyNumberFormat="1" applyFont="1" applyFill="1" applyBorder="1" applyAlignment="1">
      <alignment horizontal="center" vertical="center" wrapText="1"/>
    </xf>
    <xf numFmtId="3" fontId="11" fillId="2" borderId="72" xfId="3" applyNumberFormat="1" applyFont="1" applyFill="1" applyBorder="1" applyAlignment="1">
      <alignment horizontal="center" vertical="center"/>
    </xf>
    <xf numFmtId="2" fontId="11" fillId="2" borderId="72" xfId="3" applyNumberFormat="1" applyFont="1" applyFill="1" applyBorder="1" applyAlignment="1">
      <alignment horizontal="center" vertical="center" wrapText="1"/>
    </xf>
    <xf numFmtId="1" fontId="11" fillId="2" borderId="74" xfId="3" applyNumberFormat="1" applyFont="1" applyFill="1" applyBorder="1" applyAlignment="1">
      <alignment horizontal="center" vertical="center" wrapText="1"/>
    </xf>
    <xf numFmtId="4" fontId="11" fillId="2" borderId="72" xfId="3" applyNumberFormat="1" applyFont="1" applyFill="1" applyBorder="1" applyAlignment="1">
      <alignment horizontal="center" vertical="center" wrapText="1"/>
    </xf>
    <xf numFmtId="166" fontId="20" fillId="2" borderId="72" xfId="3" applyNumberFormat="1" applyFont="1" applyFill="1" applyBorder="1" applyAlignment="1">
      <alignment horizontal="center" vertical="center" wrapText="1"/>
    </xf>
    <xf numFmtId="3" fontId="13" fillId="2" borderId="57" xfId="3" applyNumberFormat="1" applyFont="1" applyFill="1" applyBorder="1" applyAlignment="1">
      <alignment horizontal="center" vertical="center"/>
    </xf>
    <xf numFmtId="2" fontId="13" fillId="2" borderId="57" xfId="3" applyNumberFormat="1" applyFont="1" applyFill="1" applyBorder="1" applyAlignment="1">
      <alignment horizontal="center" vertical="center" wrapText="1"/>
    </xf>
    <xf numFmtId="164" fontId="11" fillId="2" borderId="52" xfId="3" applyNumberFormat="1" applyFont="1" applyFill="1" applyBorder="1" applyAlignment="1">
      <alignment horizontal="center" vertical="center" wrapText="1"/>
    </xf>
    <xf numFmtId="0" fontId="9" fillId="2" borderId="72" xfId="0" applyFont="1" applyFill="1" applyBorder="1" applyAlignment="1">
      <alignment horizontal="center" vertical="center"/>
    </xf>
    <xf numFmtId="2" fontId="12" fillId="2" borderId="78" xfId="3" applyNumberFormat="1" applyFont="1" applyFill="1" applyBorder="1" applyAlignment="1">
      <alignment horizontal="left" vertical="center" wrapText="1"/>
    </xf>
    <xf numFmtId="2" fontId="13" fillId="2" borderId="79" xfId="3" applyNumberFormat="1" applyFont="1" applyFill="1" applyBorder="1" applyAlignment="1">
      <alignment horizontal="center" vertical="center" wrapText="1"/>
    </xf>
    <xf numFmtId="3" fontId="13" fillId="2" borderId="78" xfId="3" applyNumberFormat="1" applyFont="1" applyFill="1" applyBorder="1" applyAlignment="1">
      <alignment horizontal="center" vertical="center"/>
    </xf>
    <xf numFmtId="2" fontId="13" fillId="2" borderId="78" xfId="3" applyNumberFormat="1" applyFont="1" applyFill="1" applyBorder="1" applyAlignment="1">
      <alignment horizontal="center" vertical="center" wrapText="1"/>
    </xf>
    <xf numFmtId="3" fontId="22" fillId="2" borderId="78" xfId="3" applyNumberFormat="1" applyFont="1" applyFill="1" applyBorder="1" applyAlignment="1">
      <alignment horizontal="center" vertical="center"/>
    </xf>
    <xf numFmtId="9" fontId="21" fillId="2" borderId="78" xfId="10" applyNumberFormat="1" applyFont="1" applyFill="1" applyBorder="1" applyAlignment="1">
      <alignment horizontal="center" vertical="center" wrapText="1"/>
    </xf>
    <xf numFmtId="3" fontId="23" fillId="2" borderId="78" xfId="3" applyNumberFormat="1" applyFont="1" applyFill="1" applyBorder="1" applyAlignment="1">
      <alignment horizontal="center" vertical="center"/>
    </xf>
    <xf numFmtId="3" fontId="22" fillId="2" borderId="84" xfId="3" applyNumberFormat="1" applyFont="1" applyFill="1" applyBorder="1" applyAlignment="1">
      <alignment horizontal="center" vertical="center"/>
    </xf>
    <xf numFmtId="3" fontId="11" fillId="2" borderId="78" xfId="3" applyNumberFormat="1" applyFont="1" applyFill="1" applyBorder="1" applyAlignment="1">
      <alignment horizontal="center" vertical="center"/>
    </xf>
    <xf numFmtId="4" fontId="11" fillId="2" borderId="78" xfId="3" applyNumberFormat="1" applyFont="1" applyFill="1" applyBorder="1" applyAlignment="1">
      <alignment horizontal="center" vertical="center" wrapText="1"/>
    </xf>
    <xf numFmtId="2" fontId="11" fillId="2" borderId="82" xfId="3" applyNumberFormat="1" applyFont="1" applyFill="1" applyBorder="1" applyAlignment="1">
      <alignment horizontal="center" vertical="center" wrapText="1"/>
    </xf>
    <xf numFmtId="3" fontId="11" fillId="2" borderId="81" xfId="3" applyNumberFormat="1" applyFont="1" applyFill="1" applyBorder="1" applyAlignment="1">
      <alignment horizontal="center" vertical="center"/>
    </xf>
    <xf numFmtId="2" fontId="11" fillId="2" borderId="81" xfId="3" applyNumberFormat="1" applyFont="1" applyFill="1" applyBorder="1" applyAlignment="1">
      <alignment horizontal="center" vertical="center" wrapText="1"/>
    </xf>
    <xf numFmtId="1" fontId="11" fillId="2" borderId="83" xfId="3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24" fillId="7" borderId="13" xfId="0" applyFont="1" applyFill="1" applyBorder="1" applyAlignment="1">
      <alignment horizontal="center" vertical="center"/>
    </xf>
    <xf numFmtId="0" fontId="24" fillId="7" borderId="20" xfId="0" applyFont="1" applyFill="1" applyBorder="1" applyAlignment="1">
      <alignment horizontal="center" vertical="center"/>
    </xf>
    <xf numFmtId="0" fontId="25" fillId="7" borderId="12" xfId="0" applyFont="1" applyFill="1" applyBorder="1" applyAlignment="1">
      <alignment horizontal="center" vertical="center"/>
    </xf>
    <xf numFmtId="0" fontId="25" fillId="7" borderId="20" xfId="0" applyFont="1" applyFill="1" applyBorder="1" applyAlignment="1">
      <alignment horizontal="center" vertical="center"/>
    </xf>
    <xf numFmtId="3" fontId="15" fillId="2" borderId="38" xfId="0" applyNumberFormat="1" applyFont="1" applyFill="1" applyBorder="1" applyAlignment="1">
      <alignment horizontal="center" vertical="center"/>
    </xf>
    <xf numFmtId="3" fontId="15" fillId="2" borderId="39" xfId="0" applyNumberFormat="1" applyFont="1" applyFill="1" applyBorder="1" applyAlignment="1">
      <alignment horizontal="center" vertical="center"/>
    </xf>
    <xf numFmtId="4" fontId="26" fillId="2" borderId="37" xfId="0" applyNumberFormat="1" applyFont="1" applyFill="1" applyBorder="1" applyAlignment="1">
      <alignment horizontal="center" vertical="center"/>
    </xf>
    <xf numFmtId="2" fontId="27" fillId="2" borderId="39" xfId="0" applyNumberFormat="1" applyFont="1" applyFill="1" applyBorder="1" applyAlignment="1">
      <alignment horizontal="center" vertical="center"/>
    </xf>
    <xf numFmtId="0" fontId="15" fillId="2" borderId="28" xfId="0" applyFont="1" applyFill="1" applyBorder="1" applyAlignment="1">
      <alignment horizontal="center" vertical="center"/>
    </xf>
    <xf numFmtId="3" fontId="28" fillId="3" borderId="5" xfId="0" applyNumberFormat="1" applyFont="1" applyFill="1" applyBorder="1" applyAlignment="1">
      <alignment horizontal="center" vertical="center"/>
    </xf>
    <xf numFmtId="3" fontId="28" fillId="3" borderId="6" xfId="0" applyNumberFormat="1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3" fontId="15" fillId="2" borderId="46" xfId="0" applyNumberFormat="1" applyFont="1" applyFill="1" applyBorder="1" applyAlignment="1">
      <alignment horizontal="center" vertical="center"/>
    </xf>
    <xf numFmtId="3" fontId="15" fillId="2" borderId="5" xfId="0" applyNumberFormat="1" applyFont="1" applyFill="1" applyBorder="1" applyAlignment="1">
      <alignment horizontal="center" vertical="center"/>
    </xf>
    <xf numFmtId="3" fontId="15" fillId="2" borderId="17" xfId="0" applyNumberFormat="1" applyFont="1" applyFill="1" applyBorder="1" applyAlignment="1">
      <alignment horizontal="center" vertical="center"/>
    </xf>
    <xf numFmtId="3" fontId="16" fillId="2" borderId="22" xfId="0" applyNumberFormat="1" applyFont="1" applyFill="1" applyBorder="1" applyAlignment="1">
      <alignment horizontal="center" vertical="center"/>
    </xf>
    <xf numFmtId="3" fontId="16" fillId="2" borderId="2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3" fontId="15" fillId="2" borderId="22" xfId="0" applyNumberFormat="1" applyFont="1" applyFill="1" applyBorder="1" applyAlignment="1">
      <alignment horizontal="center" vertical="center"/>
    </xf>
    <xf numFmtId="4" fontId="15" fillId="2" borderId="17" xfId="0" applyNumberFormat="1" applyFont="1" applyFill="1" applyBorder="1" applyAlignment="1">
      <alignment horizontal="center" vertical="center"/>
    </xf>
    <xf numFmtId="3" fontId="29" fillId="2" borderId="17" xfId="0" applyNumberFormat="1" applyFont="1" applyFill="1" applyBorder="1" applyAlignment="1">
      <alignment horizontal="center" vertical="center"/>
    </xf>
    <xf numFmtId="3" fontId="29" fillId="2" borderId="22" xfId="0" applyNumberFormat="1" applyFont="1" applyFill="1" applyBorder="1" applyAlignment="1">
      <alignment horizontal="center" vertical="center"/>
    </xf>
    <xf numFmtId="3" fontId="15" fillId="2" borderId="93" xfId="0" applyNumberFormat="1" applyFont="1" applyFill="1" applyBorder="1" applyAlignment="1">
      <alignment horizontal="center" vertical="center"/>
    </xf>
    <xf numFmtId="3" fontId="29" fillId="2" borderId="2" xfId="0" applyNumberFormat="1" applyFont="1" applyFill="1" applyBorder="1" applyAlignment="1">
      <alignment horizontal="center" vertical="center"/>
    </xf>
    <xf numFmtId="3" fontId="15" fillId="2" borderId="2" xfId="0" applyNumberFormat="1" applyFont="1" applyFill="1" applyBorder="1" applyAlignment="1">
      <alignment horizontal="center" vertical="center"/>
    </xf>
    <xf numFmtId="2" fontId="12" fillId="2" borderId="1" xfId="3" applyNumberFormat="1" applyFont="1" applyFill="1" applyBorder="1" applyAlignment="1">
      <alignment horizontal="center" vertical="center" wrapText="1"/>
    </xf>
    <xf numFmtId="2" fontId="12" fillId="2" borderId="1" xfId="3" applyNumberFormat="1" applyFont="1" applyFill="1" applyBorder="1" applyAlignment="1">
      <alignment horizontal="center" vertical="center"/>
    </xf>
    <xf numFmtId="0" fontId="3" fillId="2" borderId="2" xfId="0" quotePrefix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4" fontId="24" fillId="3" borderId="37" xfId="0" applyNumberFormat="1" applyFont="1" applyFill="1" applyBorder="1" applyAlignment="1">
      <alignment horizontal="center" vertical="center"/>
    </xf>
    <xf numFmtId="0" fontId="24" fillId="3" borderId="4" xfId="0" applyFont="1" applyFill="1" applyBorder="1" applyAlignment="1">
      <alignment horizontal="center" vertical="center"/>
    </xf>
    <xf numFmtId="4" fontId="31" fillId="2" borderId="99" xfId="0" applyNumberFormat="1" applyFont="1" applyFill="1" applyBorder="1" applyAlignment="1">
      <alignment horizontal="center" vertical="center" wrapText="1"/>
    </xf>
    <xf numFmtId="3" fontId="16" fillId="2" borderId="88" xfId="0" applyNumberFormat="1" applyFont="1" applyFill="1" applyBorder="1" applyAlignment="1">
      <alignment horizontal="center" vertical="center"/>
    </xf>
    <xf numFmtId="3" fontId="16" fillId="2" borderId="89" xfId="0" applyNumberFormat="1" applyFont="1" applyFill="1" applyBorder="1" applyAlignment="1">
      <alignment horizontal="center" vertical="center"/>
    </xf>
    <xf numFmtId="164" fontId="16" fillId="2" borderId="88" xfId="0" applyNumberFormat="1" applyFont="1" applyFill="1" applyBorder="1" applyAlignment="1">
      <alignment horizontal="center" vertical="center"/>
    </xf>
    <xf numFmtId="2" fontId="31" fillId="2" borderId="100" xfId="3" applyNumberFormat="1" applyFont="1" applyFill="1" applyBorder="1" applyAlignment="1">
      <alignment horizontal="center" vertical="center" wrapText="1"/>
    </xf>
    <xf numFmtId="3" fontId="16" fillId="2" borderId="87" xfId="3" applyNumberFormat="1" applyFont="1" applyFill="1" applyBorder="1" applyAlignment="1">
      <alignment horizontal="center" vertical="center"/>
    </xf>
    <xf numFmtId="3" fontId="16" fillId="2" borderId="90" xfId="3" applyNumberFormat="1" applyFont="1" applyFill="1" applyBorder="1" applyAlignment="1">
      <alignment horizontal="center" vertical="center"/>
    </xf>
    <xf numFmtId="3" fontId="0" fillId="2" borderId="0" xfId="0" applyNumberFormat="1" applyFill="1" applyAlignment="1">
      <alignment vertical="center"/>
    </xf>
    <xf numFmtId="0" fontId="8" fillId="2" borderId="56" xfId="0" applyFont="1" applyFill="1" applyBorder="1" applyAlignment="1">
      <alignment horizontal="center" vertical="center"/>
    </xf>
    <xf numFmtId="2" fontId="11" fillId="2" borderId="55" xfId="3" applyNumberFormat="1" applyFont="1" applyFill="1" applyBorder="1" applyAlignment="1">
      <alignment horizontal="center" vertical="center" wrapText="1"/>
    </xf>
    <xf numFmtId="3" fontId="11" fillId="2" borderId="49" xfId="3" applyNumberFormat="1" applyFont="1" applyFill="1" applyBorder="1" applyAlignment="1">
      <alignment horizontal="center" vertical="center"/>
    </xf>
    <xf numFmtId="2" fontId="11" fillId="2" borderId="79" xfId="3" applyNumberFormat="1" applyFont="1" applyFill="1" applyBorder="1" applyAlignment="1">
      <alignment horizontal="center" vertical="center" wrapText="1"/>
    </xf>
    <xf numFmtId="2" fontId="11" fillId="2" borderId="78" xfId="3" applyNumberFormat="1" applyFont="1" applyFill="1" applyBorder="1" applyAlignment="1">
      <alignment horizontal="center" vertical="center" wrapText="1"/>
    </xf>
    <xf numFmtId="1" fontId="11" fillId="2" borderId="101" xfId="3" applyNumberFormat="1" applyFont="1" applyFill="1" applyBorder="1" applyAlignment="1">
      <alignment horizontal="center" vertical="center" wrapText="1"/>
    </xf>
    <xf numFmtId="166" fontId="20" fillId="2" borderId="78" xfId="3" applyNumberFormat="1" applyFont="1" applyFill="1" applyBorder="1" applyAlignment="1">
      <alignment horizontal="center" vertical="center" wrapText="1"/>
    </xf>
    <xf numFmtId="4" fontId="11" fillId="2" borderId="81" xfId="3" applyNumberFormat="1" applyFont="1" applyFill="1" applyBorder="1" applyAlignment="1">
      <alignment horizontal="center" vertical="center" wrapText="1"/>
    </xf>
    <xf numFmtId="166" fontId="20" fillId="2" borderId="81" xfId="3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/>
    </xf>
    <xf numFmtId="0" fontId="15" fillId="2" borderId="46" xfId="0" applyFont="1" applyFill="1" applyBorder="1" applyAlignment="1">
      <alignment horizontal="center" vertical="center"/>
    </xf>
    <xf numFmtId="4" fontId="11" fillId="2" borderId="103" xfId="3" applyNumberFormat="1" applyFont="1" applyFill="1" applyBorder="1" applyAlignment="1">
      <alignment horizontal="center" vertical="center" wrapText="1"/>
    </xf>
    <xf numFmtId="4" fontId="11" fillId="2" borderId="104" xfId="3" applyNumberFormat="1" applyFont="1" applyFill="1" applyBorder="1" applyAlignment="1">
      <alignment horizontal="center" vertical="center" wrapText="1"/>
    </xf>
    <xf numFmtId="3" fontId="14" fillId="2" borderId="2" xfId="3" applyNumberFormat="1" applyFont="1" applyFill="1" applyBorder="1" applyAlignment="1">
      <alignment horizontal="center" vertical="center" wrapText="1"/>
    </xf>
    <xf numFmtId="1" fontId="14" fillId="2" borderId="2" xfId="3" applyNumberFormat="1" applyFont="1" applyFill="1" applyBorder="1" applyAlignment="1">
      <alignment horizontal="center" vertical="center" wrapText="1"/>
    </xf>
    <xf numFmtId="165" fontId="14" fillId="2" borderId="2" xfId="3" applyNumberFormat="1" applyFont="1" applyFill="1" applyBorder="1" applyAlignment="1">
      <alignment horizontal="center" vertical="center" wrapText="1"/>
    </xf>
    <xf numFmtId="2" fontId="31" fillId="2" borderId="0" xfId="3" applyNumberFormat="1" applyFont="1" applyFill="1" applyBorder="1" applyAlignment="1">
      <alignment horizontal="center" vertical="center" wrapText="1"/>
    </xf>
    <xf numFmtId="3" fontId="16" fillId="2" borderId="0" xfId="3" applyNumberFormat="1" applyFont="1" applyFill="1" applyBorder="1" applyAlignment="1">
      <alignment horizontal="center" vertical="center"/>
    </xf>
    <xf numFmtId="3" fontId="15" fillId="2" borderId="6" xfId="0" applyNumberFormat="1" applyFont="1" applyFill="1" applyBorder="1" applyAlignment="1">
      <alignment horizontal="center" vertical="center"/>
    </xf>
    <xf numFmtId="2" fontId="13" fillId="2" borderId="0" xfId="3" applyNumberFormat="1" applyFont="1" applyFill="1" applyBorder="1" applyAlignment="1">
      <alignment horizontal="center" vertical="center" wrapText="1"/>
    </xf>
    <xf numFmtId="2" fontId="27" fillId="2" borderId="0" xfId="0" applyNumberFormat="1" applyFont="1" applyFill="1" applyBorder="1" applyAlignment="1">
      <alignment horizontal="center" vertical="center"/>
    </xf>
    <xf numFmtId="2" fontId="7" fillId="6" borderId="8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/>
    </xf>
    <xf numFmtId="0" fontId="0" fillId="2" borderId="111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3" fontId="15" fillId="2" borderId="3" xfId="0" applyNumberFormat="1" applyFont="1" applyFill="1" applyBorder="1" applyAlignment="1">
      <alignment horizontal="center" vertical="center"/>
    </xf>
    <xf numFmtId="165" fontId="14" fillId="2" borderId="3" xfId="3" applyNumberFormat="1" applyFont="1" applyFill="1" applyBorder="1" applyAlignment="1">
      <alignment horizontal="center" vertical="center" wrapText="1"/>
    </xf>
    <xf numFmtId="0" fontId="0" fillId="2" borderId="105" xfId="0" applyFill="1" applyBorder="1" applyAlignment="1">
      <alignment vertical="center"/>
    </xf>
    <xf numFmtId="0" fontId="0" fillId="2" borderId="113" xfId="0" applyFill="1" applyBorder="1" applyAlignment="1">
      <alignment vertical="center"/>
    </xf>
    <xf numFmtId="0" fontId="0" fillId="2" borderId="106" xfId="0" applyFill="1" applyBorder="1" applyAlignment="1">
      <alignment vertical="center"/>
    </xf>
    <xf numFmtId="0" fontId="0" fillId="2" borderId="107" xfId="0" applyFill="1" applyBorder="1" applyAlignment="1">
      <alignment vertical="center"/>
    </xf>
    <xf numFmtId="0" fontId="0" fillId="2" borderId="114" xfId="0" applyFill="1" applyBorder="1" applyAlignment="1">
      <alignment vertical="center"/>
    </xf>
    <xf numFmtId="0" fontId="0" fillId="2" borderId="108" xfId="0" applyFill="1" applyBorder="1" applyAlignment="1">
      <alignment vertical="center"/>
    </xf>
    <xf numFmtId="3" fontId="13" fillId="2" borderId="117" xfId="3" applyNumberFormat="1" applyFont="1" applyFill="1" applyBorder="1" applyAlignment="1">
      <alignment horizontal="center" vertical="center"/>
    </xf>
    <xf numFmtId="3" fontId="13" fillId="2" borderId="123" xfId="3" applyNumberFormat="1" applyFont="1" applyFill="1" applyBorder="1" applyAlignment="1">
      <alignment horizontal="center" vertical="center"/>
    </xf>
    <xf numFmtId="2" fontId="13" fillId="2" borderId="123" xfId="3" applyNumberFormat="1" applyFont="1" applyFill="1" applyBorder="1" applyAlignment="1">
      <alignment horizontal="center" vertical="center" wrapText="1"/>
    </xf>
    <xf numFmtId="1" fontId="13" fillId="2" borderId="121" xfId="3" applyNumberFormat="1" applyFont="1" applyFill="1" applyBorder="1" applyAlignment="1">
      <alignment horizontal="center" vertical="center" wrapText="1"/>
    </xf>
    <xf numFmtId="0" fontId="0" fillId="2" borderId="35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9" fillId="2" borderId="49" xfId="0" applyFont="1" applyFill="1" applyBorder="1" applyAlignment="1">
      <alignment horizontal="center" vertical="center"/>
    </xf>
    <xf numFmtId="2" fontId="7" fillId="4" borderId="8" xfId="0" applyNumberFormat="1" applyFont="1" applyFill="1" applyBorder="1" applyAlignment="1">
      <alignment horizontal="center" vertical="center"/>
    </xf>
    <xf numFmtId="2" fontId="14" fillId="2" borderId="71" xfId="3" applyNumberFormat="1" applyFont="1" applyFill="1" applyBorder="1" applyAlignment="1">
      <alignment horizontal="center" vertical="center"/>
    </xf>
    <xf numFmtId="2" fontId="14" fillId="2" borderId="72" xfId="3" applyNumberFormat="1" applyFont="1" applyFill="1" applyBorder="1" applyAlignment="1">
      <alignment horizontal="left" vertical="center"/>
    </xf>
    <xf numFmtId="2" fontId="14" fillId="2" borderId="72" xfId="3" applyNumberFormat="1" applyFont="1" applyFill="1" applyBorder="1" applyAlignment="1">
      <alignment horizontal="center" vertical="center" wrapText="1"/>
    </xf>
    <xf numFmtId="3" fontId="14" fillId="2" borderId="72" xfId="3" applyNumberFormat="1" applyFont="1" applyFill="1" applyBorder="1" applyAlignment="1">
      <alignment horizontal="center" vertical="center"/>
    </xf>
    <xf numFmtId="1" fontId="14" fillId="2" borderId="72" xfId="3" applyNumberFormat="1" applyFont="1" applyFill="1" applyBorder="1" applyAlignment="1">
      <alignment horizontal="center" vertical="center" wrapText="1"/>
    </xf>
    <xf numFmtId="3" fontId="14" fillId="2" borderId="72" xfId="3" applyNumberFormat="1" applyFont="1" applyFill="1" applyBorder="1" applyAlignment="1">
      <alignment horizontal="center" vertical="center" wrapText="1"/>
    </xf>
    <xf numFmtId="165" fontId="14" fillId="2" borderId="72" xfId="3" applyNumberFormat="1" applyFont="1" applyFill="1" applyBorder="1" applyAlignment="1">
      <alignment horizontal="center" vertical="center" wrapText="1"/>
    </xf>
    <xf numFmtId="0" fontId="0" fillId="2" borderId="21" xfId="0" applyFill="1" applyBorder="1" applyAlignment="1">
      <alignment vertical="center"/>
    </xf>
    <xf numFmtId="0" fontId="0" fillId="2" borderId="25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11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8" borderId="111" xfId="0" applyFill="1" applyBorder="1" applyAlignment="1">
      <alignment horizontal="center" vertical="center"/>
    </xf>
    <xf numFmtId="0" fontId="0" fillId="2" borderId="109" xfId="0" applyFill="1" applyBorder="1" applyAlignment="1">
      <alignment vertical="center"/>
    </xf>
    <xf numFmtId="0" fontId="0" fillId="2" borderId="136" xfId="0" applyFill="1" applyBorder="1" applyAlignment="1">
      <alignment vertical="center"/>
    </xf>
    <xf numFmtId="0" fontId="0" fillId="2" borderId="137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45" xfId="0" applyFill="1" applyBorder="1" applyAlignment="1">
      <alignment vertical="center"/>
    </xf>
    <xf numFmtId="0" fontId="0" fillId="2" borderId="46" xfId="0" applyFill="1" applyBorder="1" applyAlignment="1">
      <alignment vertical="center"/>
    </xf>
    <xf numFmtId="0" fontId="0" fillId="2" borderId="92" xfId="0" applyFill="1" applyBorder="1" applyAlignment="1">
      <alignment vertical="center"/>
    </xf>
    <xf numFmtId="2" fontId="14" fillId="2" borderId="0" xfId="3" applyNumberFormat="1" applyFont="1" applyFill="1" applyBorder="1" applyAlignment="1">
      <alignment horizontal="center" vertical="center"/>
    </xf>
    <xf numFmtId="2" fontId="14" fillId="2" borderId="0" xfId="3" applyNumberFormat="1" applyFont="1" applyFill="1" applyBorder="1" applyAlignment="1">
      <alignment horizontal="left" vertical="center"/>
    </xf>
    <xf numFmtId="2" fontId="14" fillId="2" borderId="0" xfId="3" applyNumberFormat="1" applyFont="1" applyFill="1" applyBorder="1" applyAlignment="1">
      <alignment horizontal="center" vertical="center" wrapText="1"/>
    </xf>
    <xf numFmtId="3" fontId="14" fillId="2" borderId="0" xfId="3" applyNumberFormat="1" applyFont="1" applyFill="1" applyBorder="1" applyAlignment="1">
      <alignment horizontal="center" vertical="center"/>
    </xf>
    <xf numFmtId="1" fontId="14" fillId="2" borderId="0" xfId="3" applyNumberFormat="1" applyFont="1" applyFill="1" applyBorder="1" applyAlignment="1">
      <alignment horizontal="center" vertical="center" wrapText="1"/>
    </xf>
    <xf numFmtId="3" fontId="14" fillId="2" borderId="0" xfId="3" applyNumberFormat="1" applyFont="1" applyFill="1" applyBorder="1" applyAlignment="1">
      <alignment horizontal="center" vertical="center" wrapText="1"/>
    </xf>
    <xf numFmtId="165" fontId="14" fillId="2" borderId="0" xfId="3" applyNumberFormat="1" applyFont="1" applyFill="1" applyBorder="1" applyAlignment="1">
      <alignment horizontal="center" vertical="center" wrapText="1"/>
    </xf>
    <xf numFmtId="2" fontId="7" fillId="6" borderId="138" xfId="0" applyNumberFormat="1" applyFont="1" applyFill="1" applyBorder="1" applyAlignment="1">
      <alignment horizontal="center" vertical="center" wrapText="1"/>
    </xf>
    <xf numFmtId="3" fontId="15" fillId="2" borderId="134" xfId="0" applyNumberFormat="1" applyFont="1" applyFill="1" applyBorder="1" applyAlignment="1">
      <alignment horizontal="center" vertical="center"/>
    </xf>
    <xf numFmtId="165" fontId="14" fillId="2" borderId="140" xfId="3" applyNumberFormat="1" applyFont="1" applyFill="1" applyBorder="1" applyAlignment="1">
      <alignment horizontal="center" vertical="center" wrapText="1"/>
    </xf>
    <xf numFmtId="3" fontId="29" fillId="2" borderId="23" xfId="0" applyNumberFormat="1" applyFont="1" applyFill="1" applyBorder="1" applyAlignment="1">
      <alignment horizontal="center" vertical="center"/>
    </xf>
    <xf numFmtId="3" fontId="15" fillId="2" borderId="23" xfId="0" applyNumberFormat="1" applyFont="1" applyFill="1" applyBorder="1" applyAlignment="1">
      <alignment horizontal="center" vertical="center"/>
    </xf>
    <xf numFmtId="4" fontId="15" fillId="2" borderId="150" xfId="0" applyNumberFormat="1" applyFont="1" applyFill="1" applyBorder="1" applyAlignment="1">
      <alignment horizontal="center" vertical="center"/>
    </xf>
    <xf numFmtId="4" fontId="15" fillId="2" borderId="151" xfId="0" applyNumberFormat="1" applyFont="1" applyFill="1" applyBorder="1" applyAlignment="1">
      <alignment horizontal="center" vertical="center"/>
    </xf>
    <xf numFmtId="4" fontId="15" fillId="2" borderId="22" xfId="0" applyNumberFormat="1" applyFont="1" applyFill="1" applyBorder="1" applyAlignment="1">
      <alignment horizontal="center" vertical="center"/>
    </xf>
    <xf numFmtId="4" fontId="15" fillId="2" borderId="152" xfId="0" applyNumberFormat="1" applyFont="1" applyFill="1" applyBorder="1" applyAlignment="1">
      <alignment horizontal="center" vertical="center"/>
    </xf>
    <xf numFmtId="4" fontId="15" fillId="2" borderId="153" xfId="0" applyNumberFormat="1" applyFont="1" applyFill="1" applyBorder="1" applyAlignment="1">
      <alignment horizontal="center" vertical="center"/>
    </xf>
    <xf numFmtId="0" fontId="15" fillId="2" borderId="45" xfId="0" applyFont="1" applyFill="1" applyBorder="1" applyAlignment="1">
      <alignment horizontal="center" vertical="center"/>
    </xf>
    <xf numFmtId="3" fontId="15" fillId="2" borderId="150" xfId="0" applyNumberFormat="1" applyFont="1" applyFill="1" applyBorder="1" applyAlignment="1">
      <alignment horizontal="center" vertical="center"/>
    </xf>
    <xf numFmtId="3" fontId="15" fillId="2" borderId="151" xfId="0" applyNumberFormat="1" applyFont="1" applyFill="1" applyBorder="1" applyAlignment="1">
      <alignment horizontal="center" vertical="center"/>
    </xf>
    <xf numFmtId="3" fontId="15" fillId="2" borderId="152" xfId="0" applyNumberFormat="1" applyFont="1" applyFill="1" applyBorder="1" applyAlignment="1">
      <alignment horizontal="center" vertical="center"/>
    </xf>
    <xf numFmtId="3" fontId="15" fillId="2" borderId="153" xfId="0" applyNumberFormat="1" applyFont="1" applyFill="1" applyBorder="1" applyAlignment="1">
      <alignment horizontal="center" vertical="center"/>
    </xf>
    <xf numFmtId="4" fontId="11" fillId="2" borderId="145" xfId="3" applyNumberFormat="1" applyFont="1" applyFill="1" applyBorder="1" applyAlignment="1">
      <alignment horizontal="center" vertical="center" wrapText="1"/>
    </xf>
    <xf numFmtId="4" fontId="11" fillId="2" borderId="144" xfId="3" applyNumberFormat="1" applyFont="1" applyFill="1" applyBorder="1" applyAlignment="1">
      <alignment horizontal="center" vertical="center" wrapText="1"/>
    </xf>
    <xf numFmtId="4" fontId="11" fillId="2" borderId="146" xfId="3" applyNumberFormat="1" applyFont="1" applyFill="1" applyBorder="1" applyAlignment="1">
      <alignment horizontal="center" vertical="center" wrapText="1"/>
    </xf>
    <xf numFmtId="4" fontId="11" fillId="2" borderId="148" xfId="3" applyNumberFormat="1" applyFont="1" applyFill="1" applyBorder="1" applyAlignment="1">
      <alignment horizontal="center" vertical="center" wrapText="1"/>
    </xf>
    <xf numFmtId="4" fontId="11" fillId="2" borderId="147" xfId="3" applyNumberFormat="1" applyFont="1" applyFill="1" applyBorder="1" applyAlignment="1">
      <alignment horizontal="center" vertical="center" wrapText="1"/>
    </xf>
    <xf numFmtId="4" fontId="17" fillId="3" borderId="134" xfId="0" applyNumberFormat="1" applyFont="1" applyFill="1" applyBorder="1" applyAlignment="1">
      <alignment horizontal="center" vertical="center"/>
    </xf>
    <xf numFmtId="0" fontId="0" fillId="2" borderId="156" xfId="0" applyFill="1" applyBorder="1" applyAlignment="1">
      <alignment vertical="center"/>
    </xf>
    <xf numFmtId="0" fontId="0" fillId="2" borderId="125" xfId="0" applyFill="1" applyBorder="1" applyAlignment="1">
      <alignment vertical="center"/>
    </xf>
    <xf numFmtId="4" fontId="11" fillId="2" borderId="158" xfId="3" applyNumberFormat="1" applyFont="1" applyFill="1" applyBorder="1" applyAlignment="1">
      <alignment horizontal="center" vertical="center" wrapText="1"/>
    </xf>
    <xf numFmtId="3" fontId="15" fillId="2" borderId="157" xfId="0" applyNumberFormat="1" applyFont="1" applyFill="1" applyBorder="1" applyAlignment="1">
      <alignment horizontal="center" vertical="center"/>
    </xf>
    <xf numFmtId="4" fontId="26" fillId="2" borderId="0" xfId="0" applyNumberFormat="1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center" vertical="center"/>
    </xf>
    <xf numFmtId="3" fontId="28" fillId="2" borderId="0" xfId="0" applyNumberFormat="1" applyFont="1" applyFill="1" applyBorder="1" applyAlignment="1">
      <alignment horizontal="center" vertical="center"/>
    </xf>
    <xf numFmtId="0" fontId="0" fillId="2" borderId="159" xfId="0" applyFill="1" applyBorder="1" applyAlignment="1">
      <alignment vertical="center"/>
    </xf>
    <xf numFmtId="0" fontId="0" fillId="2" borderId="116" xfId="0" applyFill="1" applyBorder="1" applyAlignment="1">
      <alignment vertical="center"/>
    </xf>
    <xf numFmtId="0" fontId="0" fillId="2" borderId="27" xfId="0" applyFill="1" applyBorder="1" applyAlignment="1">
      <alignment vertical="center"/>
    </xf>
    <xf numFmtId="0" fontId="0" fillId="2" borderId="124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0" fillId="2" borderId="171" xfId="0" applyFill="1" applyBorder="1" applyAlignment="1">
      <alignment vertical="center"/>
    </xf>
    <xf numFmtId="0" fontId="0" fillId="2" borderId="172" xfId="0" applyFill="1" applyBorder="1" applyAlignment="1">
      <alignment vertical="center"/>
    </xf>
    <xf numFmtId="0" fontId="0" fillId="2" borderId="76" xfId="0" applyFill="1" applyBorder="1" applyAlignment="1">
      <alignment vertical="center"/>
    </xf>
    <xf numFmtId="0" fontId="36" fillId="2" borderId="0" xfId="0" applyFont="1" applyFill="1" applyAlignment="1">
      <alignment vertical="center"/>
    </xf>
    <xf numFmtId="0" fontId="9" fillId="2" borderId="0" xfId="0" applyFont="1" applyFill="1" applyBorder="1" applyAlignment="1">
      <alignment horizontal="left" vertical="center"/>
    </xf>
    <xf numFmtId="2" fontId="11" fillId="2" borderId="110" xfId="3" applyNumberFormat="1" applyFont="1" applyFill="1" applyBorder="1" applyAlignment="1">
      <alignment horizontal="center" vertical="center" wrapText="1"/>
    </xf>
    <xf numFmtId="164" fontId="11" fillId="2" borderId="0" xfId="3" applyNumberFormat="1" applyFont="1" applyFill="1" applyBorder="1" applyAlignment="1">
      <alignment horizontal="center" vertical="center"/>
    </xf>
    <xf numFmtId="1" fontId="11" fillId="2" borderId="112" xfId="3" applyNumberFormat="1" applyFont="1" applyFill="1" applyBorder="1" applyAlignment="1">
      <alignment horizontal="center" vertical="center" wrapText="1"/>
    </xf>
    <xf numFmtId="9" fontId="21" fillId="2" borderId="0" xfId="10" applyNumberFormat="1" applyFont="1" applyFill="1" applyBorder="1" applyAlignment="1">
      <alignment horizontal="center" vertical="center" wrapText="1"/>
    </xf>
    <xf numFmtId="0" fontId="9" fillId="2" borderId="123" xfId="0" applyFont="1" applyFill="1" applyBorder="1" applyAlignment="1">
      <alignment horizontal="left" vertical="center"/>
    </xf>
    <xf numFmtId="2" fontId="11" fillId="2" borderId="122" xfId="3" applyNumberFormat="1" applyFont="1" applyFill="1" applyBorder="1" applyAlignment="1">
      <alignment horizontal="center" vertical="center" wrapText="1"/>
    </xf>
    <xf numFmtId="164" fontId="13" fillId="2" borderId="123" xfId="3" applyNumberFormat="1" applyFont="1" applyFill="1" applyBorder="1" applyAlignment="1">
      <alignment horizontal="center" vertical="center"/>
    </xf>
    <xf numFmtId="9" fontId="14" fillId="2" borderId="123" xfId="10" applyNumberFormat="1" applyFont="1" applyFill="1" applyBorder="1" applyAlignment="1">
      <alignment horizontal="center" vertical="center" wrapText="1"/>
    </xf>
    <xf numFmtId="3" fontId="13" fillId="2" borderId="23" xfId="3" applyNumberFormat="1" applyFont="1" applyFill="1" applyBorder="1" applyAlignment="1">
      <alignment horizontal="center" vertical="center"/>
    </xf>
    <xf numFmtId="164" fontId="13" fillId="2" borderId="23" xfId="3" applyNumberFormat="1" applyFont="1" applyFill="1" applyBorder="1" applyAlignment="1">
      <alignment horizontal="center" vertical="center"/>
    </xf>
    <xf numFmtId="1" fontId="13" fillId="2" borderId="47" xfId="3" applyNumberFormat="1" applyFont="1" applyFill="1" applyBorder="1" applyAlignment="1">
      <alignment horizontal="center" vertical="center" wrapText="1"/>
    </xf>
    <xf numFmtId="3" fontId="12" fillId="2" borderId="33" xfId="3" applyNumberFormat="1" applyFont="1" applyFill="1" applyBorder="1" applyAlignment="1">
      <alignment horizontal="center" vertical="center"/>
    </xf>
    <xf numFmtId="9" fontId="14" fillId="2" borderId="23" xfId="10" applyNumberFormat="1" applyFont="1" applyFill="1" applyBorder="1" applyAlignment="1">
      <alignment horizontal="center" vertical="center" wrapText="1"/>
    </xf>
    <xf numFmtId="3" fontId="12" fillId="2" borderId="23" xfId="3" applyNumberFormat="1" applyFont="1" applyFill="1" applyBorder="1" applyAlignment="1">
      <alignment horizontal="center" vertical="center"/>
    </xf>
    <xf numFmtId="0" fontId="9" fillId="2" borderId="78" xfId="0" applyFont="1" applyFill="1" applyBorder="1" applyAlignment="1">
      <alignment horizontal="left" vertical="center"/>
    </xf>
    <xf numFmtId="0" fontId="9" fillId="2" borderId="81" xfId="0" applyFont="1" applyFill="1" applyBorder="1" applyAlignment="1">
      <alignment horizontal="left" vertical="center"/>
    </xf>
    <xf numFmtId="4" fontId="9" fillId="2" borderId="81" xfId="3" applyNumberFormat="1" applyFont="1" applyFill="1" applyBorder="1" applyAlignment="1">
      <alignment horizontal="center" vertical="center" wrapText="1"/>
    </xf>
    <xf numFmtId="2" fontId="9" fillId="2" borderId="72" xfId="3" applyNumberFormat="1" applyFont="1" applyFill="1" applyBorder="1" applyAlignment="1">
      <alignment horizontal="center" vertical="center"/>
    </xf>
    <xf numFmtId="2" fontId="12" fillId="2" borderId="72" xfId="3" applyNumberFormat="1" applyFont="1" applyFill="1" applyBorder="1" applyAlignment="1">
      <alignment horizontal="left" vertical="center" wrapText="1"/>
    </xf>
    <xf numFmtId="2" fontId="13" fillId="2" borderId="132" xfId="3" applyNumberFormat="1" applyFont="1" applyFill="1" applyBorder="1" applyAlignment="1">
      <alignment horizontal="center" vertical="center" wrapText="1"/>
    </xf>
    <xf numFmtId="3" fontId="13" fillId="2" borderId="72" xfId="3" applyNumberFormat="1" applyFont="1" applyFill="1" applyBorder="1" applyAlignment="1">
      <alignment horizontal="center" vertical="center"/>
    </xf>
    <xf numFmtId="164" fontId="13" fillId="2" borderId="72" xfId="3" applyNumberFormat="1" applyFont="1" applyFill="1" applyBorder="1" applyAlignment="1">
      <alignment horizontal="center" vertical="center"/>
    </xf>
    <xf numFmtId="9" fontId="21" fillId="2" borderId="72" xfId="10" applyNumberFormat="1" applyFont="1" applyFill="1" applyBorder="1" applyAlignment="1">
      <alignment horizontal="center" vertical="center" wrapText="1"/>
    </xf>
    <xf numFmtId="3" fontId="34" fillId="2" borderId="72" xfId="3" applyNumberFormat="1" applyFont="1" applyFill="1" applyBorder="1" applyAlignment="1">
      <alignment horizontal="center" vertical="center"/>
    </xf>
    <xf numFmtId="4" fontId="34" fillId="2" borderId="72" xfId="3" applyNumberFormat="1" applyFont="1" applyFill="1" applyBorder="1" applyAlignment="1">
      <alignment horizontal="center" vertical="center"/>
    </xf>
    <xf numFmtId="165" fontId="11" fillId="2" borderId="133" xfId="3" applyNumberFormat="1" applyFont="1" applyFill="1" applyBorder="1" applyAlignment="1">
      <alignment horizontal="center" vertical="center" wrapText="1"/>
    </xf>
    <xf numFmtId="2" fontId="9" fillId="2" borderId="49" xfId="3" applyNumberFormat="1" applyFont="1" applyFill="1" applyBorder="1" applyAlignment="1">
      <alignment horizontal="center" vertical="center"/>
    </xf>
    <xf numFmtId="2" fontId="12" fillId="2" borderId="49" xfId="3" applyNumberFormat="1" applyFont="1" applyFill="1" applyBorder="1" applyAlignment="1">
      <alignment horizontal="left" vertical="center" wrapText="1"/>
    </xf>
    <xf numFmtId="2" fontId="13" fillId="2" borderId="166" xfId="3" applyNumberFormat="1" applyFont="1" applyFill="1" applyBorder="1" applyAlignment="1">
      <alignment horizontal="center" vertical="center" wrapText="1"/>
    </xf>
    <xf numFmtId="3" fontId="13" fillId="2" borderId="49" xfId="3" applyNumberFormat="1" applyFont="1" applyFill="1" applyBorder="1" applyAlignment="1">
      <alignment horizontal="center" vertical="center"/>
    </xf>
    <xf numFmtId="164" fontId="13" fillId="2" borderId="49" xfId="3" applyNumberFormat="1" applyFont="1" applyFill="1" applyBorder="1" applyAlignment="1">
      <alignment horizontal="center" vertical="center"/>
    </xf>
    <xf numFmtId="1" fontId="13" fillId="2" borderId="128" xfId="3" applyNumberFormat="1" applyFont="1" applyFill="1" applyBorder="1" applyAlignment="1">
      <alignment horizontal="center" vertical="center" wrapText="1"/>
    </xf>
    <xf numFmtId="9" fontId="21" fillId="2" borderId="49" xfId="10" applyNumberFormat="1" applyFont="1" applyFill="1" applyBorder="1" applyAlignment="1">
      <alignment horizontal="center" vertical="center" wrapText="1"/>
    </xf>
    <xf numFmtId="3" fontId="34" fillId="2" borderId="49" xfId="3" applyNumberFormat="1" applyFont="1" applyFill="1" applyBorder="1" applyAlignment="1">
      <alignment horizontal="center" vertical="center"/>
    </xf>
    <xf numFmtId="4" fontId="34" fillId="2" borderId="49" xfId="3" applyNumberFormat="1" applyFont="1" applyFill="1" applyBorder="1" applyAlignment="1">
      <alignment horizontal="center" vertical="center"/>
    </xf>
    <xf numFmtId="0" fontId="9" fillId="2" borderId="101" xfId="0" applyFont="1" applyFill="1" applyBorder="1" applyAlignment="1">
      <alignment horizontal="left" vertical="center"/>
    </xf>
    <xf numFmtId="0" fontId="9" fillId="2" borderId="83" xfId="0" applyFont="1" applyFill="1" applyBorder="1" applyAlignment="1">
      <alignment horizontal="left" vertical="center"/>
    </xf>
    <xf numFmtId="165" fontId="11" fillId="2" borderId="78" xfId="3" applyNumberFormat="1" applyFont="1" applyFill="1" applyBorder="1" applyAlignment="1">
      <alignment horizontal="center" vertical="center" wrapText="1"/>
    </xf>
    <xf numFmtId="1" fontId="11" fillId="2" borderId="78" xfId="3" applyNumberFormat="1" applyFont="1" applyFill="1" applyBorder="1" applyAlignment="1">
      <alignment horizontal="center" vertical="center" wrapText="1"/>
    </xf>
    <xf numFmtId="167" fontId="11" fillId="2" borderId="78" xfId="3" applyNumberFormat="1" applyFont="1" applyFill="1" applyBorder="1" applyAlignment="1">
      <alignment horizontal="center" vertical="center" wrapText="1"/>
    </xf>
    <xf numFmtId="165" fontId="11" fillId="2" borderId="81" xfId="3" applyNumberFormat="1" applyFont="1" applyFill="1" applyBorder="1" applyAlignment="1">
      <alignment horizontal="center" vertical="center" wrapText="1"/>
    </xf>
    <xf numFmtId="1" fontId="11" fillId="2" borderId="81" xfId="3" applyNumberFormat="1" applyFont="1" applyFill="1" applyBorder="1" applyAlignment="1">
      <alignment horizontal="center" vertical="center" wrapText="1"/>
    </xf>
    <xf numFmtId="167" fontId="11" fillId="2" borderId="81" xfId="3" applyNumberFormat="1" applyFont="1" applyFill="1" applyBorder="1" applyAlignment="1">
      <alignment horizontal="center" vertical="center" wrapText="1"/>
    </xf>
    <xf numFmtId="2" fontId="11" fillId="2" borderId="51" xfId="3" applyNumberFormat="1" applyFont="1" applyFill="1" applyBorder="1" applyAlignment="1">
      <alignment horizontal="center" vertical="center" wrapText="1"/>
    </xf>
    <xf numFmtId="3" fontId="11" fillId="2" borderId="50" xfId="3" applyNumberFormat="1" applyFont="1" applyFill="1" applyBorder="1" applyAlignment="1">
      <alignment horizontal="center" vertical="center"/>
    </xf>
    <xf numFmtId="2" fontId="11" fillId="2" borderId="50" xfId="3" applyNumberFormat="1" applyFont="1" applyFill="1" applyBorder="1" applyAlignment="1">
      <alignment horizontal="center" vertical="center" wrapText="1"/>
    </xf>
    <xf numFmtId="2" fontId="11" fillId="2" borderId="163" xfId="3" applyNumberFormat="1" applyFont="1" applyFill="1" applyBorder="1" applyAlignment="1">
      <alignment horizontal="center" vertical="center" wrapText="1"/>
    </xf>
    <xf numFmtId="3" fontId="11" fillId="2" borderId="34" xfId="3" applyNumberFormat="1" applyFont="1" applyFill="1" applyBorder="1" applyAlignment="1">
      <alignment horizontal="center" vertical="center"/>
    </xf>
    <xf numFmtId="4" fontId="11" fillId="2" borderId="34" xfId="3" applyNumberFormat="1" applyFont="1" applyFill="1" applyBorder="1" applyAlignment="1">
      <alignment horizontal="center" vertical="center" wrapText="1"/>
    </xf>
    <xf numFmtId="166" fontId="20" fillId="2" borderId="34" xfId="3" applyNumberFormat="1" applyFont="1" applyFill="1" applyBorder="1" applyAlignment="1">
      <alignment horizontal="center" vertical="center" wrapText="1"/>
    </xf>
    <xf numFmtId="4" fontId="11" fillId="2" borderId="155" xfId="3" applyNumberFormat="1" applyFont="1" applyFill="1" applyBorder="1" applyAlignment="1">
      <alignment horizontal="center" vertical="center" wrapText="1"/>
    </xf>
    <xf numFmtId="2" fontId="11" fillId="2" borderId="40" xfId="3" applyNumberFormat="1" applyFont="1" applyFill="1" applyBorder="1" applyAlignment="1">
      <alignment horizontal="center" vertical="center" wrapText="1"/>
    </xf>
    <xf numFmtId="3" fontId="11" fillId="2" borderId="26" xfId="3" applyNumberFormat="1" applyFont="1" applyFill="1" applyBorder="1" applyAlignment="1">
      <alignment horizontal="center" vertical="center"/>
    </xf>
    <xf numFmtId="2" fontId="11" fillId="2" borderId="26" xfId="3" applyNumberFormat="1" applyFont="1" applyFill="1" applyBorder="1" applyAlignment="1">
      <alignment horizontal="center" vertical="center" wrapText="1"/>
    </xf>
    <xf numFmtId="1" fontId="11" fillId="2" borderId="162" xfId="3" applyNumberFormat="1" applyFont="1" applyFill="1" applyBorder="1" applyAlignment="1">
      <alignment horizontal="center" vertical="center" wrapText="1"/>
    </xf>
    <xf numFmtId="4" fontId="11" fillId="2" borderId="26" xfId="3" applyNumberFormat="1" applyFont="1" applyFill="1" applyBorder="1" applyAlignment="1">
      <alignment horizontal="center" vertical="center" wrapText="1"/>
    </xf>
    <xf numFmtId="2" fontId="12" fillId="2" borderId="29" xfId="3" applyNumberFormat="1" applyFont="1" applyFill="1" applyBorder="1" applyAlignment="1">
      <alignment vertical="center" wrapText="1"/>
    </xf>
    <xf numFmtId="2" fontId="13" fillId="2" borderId="30" xfId="3" applyNumberFormat="1" applyFont="1" applyFill="1" applyBorder="1" applyAlignment="1">
      <alignment horizontal="center" vertical="center" wrapText="1"/>
    </xf>
    <xf numFmtId="3" fontId="13" fillId="2" borderId="29" xfId="3" applyNumberFormat="1" applyFont="1" applyFill="1" applyBorder="1" applyAlignment="1">
      <alignment horizontal="center" vertical="center"/>
    </xf>
    <xf numFmtId="2" fontId="13" fillId="2" borderId="29" xfId="3" applyNumberFormat="1" applyFont="1" applyFill="1" applyBorder="1" applyAlignment="1">
      <alignment horizontal="center" vertical="center" wrapText="1"/>
    </xf>
    <xf numFmtId="1" fontId="13" fillId="2" borderId="63" xfId="3" applyNumberFormat="1" applyFont="1" applyFill="1" applyBorder="1" applyAlignment="1">
      <alignment horizontal="center" vertical="center" wrapText="1"/>
    </xf>
    <xf numFmtId="3" fontId="13" fillId="2" borderId="118" xfId="3" applyNumberFormat="1" applyFont="1" applyFill="1" applyBorder="1" applyAlignment="1">
      <alignment horizontal="center" vertical="center"/>
    </xf>
    <xf numFmtId="9" fontId="21" fillId="2" borderId="117" xfId="10" applyNumberFormat="1" applyFont="1" applyFill="1" applyBorder="1" applyAlignment="1">
      <alignment horizontal="center" vertical="center" wrapText="1"/>
    </xf>
    <xf numFmtId="2" fontId="12" fillId="2" borderId="60" xfId="3" applyNumberFormat="1" applyFont="1" applyFill="1" applyBorder="1" applyAlignment="1">
      <alignment horizontal="left" vertical="center" wrapText="1"/>
    </xf>
    <xf numFmtId="2" fontId="13" fillId="2" borderId="58" xfId="3" applyNumberFormat="1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left" vertical="center"/>
    </xf>
    <xf numFmtId="4" fontId="11" fillId="2" borderId="118" xfId="3" applyNumberFormat="1" applyFont="1" applyFill="1" applyBorder="1" applyAlignment="1">
      <alignment horizontal="center" vertical="center" wrapText="1"/>
    </xf>
    <xf numFmtId="166" fontId="20" fillId="2" borderId="117" xfId="3" applyNumberFormat="1" applyFont="1" applyFill="1" applyBorder="1" applyAlignment="1">
      <alignment horizontal="center" vertical="center" wrapText="1"/>
    </xf>
    <xf numFmtId="4" fontId="11" fillId="2" borderId="127" xfId="3" applyNumberFormat="1" applyFont="1" applyFill="1" applyBorder="1" applyAlignment="1">
      <alignment horizontal="center" vertical="center" wrapText="1"/>
    </xf>
    <xf numFmtId="2" fontId="12" fillId="2" borderId="84" xfId="3" applyNumberFormat="1" applyFont="1" applyFill="1" applyBorder="1" applyAlignment="1">
      <alignment horizontal="left" vertical="center" wrapText="1"/>
    </xf>
    <xf numFmtId="2" fontId="13" fillId="2" borderId="129" xfId="3" applyNumberFormat="1" applyFont="1" applyFill="1" applyBorder="1" applyAlignment="1">
      <alignment horizontal="center" vertical="center" wrapText="1"/>
    </xf>
    <xf numFmtId="3" fontId="13" fillId="2" borderId="84" xfId="3" applyNumberFormat="1" applyFont="1" applyFill="1" applyBorder="1" applyAlignment="1">
      <alignment horizontal="center" vertical="center"/>
    </xf>
    <xf numFmtId="2" fontId="13" fillId="2" borderId="84" xfId="3" applyNumberFormat="1" applyFont="1" applyFill="1" applyBorder="1" applyAlignment="1">
      <alignment horizontal="center" vertical="center" wrapText="1"/>
    </xf>
    <xf numFmtId="0" fontId="15" fillId="2" borderId="176" xfId="0" applyFont="1" applyFill="1" applyBorder="1" applyAlignment="1">
      <alignment horizontal="center" vertical="center"/>
    </xf>
    <xf numFmtId="0" fontId="15" fillId="2" borderId="177" xfId="0" applyFont="1" applyFill="1" applyBorder="1" applyAlignment="1">
      <alignment horizontal="center" vertical="center"/>
    </xf>
    <xf numFmtId="3" fontId="16" fillId="2" borderId="177" xfId="0" applyNumberFormat="1" applyFont="1" applyFill="1" applyBorder="1" applyAlignment="1">
      <alignment horizontal="center" vertical="center"/>
    </xf>
    <xf numFmtId="0" fontId="3" fillId="2" borderId="177" xfId="0" applyFont="1" applyFill="1" applyBorder="1" applyAlignment="1">
      <alignment horizontal="center" vertical="center"/>
    </xf>
    <xf numFmtId="0" fontId="15" fillId="2" borderId="178" xfId="0" applyFont="1" applyFill="1" applyBorder="1" applyAlignment="1">
      <alignment horizontal="center" vertical="center"/>
    </xf>
    <xf numFmtId="0" fontId="15" fillId="2" borderId="179" xfId="0" applyFont="1" applyFill="1" applyBorder="1" applyAlignment="1">
      <alignment horizontal="center" vertical="center"/>
    </xf>
    <xf numFmtId="0" fontId="15" fillId="2" borderId="80" xfId="0" applyFont="1" applyFill="1" applyBorder="1" applyAlignment="1">
      <alignment horizontal="center" vertical="center"/>
    </xf>
    <xf numFmtId="3" fontId="16" fillId="2" borderId="80" xfId="0" applyNumberFormat="1" applyFont="1" applyFill="1" applyBorder="1" applyAlignment="1">
      <alignment horizontal="center" vertical="center"/>
    </xf>
    <xf numFmtId="0" fontId="3" fillId="2" borderId="80" xfId="0" applyFont="1" applyFill="1" applyBorder="1" applyAlignment="1">
      <alignment horizontal="center" vertical="center"/>
    </xf>
    <xf numFmtId="0" fontId="15" fillId="2" borderId="180" xfId="0" applyFont="1" applyFill="1" applyBorder="1" applyAlignment="1">
      <alignment horizontal="center" vertical="center"/>
    </xf>
    <xf numFmtId="0" fontId="15" fillId="2" borderId="181" xfId="0" applyFont="1" applyFill="1" applyBorder="1" applyAlignment="1">
      <alignment horizontal="center" vertical="center"/>
    </xf>
    <xf numFmtId="0" fontId="15" fillId="2" borderId="182" xfId="0" applyFont="1" applyFill="1" applyBorder="1" applyAlignment="1">
      <alignment horizontal="center" vertical="center"/>
    </xf>
    <xf numFmtId="3" fontId="16" fillId="2" borderId="182" xfId="0" applyNumberFormat="1" applyFont="1" applyFill="1" applyBorder="1" applyAlignment="1">
      <alignment horizontal="center" vertical="center"/>
    </xf>
    <xf numFmtId="0" fontId="3" fillId="2" borderId="182" xfId="0" applyFont="1" applyFill="1" applyBorder="1" applyAlignment="1">
      <alignment horizontal="center" vertical="center"/>
    </xf>
    <xf numFmtId="0" fontId="15" fillId="2" borderId="183" xfId="0" applyFont="1" applyFill="1" applyBorder="1" applyAlignment="1">
      <alignment horizontal="center" vertical="center"/>
    </xf>
    <xf numFmtId="0" fontId="15" fillId="2" borderId="184" xfId="0" applyFont="1" applyFill="1" applyBorder="1" applyAlignment="1">
      <alignment horizontal="center" vertical="center"/>
    </xf>
    <xf numFmtId="0" fontId="15" fillId="2" borderId="84" xfId="0" applyFont="1" applyFill="1" applyBorder="1" applyAlignment="1">
      <alignment horizontal="center" vertical="center"/>
    </xf>
    <xf numFmtId="3" fontId="16" fillId="2" borderId="84" xfId="0" applyNumberFormat="1" applyFont="1" applyFill="1" applyBorder="1" applyAlignment="1">
      <alignment horizontal="center" vertical="center"/>
    </xf>
    <xf numFmtId="0" fontId="3" fillId="2" borderId="84" xfId="0" applyFont="1" applyFill="1" applyBorder="1" applyAlignment="1">
      <alignment horizontal="center" vertical="center"/>
    </xf>
    <xf numFmtId="0" fontId="15" fillId="2" borderId="102" xfId="0" applyFont="1" applyFill="1" applyBorder="1" applyAlignment="1">
      <alignment horizontal="center" vertical="center"/>
    </xf>
    <xf numFmtId="0" fontId="15" fillId="2" borderId="185" xfId="0" applyFont="1" applyFill="1" applyBorder="1" applyAlignment="1">
      <alignment horizontal="center" vertical="center"/>
    </xf>
    <xf numFmtId="0" fontId="15" fillId="2" borderId="78" xfId="0" applyFont="1" applyFill="1" applyBorder="1" applyAlignment="1">
      <alignment horizontal="center" vertical="center"/>
    </xf>
    <xf numFmtId="3" fontId="16" fillId="2" borderId="78" xfId="0" applyNumberFormat="1" applyFont="1" applyFill="1" applyBorder="1" applyAlignment="1">
      <alignment horizontal="center" vertical="center"/>
    </xf>
    <xf numFmtId="0" fontId="3" fillId="2" borderId="78" xfId="0" applyFont="1" applyFill="1" applyBorder="1" applyAlignment="1">
      <alignment horizontal="center" vertical="center"/>
    </xf>
    <xf numFmtId="4" fontId="32" fillId="2" borderId="95" xfId="0" applyNumberFormat="1" applyFont="1" applyFill="1" applyBorder="1" applyAlignment="1">
      <alignment horizontal="center" vertical="center"/>
    </xf>
    <xf numFmtId="4" fontId="32" fillId="2" borderId="94" xfId="0" applyNumberFormat="1" applyFont="1" applyFill="1" applyBorder="1" applyAlignment="1">
      <alignment horizontal="center" vertical="center"/>
    </xf>
    <xf numFmtId="3" fontId="32" fillId="2" borderId="44" xfId="0" applyNumberFormat="1" applyFont="1" applyFill="1" applyBorder="1" applyAlignment="1">
      <alignment horizontal="center" vertical="center"/>
    </xf>
    <xf numFmtId="3" fontId="32" fillId="2" borderId="94" xfId="0" applyNumberFormat="1" applyFont="1" applyFill="1" applyBorder="1" applyAlignment="1">
      <alignment horizontal="center" vertical="center"/>
    </xf>
    <xf numFmtId="0" fontId="9" fillId="2" borderId="72" xfId="0" applyFont="1" applyFill="1" applyBorder="1" applyAlignment="1">
      <alignment horizontal="left" vertical="center"/>
    </xf>
    <xf numFmtId="164" fontId="11" fillId="2" borderId="72" xfId="3" applyNumberFormat="1" applyFont="1" applyFill="1" applyBorder="1" applyAlignment="1">
      <alignment horizontal="center" vertical="center"/>
    </xf>
    <xf numFmtId="0" fontId="9" fillId="2" borderId="155" xfId="0" applyFont="1" applyFill="1" applyBorder="1" applyAlignment="1">
      <alignment horizontal="left" vertical="center" wrapText="1"/>
    </xf>
    <xf numFmtId="2" fontId="11" fillId="2" borderId="154" xfId="3" applyNumberFormat="1" applyFont="1" applyFill="1" applyBorder="1" applyAlignment="1">
      <alignment horizontal="center" vertical="center" wrapText="1"/>
    </xf>
    <xf numFmtId="3" fontId="11" fillId="2" borderId="155" xfId="3" applyNumberFormat="1" applyFont="1" applyFill="1" applyBorder="1" applyAlignment="1">
      <alignment horizontal="center" vertical="center"/>
    </xf>
    <xf numFmtId="164" fontId="11" fillId="2" borderId="155" xfId="3" applyNumberFormat="1" applyFont="1" applyFill="1" applyBorder="1" applyAlignment="1">
      <alignment horizontal="center" vertical="center"/>
    </xf>
    <xf numFmtId="3" fontId="13" fillId="2" borderId="155" xfId="3" applyNumberFormat="1" applyFont="1" applyFill="1" applyBorder="1" applyAlignment="1">
      <alignment horizontal="center" vertical="center"/>
    </xf>
    <xf numFmtId="2" fontId="11" fillId="2" borderId="155" xfId="3" applyNumberFormat="1" applyFont="1" applyFill="1" applyBorder="1" applyAlignment="1">
      <alignment horizontal="center" vertical="center" wrapText="1"/>
    </xf>
    <xf numFmtId="1" fontId="11" fillId="2" borderId="191" xfId="3" applyNumberFormat="1" applyFont="1" applyFill="1" applyBorder="1" applyAlignment="1">
      <alignment horizontal="center" vertical="center" wrapText="1"/>
    </xf>
    <xf numFmtId="166" fontId="20" fillId="2" borderId="155" xfId="3" applyNumberFormat="1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left" vertical="center" wrapText="1"/>
    </xf>
    <xf numFmtId="164" fontId="11" fillId="2" borderId="26" xfId="3" applyNumberFormat="1" applyFont="1" applyFill="1" applyBorder="1" applyAlignment="1">
      <alignment horizontal="center" vertical="center"/>
    </xf>
    <xf numFmtId="3" fontId="13" fillId="2" borderId="26" xfId="3" applyNumberFormat="1" applyFont="1" applyFill="1" applyBorder="1" applyAlignment="1">
      <alignment horizontal="center" vertical="center"/>
    </xf>
    <xf numFmtId="166" fontId="20" fillId="2" borderId="26" xfId="3" applyNumberFormat="1" applyFont="1" applyFill="1" applyBorder="1" applyAlignment="1">
      <alignment horizontal="center" vertical="center" wrapText="1"/>
    </xf>
    <xf numFmtId="0" fontId="9" fillId="2" borderId="188" xfId="0" applyFont="1" applyFill="1" applyBorder="1" applyAlignment="1">
      <alignment horizontal="center" vertical="center" wrapText="1"/>
    </xf>
    <xf numFmtId="0" fontId="9" fillId="2" borderId="135" xfId="0" applyFont="1" applyFill="1" applyBorder="1" applyAlignment="1">
      <alignment horizontal="left" vertical="center" wrapText="1"/>
    </xf>
    <xf numFmtId="2" fontId="11" fillId="2" borderId="189" xfId="3" applyNumberFormat="1" applyFont="1" applyFill="1" applyBorder="1" applyAlignment="1">
      <alignment horizontal="center" vertical="center" wrapText="1"/>
    </xf>
    <xf numFmtId="3" fontId="11" fillId="2" borderId="135" xfId="3" applyNumberFormat="1" applyFont="1" applyFill="1" applyBorder="1" applyAlignment="1">
      <alignment horizontal="center" vertical="center"/>
    </xf>
    <xf numFmtId="164" fontId="11" fillId="2" borderId="135" xfId="3" applyNumberFormat="1" applyFont="1" applyFill="1" applyBorder="1" applyAlignment="1">
      <alignment horizontal="center" vertical="center"/>
    </xf>
    <xf numFmtId="3" fontId="13" fillId="2" borderId="135" xfId="3" applyNumberFormat="1" applyFont="1" applyFill="1" applyBorder="1" applyAlignment="1">
      <alignment horizontal="center" vertical="center"/>
    </xf>
    <xf numFmtId="2" fontId="13" fillId="2" borderId="135" xfId="3" applyNumberFormat="1" applyFont="1" applyFill="1" applyBorder="1" applyAlignment="1">
      <alignment horizontal="center" vertical="center" wrapText="1"/>
    </xf>
    <xf numFmtId="1" fontId="11" fillId="2" borderId="190" xfId="3" applyNumberFormat="1" applyFont="1" applyFill="1" applyBorder="1" applyAlignment="1">
      <alignment horizontal="center" vertical="center" wrapText="1"/>
    </xf>
    <xf numFmtId="4" fontId="11" fillId="2" borderId="135" xfId="3" applyNumberFormat="1" applyFont="1" applyFill="1" applyBorder="1" applyAlignment="1">
      <alignment horizontal="center" vertical="center" wrapText="1"/>
    </xf>
    <xf numFmtId="166" fontId="20" fillId="2" borderId="135" xfId="3" applyNumberFormat="1" applyFont="1" applyFill="1" applyBorder="1" applyAlignment="1">
      <alignment horizontal="center" vertical="center" wrapText="1"/>
    </xf>
    <xf numFmtId="165" fontId="11" fillId="2" borderId="135" xfId="3" applyNumberFormat="1" applyFont="1" applyFill="1" applyBorder="1" applyAlignment="1">
      <alignment horizontal="center" vertical="center" wrapText="1"/>
    </xf>
    <xf numFmtId="2" fontId="11" fillId="2" borderId="135" xfId="3" applyNumberFormat="1" applyFont="1" applyFill="1" applyBorder="1" applyAlignment="1">
      <alignment horizontal="center" vertical="center" wrapText="1"/>
    </xf>
    <xf numFmtId="1" fontId="11" fillId="2" borderId="135" xfId="3" applyNumberFormat="1" applyFont="1" applyFill="1" applyBorder="1" applyAlignment="1">
      <alignment horizontal="center" vertical="center" wrapText="1"/>
    </xf>
    <xf numFmtId="167" fontId="11" fillId="2" borderId="135" xfId="3" applyNumberFormat="1" applyFont="1" applyFill="1" applyBorder="1" applyAlignment="1">
      <alignment horizontal="center" vertical="center" wrapText="1"/>
    </xf>
    <xf numFmtId="164" fontId="13" fillId="2" borderId="78" xfId="3" applyNumberFormat="1" applyFont="1" applyFill="1" applyBorder="1" applyAlignment="1">
      <alignment horizontal="center" vertical="center"/>
    </xf>
    <xf numFmtId="3" fontId="34" fillId="2" borderId="51" xfId="3" applyNumberFormat="1" applyFont="1" applyFill="1" applyBorder="1" applyAlignment="1">
      <alignment horizontal="center" vertical="center"/>
    </xf>
    <xf numFmtId="9" fontId="14" fillId="2" borderId="50" xfId="10" applyNumberFormat="1" applyFont="1" applyFill="1" applyBorder="1" applyAlignment="1">
      <alignment horizontal="center" vertical="center" wrapText="1"/>
    </xf>
    <xf numFmtId="2" fontId="11" fillId="2" borderId="129" xfId="3" applyNumberFormat="1" applyFont="1" applyFill="1" applyBorder="1" applyAlignment="1">
      <alignment horizontal="center" vertical="center" wrapText="1"/>
    </xf>
    <xf numFmtId="2" fontId="11" fillId="2" borderId="169" xfId="3" applyNumberFormat="1" applyFont="1" applyFill="1" applyBorder="1" applyAlignment="1">
      <alignment horizontal="center" vertical="center" wrapText="1"/>
    </xf>
    <xf numFmtId="9" fontId="14" fillId="2" borderId="81" xfId="10" applyNumberFormat="1" applyFont="1" applyFill="1" applyBorder="1" applyAlignment="1">
      <alignment horizontal="center" vertical="center" wrapText="1"/>
    </xf>
    <xf numFmtId="165" fontId="35" fillId="2" borderId="78" xfId="3" applyNumberFormat="1" applyFont="1" applyFill="1" applyBorder="1" applyAlignment="1">
      <alignment horizontal="center" vertical="center" wrapText="1"/>
    </xf>
    <xf numFmtId="165" fontId="35" fillId="2" borderId="81" xfId="3" applyNumberFormat="1" applyFont="1" applyFill="1" applyBorder="1" applyAlignment="1">
      <alignment horizontal="center" vertical="center" wrapText="1"/>
    </xf>
    <xf numFmtId="0" fontId="15" fillId="2" borderId="193" xfId="0" applyFont="1" applyFill="1" applyBorder="1" applyAlignment="1">
      <alignment horizontal="center" vertical="center"/>
    </xf>
    <xf numFmtId="0" fontId="15" fillId="2" borderId="86" xfId="0" applyFont="1" applyFill="1" applyBorder="1" applyAlignment="1">
      <alignment horizontal="center" vertical="center"/>
    </xf>
    <xf numFmtId="3" fontId="16" fillId="2" borderId="86" xfId="0" applyNumberFormat="1" applyFont="1" applyFill="1" applyBorder="1" applyAlignment="1">
      <alignment horizontal="center" vertical="center"/>
    </xf>
    <xf numFmtId="0" fontId="3" fillId="2" borderId="86" xfId="0" applyFont="1" applyFill="1" applyBorder="1" applyAlignment="1">
      <alignment horizontal="center" vertical="center"/>
    </xf>
    <xf numFmtId="9" fontId="14" fillId="2" borderId="34" xfId="10" applyNumberFormat="1" applyFont="1" applyFill="1" applyBorder="1" applyAlignment="1">
      <alignment horizontal="center" vertical="center" wrapText="1"/>
    </xf>
    <xf numFmtId="1" fontId="13" fillId="2" borderId="60" xfId="3" applyNumberFormat="1" applyFont="1" applyFill="1" applyBorder="1" applyAlignment="1">
      <alignment horizontal="center" vertical="center" wrapText="1"/>
    </xf>
    <xf numFmtId="0" fontId="0" fillId="2" borderId="77" xfId="0" applyFill="1" applyBorder="1" applyAlignment="1">
      <alignment horizontal="center" vertical="center"/>
    </xf>
    <xf numFmtId="4" fontId="15" fillId="2" borderId="138" xfId="0" applyNumberFormat="1" applyFont="1" applyFill="1" applyBorder="1" applyAlignment="1">
      <alignment horizontal="center" vertical="center"/>
    </xf>
    <xf numFmtId="3" fontId="15" fillId="2" borderId="0" xfId="0" applyNumberFormat="1" applyFont="1" applyFill="1" applyBorder="1" applyAlignment="1">
      <alignment horizontal="center" vertical="center"/>
    </xf>
    <xf numFmtId="4" fontId="15" fillId="2" borderId="18" xfId="0" applyNumberFormat="1" applyFont="1" applyFill="1" applyBorder="1" applyAlignment="1">
      <alignment horizontal="center" vertical="center"/>
    </xf>
    <xf numFmtId="3" fontId="16" fillId="2" borderId="17" xfId="0" applyNumberFormat="1" applyFont="1" applyFill="1" applyBorder="1" applyAlignment="1">
      <alignment horizontal="center" vertical="center"/>
    </xf>
    <xf numFmtId="3" fontId="16" fillId="2" borderId="43" xfId="0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4" fontId="15" fillId="2" borderId="139" xfId="0" applyNumberFormat="1" applyFont="1" applyFill="1" applyBorder="1" applyAlignment="1">
      <alignment horizontal="center" vertical="center"/>
    </xf>
    <xf numFmtId="4" fontId="15" fillId="2" borderId="140" xfId="0" applyNumberFormat="1" applyFont="1" applyFill="1" applyBorder="1" applyAlignment="1">
      <alignment horizontal="center" vertical="center"/>
    </xf>
    <xf numFmtId="3" fontId="29" fillId="2" borderId="18" xfId="0" applyNumberFormat="1" applyFont="1" applyFill="1" applyBorder="1" applyAlignment="1">
      <alignment horizontal="center" vertical="center"/>
    </xf>
    <xf numFmtId="0" fontId="9" fillId="2" borderId="70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165" fontId="11" fillId="2" borderId="49" xfId="3" applyNumberFormat="1" applyFont="1" applyFill="1" applyBorder="1" applyAlignment="1">
      <alignment horizontal="center" vertical="center" wrapText="1"/>
    </xf>
    <xf numFmtId="165" fontId="11" fillId="2" borderId="0" xfId="3" applyNumberFormat="1" applyFont="1" applyFill="1" applyBorder="1" applyAlignment="1">
      <alignment horizontal="center" vertical="center" wrapText="1"/>
    </xf>
    <xf numFmtId="165" fontId="11" fillId="2" borderId="62" xfId="3" applyNumberFormat="1" applyFont="1" applyFill="1" applyBorder="1" applyAlignment="1">
      <alignment horizontal="center" vertical="center" wrapText="1"/>
    </xf>
    <xf numFmtId="2" fontId="11" fillId="2" borderId="49" xfId="3" applyNumberFormat="1" applyFont="1" applyFill="1" applyBorder="1" applyAlignment="1">
      <alignment horizontal="center" vertical="center" wrapText="1"/>
    </xf>
    <xf numFmtId="1" fontId="11" fillId="2" borderId="49" xfId="3" applyNumberFormat="1" applyFont="1" applyFill="1" applyBorder="1" applyAlignment="1">
      <alignment horizontal="center" vertical="center" wrapText="1"/>
    </xf>
    <xf numFmtId="167" fontId="11" fillId="2" borderId="49" xfId="3" applyNumberFormat="1" applyFont="1" applyFill="1" applyBorder="1" applyAlignment="1">
      <alignment horizontal="center" vertical="center" wrapText="1"/>
    </xf>
    <xf numFmtId="0" fontId="9" fillId="2" borderId="69" xfId="0" applyFont="1" applyFill="1" applyBorder="1" applyAlignment="1">
      <alignment horizontal="center" vertical="center"/>
    </xf>
    <xf numFmtId="1" fontId="11" fillId="2" borderId="54" xfId="3" applyNumberFormat="1" applyFont="1" applyFill="1" applyBorder="1" applyAlignment="1">
      <alignment horizontal="center" vertical="center" wrapText="1"/>
    </xf>
    <xf numFmtId="9" fontId="21" fillId="2" borderId="84" xfId="10" applyNumberFormat="1" applyFont="1" applyFill="1" applyBorder="1" applyAlignment="1">
      <alignment horizontal="center" vertical="center" wrapText="1"/>
    </xf>
    <xf numFmtId="3" fontId="23" fillId="2" borderId="84" xfId="3" applyNumberFormat="1" applyFont="1" applyFill="1" applyBorder="1" applyAlignment="1">
      <alignment horizontal="center" vertical="center"/>
    </xf>
    <xf numFmtId="0" fontId="9" fillId="2" borderId="54" xfId="0" applyFont="1" applyFill="1" applyBorder="1" applyAlignment="1">
      <alignment horizontal="left" vertical="center"/>
    </xf>
    <xf numFmtId="4" fontId="11" fillId="2" borderId="0" xfId="3" applyNumberFormat="1" applyFont="1" applyFill="1" applyBorder="1" applyAlignment="1">
      <alignment horizontal="center" vertical="center" wrapText="1"/>
    </xf>
    <xf numFmtId="0" fontId="8" fillId="2" borderId="167" xfId="0" applyFont="1" applyFill="1" applyBorder="1" applyAlignment="1">
      <alignment horizontal="center" vertical="center"/>
    </xf>
    <xf numFmtId="3" fontId="15" fillId="2" borderId="36" xfId="0" applyNumberFormat="1" applyFont="1" applyFill="1" applyBorder="1" applyAlignment="1">
      <alignment horizontal="center" vertical="center"/>
    </xf>
    <xf numFmtId="4" fontId="11" fillId="2" borderId="49" xfId="3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2" fontId="7" fillId="6" borderId="18" xfId="0" applyNumberFormat="1" applyFont="1" applyFill="1" applyBorder="1" applyAlignment="1">
      <alignment horizontal="center" vertical="center" wrapText="1"/>
    </xf>
    <xf numFmtId="4" fontId="35" fillId="2" borderId="135" xfId="3" applyNumberFormat="1" applyFont="1" applyFill="1" applyBorder="1" applyAlignment="1">
      <alignment horizontal="center" vertical="center"/>
    </xf>
    <xf numFmtId="4" fontId="11" fillId="2" borderId="195" xfId="3" applyNumberFormat="1" applyFont="1" applyFill="1" applyBorder="1" applyAlignment="1">
      <alignment horizontal="center" vertical="center" wrapText="1"/>
    </xf>
    <xf numFmtId="4" fontId="11" fillId="2" borderId="196" xfId="3" applyNumberFormat="1" applyFont="1" applyFill="1" applyBorder="1" applyAlignment="1">
      <alignment horizontal="center" vertical="center" wrapText="1"/>
    </xf>
    <xf numFmtId="3" fontId="15" fillId="2" borderId="197" xfId="0" applyNumberFormat="1" applyFont="1" applyFill="1" applyBorder="1" applyAlignment="1">
      <alignment horizontal="center" vertical="center"/>
    </xf>
    <xf numFmtId="4" fontId="11" fillId="2" borderId="198" xfId="3" applyNumberFormat="1" applyFont="1" applyFill="1" applyBorder="1" applyAlignment="1">
      <alignment horizontal="center" vertical="center" wrapText="1"/>
    </xf>
    <xf numFmtId="4" fontId="11" fillId="2" borderId="199" xfId="3" applyNumberFormat="1" applyFont="1" applyFill="1" applyBorder="1" applyAlignment="1">
      <alignment horizontal="center" vertical="center" wrapText="1"/>
    </xf>
    <xf numFmtId="4" fontId="11" fillId="2" borderId="200" xfId="3" applyNumberFormat="1" applyFont="1" applyFill="1" applyBorder="1" applyAlignment="1">
      <alignment horizontal="center" vertical="center" wrapText="1"/>
    </xf>
    <xf numFmtId="4" fontId="11" fillId="2" borderId="201" xfId="3" applyNumberFormat="1" applyFont="1" applyFill="1" applyBorder="1" applyAlignment="1">
      <alignment horizontal="center" vertical="center" wrapText="1"/>
    </xf>
    <xf numFmtId="4" fontId="14" fillId="2" borderId="72" xfId="3" applyNumberFormat="1" applyFont="1" applyFill="1" applyBorder="1" applyAlignment="1">
      <alignment horizontal="center" vertical="center" wrapText="1"/>
    </xf>
    <xf numFmtId="0" fontId="0" fillId="9" borderId="4" xfId="0" applyFill="1" applyBorder="1" applyAlignment="1">
      <alignment vertical="center"/>
    </xf>
    <xf numFmtId="0" fontId="0" fillId="9" borderId="111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9" borderId="105" xfId="0" applyFill="1" applyBorder="1" applyAlignment="1">
      <alignment vertical="center"/>
    </xf>
    <xf numFmtId="0" fontId="0" fillId="9" borderId="113" xfId="0" applyFill="1" applyBorder="1" applyAlignment="1">
      <alignment vertical="center"/>
    </xf>
    <xf numFmtId="0" fontId="0" fillId="9" borderId="106" xfId="0" applyFill="1" applyBorder="1" applyAlignment="1">
      <alignment vertical="center"/>
    </xf>
    <xf numFmtId="0" fontId="0" fillId="9" borderId="124" xfId="0" applyFill="1" applyBorder="1" applyAlignment="1">
      <alignment vertical="center"/>
    </xf>
    <xf numFmtId="0" fontId="0" fillId="9" borderId="156" xfId="0" applyFill="1" applyBorder="1" applyAlignment="1">
      <alignment vertical="center"/>
    </xf>
    <xf numFmtId="0" fontId="0" fillId="9" borderId="125" xfId="0" applyFill="1" applyBorder="1" applyAlignment="1">
      <alignment vertical="center"/>
    </xf>
    <xf numFmtId="0" fontId="0" fillId="10" borderId="4" xfId="0" applyFill="1" applyBorder="1" applyAlignment="1">
      <alignment vertical="center"/>
    </xf>
    <xf numFmtId="0" fontId="0" fillId="10" borderId="111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0" fillId="9" borderId="107" xfId="0" applyFill="1" applyBorder="1" applyAlignment="1">
      <alignment vertical="center"/>
    </xf>
    <xf numFmtId="0" fontId="0" fillId="9" borderId="114" xfId="0" applyFill="1" applyBorder="1" applyAlignment="1">
      <alignment vertical="center"/>
    </xf>
    <xf numFmtId="164" fontId="13" fillId="2" borderId="84" xfId="3" applyNumberFormat="1" applyFont="1" applyFill="1" applyBorder="1" applyAlignment="1">
      <alignment horizontal="center" vertical="center"/>
    </xf>
    <xf numFmtId="2" fontId="11" fillId="2" borderId="84" xfId="3" applyNumberFormat="1" applyFont="1" applyFill="1" applyBorder="1" applyAlignment="1">
      <alignment horizontal="center" vertical="center" wrapText="1"/>
    </xf>
    <xf numFmtId="3" fontId="34" fillId="2" borderId="163" xfId="3" applyNumberFormat="1" applyFont="1" applyFill="1" applyBorder="1" applyAlignment="1">
      <alignment horizontal="center" vertical="center"/>
    </xf>
    <xf numFmtId="2" fontId="11" fillId="2" borderId="202" xfId="3" applyNumberFormat="1" applyFont="1" applyFill="1" applyBorder="1" applyAlignment="1">
      <alignment horizontal="center" vertical="center" wrapText="1"/>
    </xf>
    <xf numFmtId="4" fontId="35" fillId="2" borderId="49" xfId="3" applyNumberFormat="1" applyFont="1" applyFill="1" applyBorder="1" applyAlignment="1">
      <alignment horizontal="center" vertical="center"/>
    </xf>
    <xf numFmtId="0" fontId="0" fillId="9" borderId="170" xfId="0" applyFill="1" applyBorder="1" applyAlignment="1">
      <alignment vertical="center"/>
    </xf>
    <xf numFmtId="0" fontId="0" fillId="9" borderId="171" xfId="0" applyFill="1" applyBorder="1" applyAlignment="1">
      <alignment vertical="center"/>
    </xf>
    <xf numFmtId="0" fontId="0" fillId="9" borderId="172" xfId="0" applyFill="1" applyBorder="1" applyAlignment="1">
      <alignment vertical="center"/>
    </xf>
    <xf numFmtId="0" fontId="0" fillId="10" borderId="113" xfId="0" applyFill="1" applyBorder="1" applyAlignment="1">
      <alignment vertical="center"/>
    </xf>
    <xf numFmtId="0" fontId="0" fillId="9" borderId="108" xfId="0" applyFill="1" applyBorder="1" applyAlignment="1">
      <alignment vertical="center"/>
    </xf>
    <xf numFmtId="0" fontId="0" fillId="9" borderId="115" xfId="0" applyFill="1" applyBorder="1" applyAlignment="1">
      <alignment vertical="center"/>
    </xf>
    <xf numFmtId="0" fontId="0" fillId="9" borderId="159" xfId="0" applyFill="1" applyBorder="1" applyAlignment="1">
      <alignment vertical="center"/>
    </xf>
    <xf numFmtId="0" fontId="0" fillId="9" borderId="116" xfId="0" applyFill="1" applyBorder="1" applyAlignment="1">
      <alignment vertical="center"/>
    </xf>
    <xf numFmtId="0" fontId="0" fillId="10" borderId="106" xfId="0" applyFill="1" applyBorder="1" applyAlignment="1">
      <alignment vertical="center"/>
    </xf>
    <xf numFmtId="0" fontId="0" fillId="10" borderId="105" xfId="0" applyFill="1" applyBorder="1" applyAlignment="1">
      <alignment vertical="center"/>
    </xf>
    <xf numFmtId="0" fontId="0" fillId="11" borderId="113" xfId="0" applyFill="1" applyBorder="1" applyAlignment="1">
      <alignment vertical="center"/>
    </xf>
    <xf numFmtId="0" fontId="0" fillId="11" borderId="106" xfId="0" applyFill="1" applyBorder="1" applyAlignment="1">
      <alignment vertical="center"/>
    </xf>
    <xf numFmtId="0" fontId="0" fillId="11" borderId="105" xfId="0" applyFill="1" applyBorder="1" applyAlignment="1">
      <alignment vertical="center"/>
    </xf>
    <xf numFmtId="0" fontId="0" fillId="10" borderId="107" xfId="0" applyFill="1" applyBorder="1" applyAlignment="1">
      <alignment vertical="center"/>
    </xf>
    <xf numFmtId="0" fontId="0" fillId="10" borderId="114" xfId="0" applyFill="1" applyBorder="1" applyAlignment="1">
      <alignment vertical="center"/>
    </xf>
    <xf numFmtId="0" fontId="0" fillId="10" borderId="109" xfId="0" applyFill="1" applyBorder="1" applyAlignment="1">
      <alignment vertical="center"/>
    </xf>
    <xf numFmtId="0" fontId="0" fillId="10" borderId="136" xfId="0" applyFill="1" applyBorder="1" applyAlignment="1">
      <alignment vertical="center"/>
    </xf>
    <xf numFmtId="0" fontId="0" fillId="10" borderId="137" xfId="0" applyFill="1" applyBorder="1" applyAlignment="1">
      <alignment vertical="center"/>
    </xf>
    <xf numFmtId="0" fontId="0" fillId="10" borderId="108" xfId="0" applyFill="1" applyBorder="1" applyAlignment="1">
      <alignment vertical="center"/>
    </xf>
    <xf numFmtId="0" fontId="0" fillId="10" borderId="124" xfId="0" applyFill="1" applyBorder="1" applyAlignment="1">
      <alignment vertical="center"/>
    </xf>
    <xf numFmtId="0" fontId="0" fillId="10" borderId="156" xfId="0" applyFill="1" applyBorder="1" applyAlignment="1">
      <alignment vertical="center"/>
    </xf>
    <xf numFmtId="0" fontId="0" fillId="10" borderId="125" xfId="0" applyFill="1" applyBorder="1" applyAlignment="1">
      <alignment vertical="center"/>
    </xf>
    <xf numFmtId="0" fontId="0" fillId="9" borderId="109" xfId="0" applyFill="1" applyBorder="1" applyAlignment="1">
      <alignment vertical="center"/>
    </xf>
    <xf numFmtId="0" fontId="0" fillId="9" borderId="136" xfId="0" applyFill="1" applyBorder="1" applyAlignment="1">
      <alignment vertical="center"/>
    </xf>
    <xf numFmtId="0" fontId="0" fillId="9" borderId="137" xfId="0" applyFill="1" applyBorder="1" applyAlignment="1">
      <alignment vertical="center"/>
    </xf>
    <xf numFmtId="4" fontId="11" fillId="2" borderId="175" xfId="3" applyNumberFormat="1" applyFont="1" applyFill="1" applyBorder="1" applyAlignment="1">
      <alignment horizontal="center" vertical="center" wrapText="1"/>
    </xf>
    <xf numFmtId="4" fontId="35" fillId="2" borderId="203" xfId="3" applyNumberFormat="1" applyFont="1" applyFill="1" applyBorder="1" applyAlignment="1">
      <alignment horizontal="center" vertical="center"/>
    </xf>
    <xf numFmtId="4" fontId="35" fillId="2" borderId="204" xfId="3" applyNumberFormat="1" applyFont="1" applyFill="1" applyBorder="1" applyAlignment="1">
      <alignment horizontal="center" vertical="center"/>
    </xf>
    <xf numFmtId="4" fontId="35" fillId="2" borderId="134" xfId="3" applyNumberFormat="1" applyFont="1" applyFill="1" applyBorder="1" applyAlignment="1">
      <alignment horizontal="center" vertical="center"/>
    </xf>
    <xf numFmtId="4" fontId="35" fillId="2" borderId="3" xfId="3" applyNumberFormat="1" applyFont="1" applyFill="1" applyBorder="1" applyAlignment="1">
      <alignment horizontal="center" vertical="center"/>
    </xf>
    <xf numFmtId="4" fontId="35" fillId="2" borderId="205" xfId="3" applyNumberFormat="1" applyFont="1" applyFill="1" applyBorder="1" applyAlignment="1">
      <alignment horizontal="center" vertical="center"/>
    </xf>
    <xf numFmtId="4" fontId="35" fillId="2" borderId="11" xfId="3" applyNumberFormat="1" applyFont="1" applyFill="1" applyBorder="1" applyAlignment="1">
      <alignment horizontal="center" vertical="center"/>
    </xf>
    <xf numFmtId="4" fontId="11" fillId="2" borderId="207" xfId="3" applyNumberFormat="1" applyFont="1" applyFill="1" applyBorder="1" applyAlignment="1">
      <alignment horizontal="center" vertical="center" wrapText="1"/>
    </xf>
    <xf numFmtId="4" fontId="11" fillId="2" borderId="208" xfId="3" applyNumberFormat="1" applyFont="1" applyFill="1" applyBorder="1" applyAlignment="1">
      <alignment horizontal="center" vertical="center" wrapText="1"/>
    </xf>
    <xf numFmtId="2" fontId="33" fillId="2" borderId="0" xfId="3" applyNumberFormat="1" applyFont="1" applyFill="1" applyBorder="1" applyAlignment="1">
      <alignment horizontal="center" vertical="center"/>
    </xf>
    <xf numFmtId="2" fontId="35" fillId="2" borderId="135" xfId="3" applyNumberFormat="1" applyFont="1" applyFill="1" applyBorder="1" applyAlignment="1">
      <alignment horizontal="center" vertical="center"/>
    </xf>
    <xf numFmtId="2" fontId="35" fillId="2" borderId="16" xfId="3" applyNumberFormat="1" applyFont="1" applyFill="1" applyBorder="1" applyAlignment="1">
      <alignment horizontal="center" vertical="center"/>
    </xf>
    <xf numFmtId="4" fontId="11" fillId="2" borderId="209" xfId="3" applyNumberFormat="1" applyFont="1" applyFill="1" applyBorder="1" applyAlignment="1">
      <alignment horizontal="center" vertical="center" wrapText="1"/>
    </xf>
    <xf numFmtId="4" fontId="11" fillId="2" borderId="210" xfId="3" applyNumberFormat="1" applyFont="1" applyFill="1" applyBorder="1" applyAlignment="1">
      <alignment horizontal="center" vertical="center" wrapText="1"/>
    </xf>
    <xf numFmtId="4" fontId="11" fillId="2" borderId="139" xfId="3" applyNumberFormat="1" applyFont="1" applyFill="1" applyBorder="1" applyAlignment="1">
      <alignment horizontal="center" vertical="center" wrapText="1"/>
    </xf>
    <xf numFmtId="4" fontId="35" fillId="2" borderId="209" xfId="3" applyNumberFormat="1" applyFont="1" applyFill="1" applyBorder="1" applyAlignment="1">
      <alignment horizontal="center" vertical="center"/>
    </xf>
    <xf numFmtId="4" fontId="35" fillId="2" borderId="157" xfId="3" applyNumberFormat="1" applyFont="1" applyFill="1" applyBorder="1" applyAlignment="1">
      <alignment horizontal="center" vertical="center"/>
    </xf>
    <xf numFmtId="4" fontId="11" fillId="2" borderId="211" xfId="3" applyNumberFormat="1" applyFont="1" applyFill="1" applyBorder="1" applyAlignment="1">
      <alignment horizontal="center" vertical="center" wrapText="1"/>
    </xf>
    <xf numFmtId="4" fontId="11" fillId="2" borderId="212" xfId="3" applyNumberFormat="1" applyFont="1" applyFill="1" applyBorder="1" applyAlignment="1">
      <alignment horizontal="center" vertical="center" wrapText="1"/>
    </xf>
    <xf numFmtId="4" fontId="14" fillId="2" borderId="206" xfId="3" applyNumberFormat="1" applyFont="1" applyFill="1" applyBorder="1" applyAlignment="1">
      <alignment horizontal="center" vertical="center" wrapText="1"/>
    </xf>
    <xf numFmtId="4" fontId="35" fillId="2" borderId="212" xfId="3" applyNumberFormat="1" applyFont="1" applyFill="1" applyBorder="1" applyAlignment="1">
      <alignment horizontal="center" vertical="center"/>
    </xf>
    <xf numFmtId="4" fontId="35" fillId="2" borderId="143" xfId="3" applyNumberFormat="1" applyFont="1" applyFill="1" applyBorder="1" applyAlignment="1">
      <alignment horizontal="center" vertical="center"/>
    </xf>
    <xf numFmtId="4" fontId="35" fillId="2" borderId="213" xfId="3" applyNumberFormat="1" applyFont="1" applyFill="1" applyBorder="1" applyAlignment="1">
      <alignment horizontal="center" vertical="center"/>
    </xf>
    <xf numFmtId="4" fontId="35" fillId="2" borderId="214" xfId="3" applyNumberFormat="1" applyFont="1" applyFill="1" applyBorder="1" applyAlignment="1">
      <alignment horizontal="center" vertical="center"/>
    </xf>
    <xf numFmtId="4" fontId="35" fillId="2" borderId="153" xfId="3" applyNumberFormat="1" applyFont="1" applyFill="1" applyBorder="1" applyAlignment="1">
      <alignment horizontal="center" vertical="center"/>
    </xf>
    <xf numFmtId="4" fontId="35" fillId="2" borderId="152" xfId="3" applyNumberFormat="1" applyFont="1" applyFill="1" applyBorder="1" applyAlignment="1">
      <alignment horizontal="center" vertical="center"/>
    </xf>
    <xf numFmtId="2" fontId="12" fillId="2" borderId="188" xfId="3" applyNumberFormat="1" applyFont="1" applyFill="1" applyBorder="1" applyAlignment="1">
      <alignment horizontal="center" vertical="center"/>
    </xf>
    <xf numFmtId="0" fontId="9" fillId="2" borderId="215" xfId="0" applyFont="1" applyFill="1" applyBorder="1" applyAlignment="1">
      <alignment horizontal="left" vertical="center"/>
    </xf>
    <xf numFmtId="2" fontId="11" fillId="2" borderId="216" xfId="3" applyNumberFormat="1" applyFont="1" applyFill="1" applyBorder="1" applyAlignment="1">
      <alignment horizontal="center" vertical="center" wrapText="1"/>
    </xf>
    <xf numFmtId="3" fontId="11" fillId="2" borderId="133" xfId="3" applyNumberFormat="1" applyFont="1" applyFill="1" applyBorder="1" applyAlignment="1">
      <alignment horizontal="center" vertical="center"/>
    </xf>
    <xf numFmtId="2" fontId="11" fillId="2" borderId="133" xfId="3" applyNumberFormat="1" applyFont="1" applyFill="1" applyBorder="1" applyAlignment="1">
      <alignment horizontal="center" vertical="center" wrapText="1"/>
    </xf>
    <xf numFmtId="1" fontId="11" fillId="2" borderId="215" xfId="3" applyNumberFormat="1" applyFont="1" applyFill="1" applyBorder="1" applyAlignment="1">
      <alignment horizontal="center" vertical="center" wrapText="1"/>
    </xf>
    <xf numFmtId="4" fontId="11" fillId="2" borderId="189" xfId="3" applyNumberFormat="1" applyFont="1" applyFill="1" applyBorder="1" applyAlignment="1">
      <alignment horizontal="center" vertical="center" wrapText="1"/>
    </xf>
    <xf numFmtId="4" fontId="11" fillId="2" borderId="151" xfId="3" applyNumberFormat="1" applyFont="1" applyFill="1" applyBorder="1" applyAlignment="1">
      <alignment horizontal="center" vertical="center" wrapText="1"/>
    </xf>
    <xf numFmtId="4" fontId="11" fillId="2" borderId="150" xfId="3" applyNumberFormat="1" applyFont="1" applyFill="1" applyBorder="1" applyAlignment="1">
      <alignment horizontal="center" vertical="center" wrapText="1"/>
    </xf>
    <xf numFmtId="4" fontId="11" fillId="2" borderId="213" xfId="3" applyNumberFormat="1" applyFont="1" applyFill="1" applyBorder="1" applyAlignment="1">
      <alignment horizontal="center" vertical="center" wrapText="1"/>
    </xf>
    <xf numFmtId="4" fontId="11" fillId="2" borderId="214" xfId="3" applyNumberFormat="1" applyFont="1" applyFill="1" applyBorder="1" applyAlignment="1">
      <alignment horizontal="center" vertical="center" wrapText="1"/>
    </xf>
    <xf numFmtId="4" fontId="11" fillId="2" borderId="217" xfId="3" applyNumberFormat="1" applyFont="1" applyFill="1" applyBorder="1" applyAlignment="1">
      <alignment horizontal="center" vertical="center" wrapText="1"/>
    </xf>
    <xf numFmtId="4" fontId="11" fillId="2" borderId="218" xfId="3" applyNumberFormat="1" applyFont="1" applyFill="1" applyBorder="1" applyAlignment="1">
      <alignment horizontal="center" vertical="center" wrapText="1"/>
    </xf>
    <xf numFmtId="4" fontId="35" fillId="2" borderId="219" xfId="3" applyNumberFormat="1" applyFont="1" applyFill="1" applyBorder="1" applyAlignment="1">
      <alignment horizontal="center" vertical="center"/>
    </xf>
    <xf numFmtId="4" fontId="35" fillId="2" borderId="220" xfId="3" applyNumberFormat="1" applyFont="1" applyFill="1" applyBorder="1" applyAlignment="1">
      <alignment horizontal="center" vertical="center"/>
    </xf>
    <xf numFmtId="4" fontId="35" fillId="2" borderId="217" xfId="3" applyNumberFormat="1" applyFont="1" applyFill="1" applyBorder="1" applyAlignment="1">
      <alignment horizontal="center" vertical="center"/>
    </xf>
    <xf numFmtId="4" fontId="35" fillId="2" borderId="218" xfId="3" applyNumberFormat="1" applyFont="1" applyFill="1" applyBorder="1" applyAlignment="1">
      <alignment horizontal="center" vertical="center"/>
    </xf>
    <xf numFmtId="0" fontId="0" fillId="2" borderId="221" xfId="0" applyFill="1" applyBorder="1" applyAlignment="1">
      <alignment vertical="center"/>
    </xf>
    <xf numFmtId="0" fontId="0" fillId="2" borderId="222" xfId="0" applyFill="1" applyBorder="1" applyAlignment="1">
      <alignment vertical="center"/>
    </xf>
    <xf numFmtId="0" fontId="0" fillId="2" borderId="223" xfId="0" applyFill="1" applyBorder="1" applyAlignment="1">
      <alignment vertical="center"/>
    </xf>
    <xf numFmtId="0" fontId="0" fillId="2" borderId="224" xfId="0" applyFill="1" applyBorder="1" applyAlignment="1">
      <alignment vertical="center"/>
    </xf>
    <xf numFmtId="3" fontId="16" fillId="2" borderId="17" xfId="0" applyNumberFormat="1" applyFont="1" applyFill="1" applyBorder="1" applyAlignment="1">
      <alignment horizontal="center" vertical="center"/>
    </xf>
    <xf numFmtId="3" fontId="16" fillId="2" borderId="43" xfId="0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11" fillId="2" borderId="49" xfId="3" applyNumberFormat="1" applyFont="1" applyFill="1" applyBorder="1" applyAlignment="1">
      <alignment horizontal="center" vertical="center" wrapText="1"/>
    </xf>
    <xf numFmtId="0" fontId="9" fillId="2" borderId="54" xfId="0" applyFont="1" applyFill="1" applyBorder="1" applyAlignment="1">
      <alignment horizontal="left" vertical="center"/>
    </xf>
    <xf numFmtId="3" fontId="11" fillId="2" borderId="49" xfId="3" applyNumberFormat="1" applyFont="1" applyFill="1" applyBorder="1" applyAlignment="1">
      <alignment horizontal="center" vertical="center"/>
    </xf>
    <xf numFmtId="3" fontId="11" fillId="2" borderId="29" xfId="3" applyNumberFormat="1" applyFont="1" applyFill="1" applyBorder="1" applyAlignment="1">
      <alignment horizontal="center" vertical="center"/>
    </xf>
    <xf numFmtId="3" fontId="15" fillId="2" borderId="36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9" borderId="222" xfId="0" applyFill="1" applyBorder="1" applyAlignment="1">
      <alignment vertical="center"/>
    </xf>
    <xf numFmtId="0" fontId="0" fillId="9" borderId="223" xfId="0" applyFill="1" applyBorder="1" applyAlignment="1">
      <alignment vertical="center"/>
    </xf>
    <xf numFmtId="0" fontId="0" fillId="9" borderId="221" xfId="0" applyFill="1" applyBorder="1" applyAlignment="1">
      <alignment vertical="center"/>
    </xf>
    <xf numFmtId="168" fontId="11" fillId="2" borderId="155" xfId="3" applyNumberFormat="1" applyFont="1" applyFill="1" applyBorder="1" applyAlignment="1">
      <alignment horizontal="center" vertical="center"/>
    </xf>
    <xf numFmtId="168" fontId="11" fillId="2" borderId="26" xfId="3" applyNumberFormat="1" applyFont="1" applyFill="1" applyBorder="1" applyAlignment="1">
      <alignment horizontal="center" vertical="center"/>
    </xf>
    <xf numFmtId="168" fontId="11" fillId="2" borderId="135" xfId="3" applyNumberFormat="1" applyFont="1" applyFill="1" applyBorder="1" applyAlignment="1">
      <alignment horizontal="center" vertical="center"/>
    </xf>
    <xf numFmtId="168" fontId="13" fillId="2" borderId="123" xfId="3" applyNumberFormat="1" applyFont="1" applyFill="1" applyBorder="1" applyAlignment="1">
      <alignment horizontal="center" vertical="center"/>
    </xf>
    <xf numFmtId="168" fontId="13" fillId="2" borderId="23" xfId="3" applyNumberFormat="1" applyFont="1" applyFill="1" applyBorder="1" applyAlignment="1">
      <alignment horizontal="center" vertical="center"/>
    </xf>
    <xf numFmtId="168" fontId="11" fillId="2" borderId="78" xfId="3" applyNumberFormat="1" applyFont="1" applyFill="1" applyBorder="1" applyAlignment="1">
      <alignment horizontal="center" vertical="center"/>
    </xf>
    <xf numFmtId="168" fontId="11" fillId="2" borderId="81" xfId="3" applyNumberFormat="1" applyFont="1" applyFill="1" applyBorder="1" applyAlignment="1">
      <alignment horizontal="center" vertical="center"/>
    </xf>
    <xf numFmtId="168" fontId="11" fillId="2" borderId="50" xfId="3" applyNumberFormat="1" applyFont="1" applyFill="1" applyBorder="1" applyAlignment="1">
      <alignment horizontal="center" vertical="center"/>
    </xf>
    <xf numFmtId="168" fontId="11" fillId="2" borderId="34" xfId="3" applyNumberFormat="1" applyFont="1" applyFill="1" applyBorder="1" applyAlignment="1">
      <alignment horizontal="center" vertical="center"/>
    </xf>
    <xf numFmtId="168" fontId="11" fillId="2" borderId="133" xfId="3" applyNumberFormat="1" applyFont="1" applyFill="1" applyBorder="1" applyAlignment="1">
      <alignment horizontal="center" vertical="center"/>
    </xf>
    <xf numFmtId="168" fontId="11" fillId="2" borderId="57" xfId="3" applyNumberFormat="1" applyFont="1" applyFill="1" applyBorder="1" applyAlignment="1">
      <alignment horizontal="center" vertical="center"/>
    </xf>
    <xf numFmtId="168" fontId="11" fillId="2" borderId="23" xfId="3" applyNumberFormat="1" applyFont="1" applyFill="1" applyBorder="1" applyAlignment="1">
      <alignment horizontal="center" vertical="center"/>
    </xf>
    <xf numFmtId="168" fontId="13" fillId="2" borderId="29" xfId="3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/>
    </xf>
    <xf numFmtId="0" fontId="9" fillId="2" borderId="225" xfId="0" applyFont="1" applyFill="1" applyBorder="1" applyAlignment="1">
      <alignment horizontal="center" vertical="center"/>
    </xf>
    <xf numFmtId="0" fontId="9" fillId="2" borderId="226" xfId="0" applyFont="1" applyFill="1" applyBorder="1" applyAlignment="1">
      <alignment horizontal="left" vertical="center"/>
    </xf>
    <xf numFmtId="2" fontId="11" fillId="2" borderId="227" xfId="3" applyNumberFormat="1" applyFont="1" applyFill="1" applyBorder="1" applyAlignment="1">
      <alignment horizontal="center" vertical="center" wrapText="1"/>
    </xf>
    <xf numFmtId="3" fontId="11" fillId="2" borderId="226" xfId="3" applyNumberFormat="1" applyFont="1" applyFill="1" applyBorder="1" applyAlignment="1">
      <alignment horizontal="center" vertical="center"/>
    </xf>
    <xf numFmtId="168" fontId="11" fillId="2" borderId="226" xfId="3" applyNumberFormat="1" applyFont="1" applyFill="1" applyBorder="1" applyAlignment="1">
      <alignment horizontal="center" vertical="center"/>
    </xf>
    <xf numFmtId="2" fontId="11" fillId="2" borderId="226" xfId="3" applyNumberFormat="1" applyFont="1" applyFill="1" applyBorder="1" applyAlignment="1">
      <alignment horizontal="center" vertical="center" wrapText="1"/>
    </xf>
    <xf numFmtId="1" fontId="11" fillId="2" borderId="204" xfId="3" applyNumberFormat="1" applyFont="1" applyFill="1" applyBorder="1" applyAlignment="1">
      <alignment horizontal="center" vertical="center" wrapText="1"/>
    </xf>
    <xf numFmtId="1" fontId="11" fillId="2" borderId="229" xfId="3" applyNumberFormat="1" applyFont="1" applyFill="1" applyBorder="1" applyAlignment="1">
      <alignment horizontal="center" vertical="center" wrapText="1"/>
    </xf>
    <xf numFmtId="1" fontId="11" fillId="2" borderId="231" xfId="3" applyNumberFormat="1" applyFont="1" applyFill="1" applyBorder="1" applyAlignment="1">
      <alignment horizontal="center" vertical="center" wrapText="1"/>
    </xf>
    <xf numFmtId="0" fontId="9" fillId="2" borderId="197" xfId="0" applyFont="1" applyFill="1" applyBorder="1" applyAlignment="1">
      <alignment horizontal="center" vertical="center" wrapText="1"/>
    </xf>
    <xf numFmtId="1" fontId="11" fillId="2" borderId="142" xfId="3" applyNumberFormat="1" applyFont="1" applyFill="1" applyBorder="1" applyAlignment="1">
      <alignment horizontal="center" vertical="center" wrapText="1"/>
    </xf>
    <xf numFmtId="1" fontId="11" fillId="2" borderId="35" xfId="3" applyNumberFormat="1" applyFont="1" applyFill="1" applyBorder="1" applyAlignment="1">
      <alignment horizontal="center" vertical="center" wrapText="1"/>
    </xf>
    <xf numFmtId="1" fontId="13" fillId="2" borderId="220" xfId="3" applyNumberFormat="1" applyFont="1" applyFill="1" applyBorder="1" applyAlignment="1">
      <alignment horizontal="center" vertical="center" wrapText="1"/>
    </xf>
    <xf numFmtId="1" fontId="13" fillId="2" borderId="232" xfId="3" applyNumberFormat="1" applyFont="1" applyFill="1" applyBorder="1" applyAlignment="1">
      <alignment horizontal="center" vertical="center" wrapText="1"/>
    </xf>
    <xf numFmtId="1" fontId="11" fillId="2" borderId="174" xfId="3" applyNumberFormat="1" applyFont="1" applyFill="1" applyBorder="1" applyAlignment="1">
      <alignment horizontal="center" vertical="center" wrapText="1"/>
    </xf>
    <xf numFmtId="1" fontId="11" fillId="2" borderId="173" xfId="3" applyNumberFormat="1" applyFont="1" applyFill="1" applyBorder="1" applyAlignment="1">
      <alignment horizontal="center" vertical="center" wrapText="1"/>
    </xf>
    <xf numFmtId="2" fontId="9" fillId="2" borderId="234" xfId="3" applyNumberFormat="1" applyFont="1" applyFill="1" applyBorder="1" applyAlignment="1">
      <alignment horizontal="center" vertical="center"/>
    </xf>
    <xf numFmtId="1" fontId="11" fillId="2" borderId="143" xfId="3" applyNumberFormat="1" applyFont="1" applyFill="1" applyBorder="1" applyAlignment="1">
      <alignment horizontal="center" vertical="center" wrapText="1"/>
    </xf>
    <xf numFmtId="2" fontId="9" fillId="2" borderId="233" xfId="3" applyNumberFormat="1" applyFont="1" applyFill="1" applyBorder="1" applyAlignment="1">
      <alignment horizontal="center" vertical="center"/>
    </xf>
    <xf numFmtId="1" fontId="13" fillId="2" borderId="141" xfId="3" applyNumberFormat="1" applyFont="1" applyFill="1" applyBorder="1" applyAlignment="1">
      <alignment horizontal="center" vertical="center" wrapText="1"/>
    </xf>
    <xf numFmtId="0" fontId="9" fillId="2" borderId="233" xfId="0" applyFont="1" applyFill="1" applyBorder="1" applyAlignment="1">
      <alignment horizontal="center" vertical="center"/>
    </xf>
    <xf numFmtId="1" fontId="11" fillId="2" borderId="141" xfId="3" applyNumberFormat="1" applyFont="1" applyFill="1" applyBorder="1" applyAlignment="1">
      <alignment horizontal="center" vertical="center" wrapText="1"/>
    </xf>
    <xf numFmtId="2" fontId="12" fillId="2" borderId="197" xfId="3" applyNumberFormat="1" applyFont="1" applyFill="1" applyBorder="1" applyAlignment="1">
      <alignment horizontal="center" vertical="center"/>
    </xf>
    <xf numFmtId="1" fontId="11" fillId="2" borderId="235" xfId="3" applyNumberFormat="1" applyFont="1" applyFill="1" applyBorder="1" applyAlignment="1">
      <alignment horizontal="center" vertical="center" wrapText="1"/>
    </xf>
    <xf numFmtId="1" fontId="13" fillId="2" borderId="164" xfId="3" applyNumberFormat="1" applyFont="1" applyFill="1" applyBorder="1" applyAlignment="1">
      <alignment horizontal="center" vertical="center" wrapText="1"/>
    </xf>
    <xf numFmtId="1" fontId="13" fillId="2" borderId="165" xfId="3" applyNumberFormat="1" applyFont="1" applyFill="1" applyBorder="1" applyAlignment="1">
      <alignment horizontal="center" vertical="center" wrapText="1"/>
    </xf>
    <xf numFmtId="1" fontId="11" fillId="2" borderId="164" xfId="3" applyNumberFormat="1" applyFont="1" applyFill="1" applyBorder="1" applyAlignment="1">
      <alignment horizontal="center" vertical="center" wrapText="1"/>
    </xf>
    <xf numFmtId="1" fontId="11" fillId="2" borderId="214" xfId="3" applyNumberFormat="1" applyFont="1" applyFill="1" applyBorder="1" applyAlignment="1">
      <alignment horizontal="center" vertical="center" wrapText="1"/>
    </xf>
    <xf numFmtId="1" fontId="11" fillId="2" borderId="232" xfId="3" applyNumberFormat="1" applyFont="1" applyFill="1" applyBorder="1" applyAlignment="1">
      <alignment horizontal="center" vertical="center" wrapText="1"/>
    </xf>
    <xf numFmtId="2" fontId="14" fillId="2" borderId="239" xfId="3" applyNumberFormat="1" applyFont="1" applyFill="1" applyBorder="1" applyAlignment="1">
      <alignment horizontal="center" vertical="center"/>
    </xf>
    <xf numFmtId="2" fontId="14" fillId="2" borderId="240" xfId="3" applyNumberFormat="1" applyFont="1" applyFill="1" applyBorder="1" applyAlignment="1">
      <alignment horizontal="left" vertical="center"/>
    </xf>
    <xf numFmtId="2" fontId="14" fillId="2" borderId="240" xfId="3" applyNumberFormat="1" applyFont="1" applyFill="1" applyBorder="1" applyAlignment="1">
      <alignment horizontal="center" vertical="center" wrapText="1"/>
    </xf>
    <xf numFmtId="3" fontId="14" fillId="2" borderId="240" xfId="3" applyNumberFormat="1" applyFont="1" applyFill="1" applyBorder="1" applyAlignment="1">
      <alignment horizontal="center" vertical="center"/>
    </xf>
    <xf numFmtId="1" fontId="14" fillId="2" borderId="208" xfId="3" applyNumberFormat="1" applyFont="1" applyFill="1" applyBorder="1" applyAlignment="1">
      <alignment horizontal="center" vertical="center" wrapText="1"/>
    </xf>
    <xf numFmtId="3" fontId="11" fillId="2" borderId="0" xfId="3" applyNumberFormat="1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2" fontId="33" fillId="2" borderId="28" xfId="3" applyNumberFormat="1" applyFont="1" applyFill="1" applyBorder="1" applyAlignment="1">
      <alignment horizontal="center" vertical="center"/>
    </xf>
    <xf numFmtId="2" fontId="33" fillId="2" borderId="228" xfId="3" applyNumberFormat="1" applyFont="1" applyFill="1" applyBorder="1" applyAlignment="1">
      <alignment horizontal="center" vertical="center"/>
    </xf>
    <xf numFmtId="0" fontId="9" fillId="2" borderId="228" xfId="0" applyFont="1" applyFill="1" applyBorder="1" applyAlignment="1">
      <alignment horizontal="center" vertical="center" wrapText="1"/>
    </xf>
    <xf numFmtId="0" fontId="9" fillId="2" borderId="230" xfId="0" applyFont="1" applyFill="1" applyBorder="1" applyAlignment="1">
      <alignment horizontal="center" vertical="center" wrapText="1"/>
    </xf>
    <xf numFmtId="0" fontId="64" fillId="2" borderId="251" xfId="0" applyFont="1" applyFill="1" applyBorder="1" applyAlignment="1">
      <alignment horizontal="center" vertical="center" wrapText="1"/>
    </xf>
    <xf numFmtId="2" fontId="78" fillId="2" borderId="251" xfId="3" applyNumberFormat="1" applyFont="1" applyFill="1" applyBorder="1" applyAlignment="1">
      <alignment horizontal="center" vertical="center" wrapText="1"/>
    </xf>
    <xf numFmtId="3" fontId="78" fillId="2" borderId="251" xfId="3" applyNumberFormat="1" applyFont="1" applyFill="1" applyBorder="1" applyAlignment="1">
      <alignment horizontal="center" vertical="center" wrapText="1"/>
    </xf>
    <xf numFmtId="1" fontId="78" fillId="2" borderId="251" xfId="3" applyNumberFormat="1" applyFont="1" applyFill="1" applyBorder="1" applyAlignment="1">
      <alignment horizontal="center" vertical="center" wrapText="1"/>
    </xf>
    <xf numFmtId="3" fontId="78" fillId="2" borderId="251" xfId="3" quotePrefix="1" applyNumberFormat="1" applyFont="1" applyFill="1" applyBorder="1" applyAlignment="1">
      <alignment horizontal="center" vertical="center" wrapText="1"/>
    </xf>
    <xf numFmtId="0" fontId="79" fillId="2" borderId="251" xfId="0" applyFont="1" applyFill="1" applyBorder="1" applyAlignment="1">
      <alignment horizontal="center" vertical="center" wrapText="1"/>
    </xf>
    <xf numFmtId="0" fontId="64" fillId="0" borderId="251" xfId="0" applyFont="1" applyFill="1" applyBorder="1" applyAlignment="1">
      <alignment horizontal="center" vertical="center" wrapText="1"/>
    </xf>
    <xf numFmtId="2" fontId="78" fillId="0" borderId="251" xfId="3" applyNumberFormat="1" applyFont="1" applyFill="1" applyBorder="1" applyAlignment="1">
      <alignment horizontal="center" vertical="center" wrapText="1"/>
    </xf>
    <xf numFmtId="3" fontId="78" fillId="0" borderId="251" xfId="3" applyNumberFormat="1" applyFont="1" applyFill="1" applyBorder="1" applyAlignment="1">
      <alignment horizontal="center" vertical="center" wrapText="1"/>
    </xf>
    <xf numFmtId="3" fontId="64" fillId="2" borderId="251" xfId="0" applyNumberFormat="1" applyFont="1" applyFill="1" applyBorder="1" applyAlignment="1">
      <alignment horizontal="center" vertical="center" wrapText="1"/>
    </xf>
    <xf numFmtId="4" fontId="81" fillId="2" borderId="251" xfId="0" applyNumberFormat="1" applyFont="1" applyFill="1" applyBorder="1" applyAlignment="1">
      <alignment horizontal="center" vertical="center" wrapText="1"/>
    </xf>
    <xf numFmtId="3" fontId="81" fillId="2" borderId="251" xfId="0" applyNumberFormat="1" applyFont="1" applyFill="1" applyBorder="1" applyAlignment="1">
      <alignment horizontal="center" vertical="center" wrapText="1"/>
    </xf>
    <xf numFmtId="2" fontId="81" fillId="2" borderId="251" xfId="3" applyNumberFormat="1" applyFont="1" applyFill="1" applyBorder="1" applyAlignment="1">
      <alignment horizontal="center" vertical="center" wrapText="1"/>
    </xf>
    <xf numFmtId="3" fontId="81" fillId="2" borderId="251" xfId="3" applyNumberFormat="1" applyFont="1" applyFill="1" applyBorder="1" applyAlignment="1">
      <alignment horizontal="center" vertical="center" wrapText="1"/>
    </xf>
    <xf numFmtId="2" fontId="77" fillId="31" borderId="251" xfId="0" applyNumberFormat="1" applyFont="1" applyFill="1" applyBorder="1" applyAlignment="1">
      <alignment horizontal="center" vertical="center" wrapText="1"/>
    </xf>
    <xf numFmtId="1" fontId="77" fillId="31" borderId="251" xfId="0" applyNumberFormat="1" applyFont="1" applyFill="1" applyBorder="1" applyAlignment="1">
      <alignment horizontal="center" vertical="center" wrapText="1"/>
    </xf>
    <xf numFmtId="0" fontId="64" fillId="31" borderId="251" xfId="0" applyFont="1" applyFill="1" applyBorder="1" applyAlignment="1">
      <alignment horizontal="center" vertical="center" wrapText="1"/>
    </xf>
    <xf numFmtId="0" fontId="64" fillId="31" borderId="251" xfId="0" applyFont="1" applyFill="1" applyBorder="1" applyAlignment="1">
      <alignment horizontal="left" vertical="center" wrapText="1"/>
    </xf>
    <xf numFmtId="0" fontId="75" fillId="0" borderId="251" xfId="0" applyFont="1" applyBorder="1" applyAlignment="1">
      <alignment horizontal="left" vertical="center" wrapText="1"/>
    </xf>
    <xf numFmtId="0" fontId="64" fillId="2" borderId="251" xfId="0" applyFont="1" applyFill="1" applyBorder="1" applyAlignment="1">
      <alignment horizontal="left" vertical="center" wrapText="1"/>
    </xf>
    <xf numFmtId="4" fontId="73" fillId="2" borderId="251" xfId="0" applyNumberFormat="1" applyFont="1" applyFill="1" applyBorder="1" applyAlignment="1">
      <alignment horizontal="center" vertical="center" wrapText="1"/>
    </xf>
    <xf numFmtId="2" fontId="73" fillId="2" borderId="251" xfId="3" applyNumberFormat="1" applyFont="1" applyFill="1" applyBorder="1" applyAlignment="1">
      <alignment horizontal="center" vertical="center" wrapText="1"/>
    </xf>
    <xf numFmtId="0" fontId="5" fillId="0" borderId="251" xfId="2" applyFont="1" applyBorder="1" applyAlignment="1">
      <alignment horizontal="center" vertical="top" wrapText="1"/>
    </xf>
    <xf numFmtId="0" fontId="58" fillId="2" borderId="251" xfId="16" applyFont="1" applyFill="1" applyBorder="1" applyAlignment="1">
      <alignment horizontal="center" vertical="center" wrapText="1"/>
    </xf>
    <xf numFmtId="3" fontId="83" fillId="2" borderId="251" xfId="16" applyNumberFormat="1" applyFont="1" applyFill="1" applyBorder="1" applyAlignment="1">
      <alignment horizontal="center" vertical="center" wrapText="1"/>
    </xf>
    <xf numFmtId="0" fontId="83" fillId="2" borderId="251" xfId="16" applyFont="1" applyFill="1" applyBorder="1" applyAlignment="1">
      <alignment horizontal="center" vertical="center" wrapText="1"/>
    </xf>
    <xf numFmtId="14" fontId="83" fillId="2" borderId="251" xfId="16" applyNumberFormat="1" applyFont="1" applyFill="1" applyBorder="1" applyAlignment="1">
      <alignment horizontal="center" vertical="center" wrapText="1"/>
    </xf>
    <xf numFmtId="0" fontId="0" fillId="0" borderId="251" xfId="0" applyFont="1" applyBorder="1" applyAlignment="1">
      <alignment horizontal="center" vertical="center" wrapText="1"/>
    </xf>
    <xf numFmtId="2" fontId="83" fillId="2" borderId="251" xfId="345" applyNumberFormat="1" applyFont="1" applyFill="1" applyBorder="1" applyAlignment="1">
      <alignment horizontal="center" vertical="center" wrapText="1"/>
    </xf>
    <xf numFmtId="0" fontId="5" fillId="0" borderId="251" xfId="2" applyFont="1" applyBorder="1" applyAlignment="1">
      <alignment horizontal="center" vertical="center" wrapText="1"/>
    </xf>
    <xf numFmtId="2" fontId="58" fillId="2" borderId="251" xfId="3" applyNumberFormat="1" applyFont="1" applyFill="1" applyBorder="1" applyAlignment="1">
      <alignment horizontal="center" vertical="center" wrapText="1"/>
    </xf>
    <xf numFmtId="2" fontId="82" fillId="31" borderId="251" xfId="0" applyNumberFormat="1" applyFont="1" applyFill="1" applyBorder="1" applyAlignment="1">
      <alignment horizontal="center" vertical="center" wrapText="1"/>
    </xf>
    <xf numFmtId="1" fontId="82" fillId="31" borderId="251" xfId="0" applyNumberFormat="1" applyFont="1" applyFill="1" applyBorder="1" applyAlignment="1">
      <alignment horizontal="center" vertical="center" wrapText="1"/>
    </xf>
    <xf numFmtId="0" fontId="0" fillId="31" borderId="251" xfId="0" applyFont="1" applyFill="1" applyBorder="1" applyAlignment="1">
      <alignment horizontal="center" vertical="center" wrapText="1"/>
    </xf>
    <xf numFmtId="0" fontId="69" fillId="2" borderId="251" xfId="0" applyFont="1" applyFill="1" applyBorder="1" applyAlignment="1">
      <alignment horizontal="center" vertical="center" wrapText="1"/>
    </xf>
    <xf numFmtId="14" fontId="69" fillId="2" borderId="251" xfId="0" applyNumberFormat="1" applyFont="1" applyFill="1" applyBorder="1" applyAlignment="1">
      <alignment horizontal="center" vertical="center" wrapText="1"/>
    </xf>
    <xf numFmtId="0" fontId="69" fillId="0" borderId="251" xfId="0" applyFont="1" applyFill="1" applyBorder="1" applyAlignment="1">
      <alignment horizontal="center" vertical="center" wrapText="1"/>
    </xf>
    <xf numFmtId="3" fontId="73" fillId="2" borderId="251" xfId="0" applyNumberFormat="1" applyFont="1" applyFill="1" applyBorder="1" applyAlignment="1">
      <alignment horizontal="center" vertical="center" wrapText="1"/>
    </xf>
    <xf numFmtId="3" fontId="73" fillId="2" borderId="251" xfId="3" applyNumberFormat="1" applyFont="1" applyFill="1" applyBorder="1" applyAlignment="1">
      <alignment horizontal="center" vertical="center" wrapText="1"/>
    </xf>
    <xf numFmtId="3" fontId="71" fillId="2" borderId="251" xfId="3" applyNumberFormat="1" applyFont="1" applyFill="1" applyBorder="1" applyAlignment="1">
      <alignment horizontal="center" vertical="center" wrapText="1"/>
    </xf>
    <xf numFmtId="0" fontId="69" fillId="2" borderId="251" xfId="0" applyFont="1" applyFill="1" applyBorder="1" applyAlignment="1">
      <alignment horizontal="center" vertical="top" wrapText="1"/>
    </xf>
    <xf numFmtId="14" fontId="78" fillId="0" borderId="251" xfId="3" applyNumberFormat="1" applyFont="1" applyFill="1" applyBorder="1" applyAlignment="1">
      <alignment horizontal="center" vertical="center" wrapText="1"/>
    </xf>
    <xf numFmtId="14" fontId="77" fillId="31" borderId="251" xfId="0" applyNumberFormat="1" applyFont="1" applyFill="1" applyBorder="1" applyAlignment="1">
      <alignment horizontal="center" vertical="center" wrapText="1"/>
    </xf>
    <xf numFmtId="0" fontId="76" fillId="31" borderId="251" xfId="0" applyFont="1" applyFill="1" applyBorder="1" applyAlignment="1">
      <alignment horizontal="center" vertical="top" wrapText="1"/>
    </xf>
    <xf numFmtId="0" fontId="69" fillId="31" borderId="251" xfId="0" applyFont="1" applyFill="1" applyBorder="1" applyAlignment="1">
      <alignment horizontal="center" vertical="center" wrapText="1"/>
    </xf>
    <xf numFmtId="165" fontId="11" fillId="2" borderId="16" xfId="3" applyNumberFormat="1" applyFont="1" applyFill="1" applyBorder="1" applyAlignment="1">
      <alignment horizontal="center" vertical="center" wrapText="1"/>
    </xf>
    <xf numFmtId="165" fontId="11" fillId="2" borderId="120" xfId="3" applyNumberFormat="1" applyFont="1" applyFill="1" applyBorder="1" applyAlignment="1">
      <alignment horizontal="center" vertical="center" wrapText="1"/>
    </xf>
    <xf numFmtId="0" fontId="0" fillId="2" borderId="48" xfId="0" applyFill="1" applyBorder="1" applyAlignment="1">
      <alignment horizontal="center" vertical="center"/>
    </xf>
    <xf numFmtId="0" fontId="0" fillId="2" borderId="85" xfId="0" applyFill="1" applyBorder="1" applyAlignment="1">
      <alignment horizontal="center" vertical="center"/>
    </xf>
    <xf numFmtId="2" fontId="33" fillId="2" borderId="130" xfId="3" applyNumberFormat="1" applyFont="1" applyFill="1" applyBorder="1" applyAlignment="1">
      <alignment horizontal="center" vertical="center"/>
    </xf>
    <xf numFmtId="2" fontId="33" fillId="2" borderId="75" xfId="3" applyNumberFormat="1" applyFont="1" applyFill="1" applyBorder="1" applyAlignment="1">
      <alignment horizontal="center" vertical="center"/>
    </xf>
    <xf numFmtId="4" fontId="22" fillId="2" borderId="16" xfId="3" applyNumberFormat="1" applyFont="1" applyFill="1" applyBorder="1" applyAlignment="1">
      <alignment horizontal="center" vertical="center"/>
    </xf>
    <xf numFmtId="4" fontId="22" fillId="2" borderId="0" xfId="3" applyNumberFormat="1" applyFont="1" applyFill="1" applyBorder="1" applyAlignment="1">
      <alignment horizontal="center" vertical="center"/>
    </xf>
    <xf numFmtId="3" fontId="22" fillId="2" borderId="16" xfId="3" applyNumberFormat="1" applyFont="1" applyFill="1" applyBorder="1" applyAlignment="1">
      <alignment horizontal="center" vertical="center"/>
    </xf>
    <xf numFmtId="3" fontId="22" fillId="2" borderId="0" xfId="3" applyNumberFormat="1" applyFont="1" applyFill="1" applyBorder="1" applyAlignment="1">
      <alignment horizontal="center" vertical="center"/>
    </xf>
    <xf numFmtId="2" fontId="22" fillId="2" borderId="16" xfId="3" applyNumberFormat="1" applyFont="1" applyFill="1" applyBorder="1" applyAlignment="1">
      <alignment horizontal="center" vertical="center"/>
    </xf>
    <xf numFmtId="2" fontId="22" fillId="2" borderId="0" xfId="3" applyNumberFormat="1" applyFont="1" applyFill="1" applyBorder="1" applyAlignment="1">
      <alignment horizontal="center" vertical="center"/>
    </xf>
    <xf numFmtId="0" fontId="9" fillId="2" borderId="167" xfId="0" applyFont="1" applyFill="1" applyBorder="1" applyAlignment="1">
      <alignment horizontal="center" vertical="center"/>
    </xf>
    <xf numFmtId="0" fontId="9" fillId="2" borderId="168" xfId="0" applyFont="1" applyFill="1" applyBorder="1" applyAlignment="1">
      <alignment horizontal="center" vertical="center"/>
    </xf>
    <xf numFmtId="0" fontId="9" fillId="2" borderId="160" xfId="0" applyFont="1" applyFill="1" applyBorder="1" applyAlignment="1">
      <alignment horizontal="center" vertical="center" wrapText="1"/>
    </xf>
    <xf numFmtId="0" fontId="9" fillId="2" borderId="161" xfId="0" applyFont="1" applyFill="1" applyBorder="1" applyAlignment="1">
      <alignment horizontal="center" vertical="center" wrapText="1"/>
    </xf>
    <xf numFmtId="2" fontId="11" fillId="2" borderId="16" xfId="3" applyNumberFormat="1" applyFont="1" applyFill="1" applyBorder="1" applyAlignment="1">
      <alignment horizontal="center" vertical="center" wrapText="1"/>
    </xf>
    <xf numFmtId="2" fontId="11" fillId="2" borderId="120" xfId="3" applyNumberFormat="1" applyFont="1" applyFill="1" applyBorder="1" applyAlignment="1">
      <alignment horizontal="center" vertical="center" wrapText="1"/>
    </xf>
    <xf numFmtId="1" fontId="11" fillId="2" borderId="16" xfId="3" applyNumberFormat="1" applyFont="1" applyFill="1" applyBorder="1" applyAlignment="1">
      <alignment horizontal="center" vertical="center" wrapText="1"/>
    </xf>
    <xf numFmtId="1" fontId="11" fillId="2" borderId="120" xfId="3" applyNumberFormat="1" applyFont="1" applyFill="1" applyBorder="1" applyAlignment="1">
      <alignment horizontal="center" vertical="center" wrapText="1"/>
    </xf>
    <xf numFmtId="167" fontId="11" fillId="2" borderId="16" xfId="3" applyNumberFormat="1" applyFont="1" applyFill="1" applyBorder="1" applyAlignment="1">
      <alignment horizontal="center" vertical="center" wrapText="1"/>
    </xf>
    <xf numFmtId="167" fontId="11" fillId="2" borderId="120" xfId="3" applyNumberFormat="1" applyFont="1" applyFill="1" applyBorder="1" applyAlignment="1">
      <alignment horizontal="center" vertical="center" wrapText="1"/>
    </xf>
    <xf numFmtId="3" fontId="22" fillId="2" borderId="49" xfId="3" applyNumberFormat="1" applyFont="1" applyFill="1" applyBorder="1" applyAlignment="1">
      <alignment horizontal="center" vertical="center"/>
    </xf>
    <xf numFmtId="2" fontId="22" fillId="2" borderId="49" xfId="3" applyNumberFormat="1" applyFont="1" applyFill="1" applyBorder="1" applyAlignment="1">
      <alignment horizontal="center" vertical="center"/>
    </xf>
    <xf numFmtId="0" fontId="36" fillId="2" borderId="48" xfId="0" applyFont="1" applyFill="1" applyBorder="1" applyAlignment="1">
      <alignment horizontal="center" vertical="center"/>
    </xf>
    <xf numFmtId="0" fontId="36" fillId="2" borderId="77" xfId="0" applyFont="1" applyFill="1" applyBorder="1" applyAlignment="1">
      <alignment horizontal="center" vertical="center"/>
    </xf>
    <xf numFmtId="0" fontId="9" fillId="2" borderId="69" xfId="0" applyFont="1" applyFill="1" applyBorder="1" applyAlignment="1">
      <alignment horizontal="center" vertical="center"/>
    </xf>
    <xf numFmtId="0" fontId="9" fillId="2" borderId="70" xfId="0" applyFont="1" applyFill="1" applyBorder="1" applyAlignment="1">
      <alignment horizontal="center" vertical="center"/>
    </xf>
    <xf numFmtId="165" fontId="9" fillId="2" borderId="49" xfId="3" applyNumberFormat="1" applyFont="1" applyFill="1" applyBorder="1" applyAlignment="1">
      <alignment horizontal="center" vertical="center" wrapText="1"/>
    </xf>
    <xf numFmtId="165" fontId="9" fillId="2" borderId="62" xfId="3" applyNumberFormat="1" applyFont="1" applyFill="1" applyBorder="1" applyAlignment="1">
      <alignment horizontal="center" vertical="center" wrapText="1"/>
    </xf>
    <xf numFmtId="2" fontId="11" fillId="2" borderId="49" xfId="3" applyNumberFormat="1" applyFont="1" applyFill="1" applyBorder="1" applyAlignment="1">
      <alignment horizontal="center" vertical="center" wrapText="1"/>
    </xf>
    <xf numFmtId="2" fontId="11" fillId="2" borderId="62" xfId="3" applyNumberFormat="1" applyFont="1" applyFill="1" applyBorder="1" applyAlignment="1">
      <alignment horizontal="center" vertical="center" wrapText="1"/>
    </xf>
    <xf numFmtId="1" fontId="11" fillId="2" borderId="49" xfId="3" applyNumberFormat="1" applyFont="1" applyFill="1" applyBorder="1" applyAlignment="1">
      <alignment horizontal="center" vertical="center" wrapText="1"/>
    </xf>
    <xf numFmtId="1" fontId="11" fillId="2" borderId="62" xfId="3" applyNumberFormat="1" applyFont="1" applyFill="1" applyBorder="1" applyAlignment="1">
      <alignment horizontal="center" vertical="center" wrapText="1"/>
    </xf>
    <xf numFmtId="167" fontId="11" fillId="2" borderId="49" xfId="3" applyNumberFormat="1" applyFont="1" applyFill="1" applyBorder="1" applyAlignment="1">
      <alignment horizontal="center" vertical="center" wrapText="1"/>
    </xf>
    <xf numFmtId="167" fontId="11" fillId="2" borderId="62" xfId="3" applyNumberFormat="1" applyFont="1" applyFill="1" applyBorder="1" applyAlignment="1">
      <alignment horizontal="center" vertical="center" wrapText="1"/>
    </xf>
    <xf numFmtId="2" fontId="33" fillId="2" borderId="69" xfId="3" applyNumberFormat="1" applyFont="1" applyFill="1" applyBorder="1" applyAlignment="1">
      <alignment horizontal="center" vertical="center"/>
    </xf>
    <xf numFmtId="0" fontId="9" fillId="2" borderId="54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1" fontId="13" fillId="2" borderId="54" xfId="3" applyNumberFormat="1" applyFont="1" applyFill="1" applyBorder="1" applyAlignment="1">
      <alignment horizontal="center" vertical="center" wrapText="1"/>
    </xf>
    <xf numFmtId="1" fontId="13" fillId="2" borderId="31" xfId="3" applyNumberFormat="1" applyFont="1" applyFill="1" applyBorder="1" applyAlignment="1">
      <alignment horizontal="center" vertical="center" wrapText="1"/>
    </xf>
    <xf numFmtId="4" fontId="22" fillId="2" borderId="49" xfId="3" applyNumberFormat="1" applyFont="1" applyFill="1" applyBorder="1" applyAlignment="1">
      <alignment horizontal="center" vertical="center"/>
    </xf>
    <xf numFmtId="165" fontId="11" fillId="2" borderId="49" xfId="3" applyNumberFormat="1" applyFont="1" applyFill="1" applyBorder="1" applyAlignment="1">
      <alignment horizontal="center" vertical="center" wrapText="1"/>
    </xf>
    <xf numFmtId="0" fontId="8" fillId="2" borderId="48" xfId="0" applyFont="1" applyFill="1" applyBorder="1" applyAlignment="1">
      <alignment horizontal="center" vertical="center"/>
    </xf>
    <xf numFmtId="0" fontId="8" fillId="2" borderId="85" xfId="0" applyFont="1" applyFill="1" applyBorder="1" applyAlignment="1">
      <alignment horizontal="center" vertical="center"/>
    </xf>
    <xf numFmtId="0" fontId="8" fillId="2" borderId="77" xfId="0" applyFont="1" applyFill="1" applyBorder="1" applyAlignment="1">
      <alignment horizontal="center" vertical="center"/>
    </xf>
    <xf numFmtId="165" fontId="11" fillId="2" borderId="62" xfId="3" applyNumberFormat="1" applyFont="1" applyFill="1" applyBorder="1" applyAlignment="1">
      <alignment horizontal="center" vertical="center" wrapText="1"/>
    </xf>
    <xf numFmtId="0" fontId="8" fillId="2" borderId="69" xfId="0" applyFont="1" applyFill="1" applyBorder="1" applyAlignment="1">
      <alignment horizontal="center" vertical="center"/>
    </xf>
    <xf numFmtId="0" fontId="8" fillId="2" borderId="70" xfId="0" applyFont="1" applyFill="1" applyBorder="1" applyAlignment="1">
      <alignment horizontal="center" vertical="center"/>
    </xf>
    <xf numFmtId="0" fontId="9" fillId="2" borderId="119" xfId="0" applyFont="1" applyFill="1" applyBorder="1" applyAlignment="1">
      <alignment horizontal="center" vertical="center"/>
    </xf>
    <xf numFmtId="0" fontId="9" fillId="2" borderId="54" xfId="0" applyFont="1" applyFill="1" applyBorder="1" applyAlignment="1">
      <alignment horizontal="left" vertical="center"/>
    </xf>
    <xf numFmtId="0" fontId="9" fillId="2" borderId="131" xfId="0" applyFont="1" applyFill="1" applyBorder="1" applyAlignment="1">
      <alignment horizontal="left" vertical="center"/>
    </xf>
    <xf numFmtId="1" fontId="11" fillId="2" borderId="54" xfId="3" applyNumberFormat="1" applyFont="1" applyFill="1" applyBorder="1" applyAlignment="1">
      <alignment horizontal="center" vertical="center" wrapText="1"/>
    </xf>
    <xf numFmtId="1" fontId="11" fillId="2" borderId="60" xfId="3" applyNumberFormat="1" applyFont="1" applyFill="1" applyBorder="1" applyAlignment="1">
      <alignment horizontal="center" vertical="center" wrapText="1"/>
    </xf>
    <xf numFmtId="165" fontId="11" fillId="2" borderId="0" xfId="3" applyNumberFormat="1" applyFont="1" applyFill="1" applyBorder="1" applyAlignment="1">
      <alignment horizontal="center" vertical="center" wrapText="1"/>
    </xf>
    <xf numFmtId="9" fontId="21" fillId="2" borderId="58" xfId="10" applyNumberFormat="1" applyFont="1" applyFill="1" applyBorder="1" applyAlignment="1">
      <alignment horizontal="center" vertical="center" wrapText="1"/>
    </xf>
    <xf numFmtId="9" fontId="21" fillId="2" borderId="57" xfId="10" applyNumberFormat="1" applyFont="1" applyFill="1" applyBorder="1" applyAlignment="1">
      <alignment horizontal="center" vertical="center" wrapText="1"/>
    </xf>
    <xf numFmtId="0" fontId="9" fillId="2" borderId="64" xfId="0" applyFont="1" applyFill="1" applyBorder="1" applyAlignment="1">
      <alignment horizontal="center" vertical="center"/>
    </xf>
    <xf numFmtId="0" fontId="9" fillId="2" borderId="126" xfId="0" applyFont="1" applyFill="1" applyBorder="1" applyAlignment="1">
      <alignment horizontal="center" vertical="center"/>
    </xf>
    <xf numFmtId="0" fontId="9" fillId="2" borderId="66" xfId="0" applyFont="1" applyFill="1" applyBorder="1" applyAlignment="1">
      <alignment horizontal="center" vertical="center"/>
    </xf>
    <xf numFmtId="2" fontId="11" fillId="2" borderId="0" xfId="3" applyNumberFormat="1" applyFont="1" applyFill="1" applyBorder="1" applyAlignment="1">
      <alignment horizontal="center" vertical="center" wrapText="1"/>
    </xf>
    <xf numFmtId="1" fontId="11" fillId="2" borderId="0" xfId="3" applyNumberFormat="1" applyFont="1" applyFill="1" applyBorder="1" applyAlignment="1">
      <alignment horizontal="center" vertical="center" wrapText="1"/>
    </xf>
    <xf numFmtId="167" fontId="11" fillId="2" borderId="0" xfId="3" applyNumberFormat="1" applyFont="1" applyFill="1" applyBorder="1" applyAlignment="1">
      <alignment horizontal="center" vertical="center" wrapText="1"/>
    </xf>
    <xf numFmtId="4" fontId="20" fillId="2" borderId="68" xfId="3" applyNumberFormat="1" applyFont="1" applyFill="1" applyBorder="1" applyAlignment="1">
      <alignment horizontal="center" vertical="center" wrapText="1"/>
    </xf>
    <xf numFmtId="4" fontId="20" fillId="2" borderId="59" xfId="3" applyNumberFormat="1" applyFont="1" applyFill="1" applyBorder="1" applyAlignment="1">
      <alignment horizontal="center" vertical="center" wrapText="1"/>
    </xf>
    <xf numFmtId="0" fontId="9" fillId="2" borderId="75" xfId="0" applyFont="1" applyFill="1" applyBorder="1" applyAlignment="1">
      <alignment horizontal="center" vertical="center"/>
    </xf>
    <xf numFmtId="4" fontId="23" fillId="2" borderId="0" xfId="3" applyNumberFormat="1" applyFont="1" applyFill="1" applyBorder="1" applyAlignment="1">
      <alignment horizontal="center" vertical="center"/>
    </xf>
    <xf numFmtId="4" fontId="23" fillId="2" borderId="62" xfId="3" applyNumberFormat="1" applyFont="1" applyFill="1" applyBorder="1" applyAlignment="1">
      <alignment horizontal="center" vertical="center"/>
    </xf>
    <xf numFmtId="4" fontId="11" fillId="2" borderId="49" xfId="3" applyNumberFormat="1" applyFont="1" applyFill="1" applyBorder="1" applyAlignment="1">
      <alignment horizontal="center" vertical="center" wrapText="1"/>
    </xf>
    <xf numFmtId="4" fontId="11" fillId="2" borderId="62" xfId="3" applyNumberFormat="1" applyFont="1" applyFill="1" applyBorder="1" applyAlignment="1">
      <alignment horizontal="center" vertical="center" wrapText="1"/>
    </xf>
    <xf numFmtId="164" fontId="11" fillId="2" borderId="49" xfId="3" applyNumberFormat="1" applyFont="1" applyFill="1" applyBorder="1" applyAlignment="1">
      <alignment horizontal="center" vertical="center" wrapText="1"/>
    </xf>
    <xf numFmtId="164" fontId="11" fillId="2" borderId="62" xfId="3" applyNumberFormat="1" applyFont="1" applyFill="1" applyBorder="1" applyAlignment="1">
      <alignment horizontal="center" vertical="center" wrapText="1"/>
    </xf>
    <xf numFmtId="4" fontId="20" fillId="2" borderId="61" xfId="3" applyNumberFormat="1" applyFont="1" applyFill="1" applyBorder="1" applyAlignment="1">
      <alignment horizontal="center" vertical="center" wrapText="1"/>
    </xf>
    <xf numFmtId="4" fontId="20" fillId="2" borderId="62" xfId="3" applyNumberFormat="1" applyFont="1" applyFill="1" applyBorder="1" applyAlignment="1">
      <alignment horizontal="center" vertical="center" wrapText="1"/>
    </xf>
    <xf numFmtId="4" fontId="23" fillId="2" borderId="49" xfId="3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3" fontId="16" fillId="2" borderId="17" xfId="0" applyNumberFormat="1" applyFont="1" applyFill="1" applyBorder="1" applyAlignment="1">
      <alignment horizontal="center" vertical="center"/>
    </xf>
    <xf numFmtId="3" fontId="16" fillId="2" borderId="43" xfId="0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4" fontId="15" fillId="2" borderId="18" xfId="0" applyNumberFormat="1" applyFont="1" applyFill="1" applyBorder="1" applyAlignment="1">
      <alignment horizontal="center" vertical="center"/>
    </xf>
    <xf numFmtId="4" fontId="15" fillId="2" borderId="0" xfId="0" applyNumberFormat="1" applyFont="1" applyFill="1" applyBorder="1" applyAlignment="1">
      <alignment horizontal="center" vertical="center"/>
    </xf>
    <xf numFmtId="4" fontId="15" fillId="2" borderId="24" xfId="0" applyNumberFormat="1" applyFont="1" applyFill="1" applyBorder="1" applyAlignment="1">
      <alignment horizontal="center" vertical="center"/>
    </xf>
    <xf numFmtId="3" fontId="15" fillId="2" borderId="18" xfId="0" applyNumberFormat="1" applyFont="1" applyFill="1" applyBorder="1" applyAlignment="1">
      <alignment horizontal="center" vertical="center"/>
    </xf>
    <xf numFmtId="3" fontId="15" fillId="2" borderId="0" xfId="0" applyNumberFormat="1" applyFont="1" applyFill="1" applyBorder="1" applyAlignment="1">
      <alignment horizontal="center" vertical="center"/>
    </xf>
    <xf numFmtId="3" fontId="15" fillId="2" borderId="24" xfId="0" applyNumberFormat="1" applyFont="1" applyFill="1" applyBorder="1" applyAlignment="1">
      <alignment horizontal="center" vertical="center"/>
    </xf>
    <xf numFmtId="4" fontId="15" fillId="2" borderId="19" xfId="0" applyNumberFormat="1" applyFont="1" applyFill="1" applyBorder="1" applyAlignment="1">
      <alignment horizontal="center" vertical="center"/>
    </xf>
    <xf numFmtId="4" fontId="15" fillId="2" borderId="35" xfId="0" applyNumberFormat="1" applyFont="1" applyFill="1" applyBorder="1" applyAlignment="1">
      <alignment horizontal="center" vertical="center"/>
    </xf>
    <xf numFmtId="4" fontId="15" fillId="2" borderId="25" xfId="0" applyNumberFormat="1" applyFont="1" applyFill="1" applyBorder="1" applyAlignment="1">
      <alignment horizontal="center" vertical="center"/>
    </xf>
    <xf numFmtId="4" fontId="15" fillId="2" borderId="138" xfId="0" applyNumberFormat="1" applyFont="1" applyFill="1" applyBorder="1" applyAlignment="1">
      <alignment horizontal="center" vertical="center"/>
    </xf>
    <xf numFmtId="4" fontId="15" fillId="2" borderId="139" xfId="0" applyNumberFormat="1" applyFont="1" applyFill="1" applyBorder="1" applyAlignment="1">
      <alignment horizontal="center" vertical="center"/>
    </xf>
    <xf numFmtId="4" fontId="15" fillId="2" borderId="140" xfId="0" applyNumberFormat="1" applyFont="1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15" fillId="2" borderId="194" xfId="0" applyFont="1" applyFill="1" applyBorder="1" applyAlignment="1">
      <alignment horizontal="center" vertical="center"/>
    </xf>
    <xf numFmtId="0" fontId="15" fillId="2" borderId="75" xfId="0" applyFont="1" applyFill="1" applyBorder="1" applyAlignment="1">
      <alignment horizontal="center" vertical="center"/>
    </xf>
    <xf numFmtId="0" fontId="15" fillId="2" borderId="192" xfId="0" applyFont="1" applyFill="1" applyBorder="1" applyAlignment="1">
      <alignment horizontal="center" vertical="center"/>
    </xf>
    <xf numFmtId="3" fontId="15" fillId="2" borderId="36" xfId="0" applyNumberFormat="1" applyFont="1" applyFill="1" applyBorder="1" applyAlignment="1">
      <alignment horizontal="center" vertical="center"/>
    </xf>
    <xf numFmtId="3" fontId="15" fillId="2" borderId="112" xfId="0" applyNumberFormat="1" applyFont="1" applyFill="1" applyBorder="1" applyAlignment="1">
      <alignment horizontal="center" vertical="center"/>
    </xf>
    <xf numFmtId="3" fontId="15" fillId="2" borderId="186" xfId="0" applyNumberFormat="1" applyFont="1" applyFill="1" applyBorder="1" applyAlignment="1">
      <alignment horizontal="center" vertical="center"/>
    </xf>
    <xf numFmtId="3" fontId="32" fillId="2" borderId="18" xfId="0" applyNumberFormat="1" applyFont="1" applyFill="1" applyBorder="1" applyAlignment="1">
      <alignment horizontal="center" vertical="center"/>
    </xf>
    <xf numFmtId="3" fontId="32" fillId="2" borderId="0" xfId="0" applyNumberFormat="1" applyFont="1" applyFill="1" applyBorder="1" applyAlignment="1">
      <alignment horizontal="center" vertical="center"/>
    </xf>
    <xf numFmtId="3" fontId="32" fillId="2" borderId="24" xfId="0" applyNumberFormat="1" applyFont="1" applyFill="1" applyBorder="1" applyAlignment="1">
      <alignment horizontal="center" vertical="center"/>
    </xf>
    <xf numFmtId="3" fontId="29" fillId="2" borderId="18" xfId="0" applyNumberFormat="1" applyFont="1" applyFill="1" applyBorder="1" applyAlignment="1">
      <alignment horizontal="center" vertical="center"/>
    </xf>
    <xf numFmtId="3" fontId="29" fillId="2" borderId="0" xfId="0" applyNumberFormat="1" applyFont="1" applyFill="1" applyBorder="1" applyAlignment="1">
      <alignment horizontal="center" vertical="center"/>
    </xf>
    <xf numFmtId="3" fontId="29" fillId="2" borderId="24" xfId="0" applyNumberFormat="1" applyFont="1" applyFill="1" applyBorder="1" applyAlignment="1">
      <alignment horizontal="center" vertical="center"/>
    </xf>
    <xf numFmtId="3" fontId="15" fillId="2" borderId="187" xfId="0" applyNumberFormat="1" applyFont="1" applyFill="1" applyBorder="1" applyAlignment="1">
      <alignment horizontal="center" vertical="center"/>
    </xf>
    <xf numFmtId="3" fontId="15" fillId="2" borderId="27" xfId="0" applyNumberFormat="1" applyFont="1" applyFill="1" applyBorder="1" applyAlignment="1">
      <alignment horizontal="center" vertical="center"/>
    </xf>
    <xf numFmtId="3" fontId="32" fillId="2" borderId="95" xfId="0" applyNumberFormat="1" applyFont="1" applyFill="1" applyBorder="1" applyAlignment="1">
      <alignment horizontal="center" vertical="center"/>
    </xf>
    <xf numFmtId="3" fontId="32" fillId="2" borderId="110" xfId="0" applyNumberFormat="1" applyFont="1" applyFill="1" applyBorder="1" applyAlignment="1">
      <alignment horizontal="center" vertical="center"/>
    </xf>
    <xf numFmtId="3" fontId="32" fillId="2" borderId="96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12" fillId="2" borderId="14" xfId="3" applyNumberFormat="1" applyFont="1" applyFill="1" applyBorder="1" applyAlignment="1">
      <alignment horizontal="center" vertical="center"/>
    </xf>
    <xf numFmtId="2" fontId="12" fillId="2" borderId="21" xfId="3" applyNumberFormat="1" applyFont="1" applyFill="1" applyBorder="1" applyAlignment="1">
      <alignment horizontal="center" vertical="center"/>
    </xf>
    <xf numFmtId="0" fontId="15" fillId="2" borderId="44" xfId="0" applyFont="1" applyFill="1" applyBorder="1" applyAlignment="1">
      <alignment horizontal="center" vertical="center"/>
    </xf>
    <xf numFmtId="0" fontId="15" fillId="2" borderId="94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3" fontId="30" fillId="4" borderId="97" xfId="3" applyNumberFormat="1" applyFont="1" applyFill="1" applyBorder="1" applyAlignment="1">
      <alignment horizontal="center" vertical="center"/>
    </xf>
    <xf numFmtId="3" fontId="30" fillId="4" borderId="91" xfId="3" applyNumberFormat="1" applyFont="1" applyFill="1" applyBorder="1" applyAlignment="1">
      <alignment horizontal="center" vertical="center"/>
    </xf>
    <xf numFmtId="3" fontId="30" fillId="4" borderId="98" xfId="3" applyNumberFormat="1" applyFont="1" applyFill="1" applyBorder="1" applyAlignment="1">
      <alignment horizontal="center" vertical="center"/>
    </xf>
    <xf numFmtId="4" fontId="15" fillId="2" borderId="149" xfId="0" applyNumberFormat="1" applyFont="1" applyFill="1" applyBorder="1" applyAlignment="1">
      <alignment horizontal="center" vertical="center"/>
    </xf>
    <xf numFmtId="2" fontId="12" fillId="2" borderId="28" xfId="3" applyNumberFormat="1" applyFont="1" applyFill="1" applyBorder="1" applyAlignment="1">
      <alignment horizontal="center" vertical="center"/>
    </xf>
    <xf numFmtId="0" fontId="15" fillId="2" borderId="36" xfId="0" applyFont="1" applyFill="1" applyBorder="1" applyAlignment="1">
      <alignment horizontal="center" vertical="center"/>
    </xf>
    <xf numFmtId="0" fontId="15" fillId="2" borderId="112" xfId="0" applyFont="1" applyFill="1" applyBorder="1" applyAlignment="1">
      <alignment horizontal="center" vertical="center"/>
    </xf>
    <xf numFmtId="0" fontId="15" fillId="2" borderId="95" xfId="0" applyFont="1" applyFill="1" applyBorder="1" applyAlignment="1">
      <alignment horizontal="center" vertical="center"/>
    </xf>
    <xf numFmtId="0" fontId="15" fillId="2" borderId="110" xfId="0" applyFont="1" applyFill="1" applyBorder="1" applyAlignment="1">
      <alignment horizontal="center" vertical="center"/>
    </xf>
    <xf numFmtId="2" fontId="33" fillId="2" borderId="233" xfId="3" applyNumberFormat="1" applyFont="1" applyFill="1" applyBorder="1" applyAlignment="1">
      <alignment horizontal="center" vertical="center"/>
    </xf>
    <xf numFmtId="2" fontId="33" fillId="2" borderId="28" xfId="3" applyNumberFormat="1" applyFont="1" applyFill="1" applyBorder="1" applyAlignment="1">
      <alignment horizontal="center" vertical="center"/>
    </xf>
    <xf numFmtId="1" fontId="13" fillId="2" borderId="141" xfId="3" applyNumberFormat="1" applyFont="1" applyFill="1" applyBorder="1" applyAlignment="1">
      <alignment horizontal="center" vertical="center" wrapText="1"/>
    </xf>
    <xf numFmtId="1" fontId="13" fillId="2" borderId="35" xfId="3" applyNumberFormat="1" applyFont="1" applyFill="1" applyBorder="1" applyAlignment="1">
      <alignment horizontal="center" vertical="center" wrapText="1"/>
    </xf>
    <xf numFmtId="1" fontId="11" fillId="2" borderId="141" xfId="3" applyNumberFormat="1" applyFont="1" applyFill="1" applyBorder="1" applyAlignment="1">
      <alignment horizontal="center" vertical="center" wrapText="1"/>
    </xf>
    <xf numFmtId="1" fontId="11" fillId="2" borderId="165" xfId="3" applyNumberFormat="1" applyFont="1" applyFill="1" applyBorder="1" applyAlignment="1">
      <alignment horizontal="center" vertical="center" wrapText="1"/>
    </xf>
    <xf numFmtId="0" fontId="9" fillId="2" borderId="233" xfId="0" applyFont="1" applyFill="1" applyBorder="1" applyAlignment="1">
      <alignment horizontal="center" vertical="center"/>
    </xf>
    <xf numFmtId="0" fontId="9" fillId="2" borderId="199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0" fontId="9" fillId="2" borderId="236" xfId="0" applyFont="1" applyFill="1" applyBorder="1" applyAlignment="1">
      <alignment horizontal="center" vertical="center"/>
    </xf>
    <xf numFmtId="0" fontId="9" fillId="2" borderId="237" xfId="0" applyFont="1" applyFill="1" applyBorder="1" applyAlignment="1">
      <alignment horizontal="center" vertical="center"/>
    </xf>
    <xf numFmtId="0" fontId="9" fillId="2" borderId="238" xfId="0" applyFont="1" applyFill="1" applyBorder="1" applyAlignment="1">
      <alignment horizontal="center" vertical="center"/>
    </xf>
    <xf numFmtId="0" fontId="9" fillId="2" borderId="230" xfId="0" applyFont="1" applyFill="1" applyBorder="1" applyAlignment="1">
      <alignment horizontal="center" vertical="center"/>
    </xf>
    <xf numFmtId="0" fontId="64" fillId="0" borderId="251" xfId="0" applyFont="1" applyFill="1" applyBorder="1" applyAlignment="1">
      <alignment horizontal="center" vertical="center" wrapText="1"/>
    </xf>
    <xf numFmtId="3" fontId="72" fillId="2" borderId="251" xfId="3" applyNumberFormat="1" applyFont="1" applyFill="1" applyBorder="1" applyAlignment="1">
      <alignment horizontal="center" vertical="center" wrapText="1"/>
    </xf>
    <xf numFmtId="3" fontId="80" fillId="2" borderId="251" xfId="3" applyNumberFormat="1" applyFont="1" applyFill="1" applyBorder="1" applyAlignment="1">
      <alignment horizontal="center" vertical="center" wrapText="1"/>
    </xf>
    <xf numFmtId="0" fontId="64" fillId="2" borderId="251" xfId="0" applyFont="1" applyFill="1" applyBorder="1" applyAlignment="1">
      <alignment horizontal="center" vertical="center" wrapText="1"/>
    </xf>
    <xf numFmtId="3" fontId="78" fillId="2" borderId="251" xfId="3" applyNumberFormat="1" applyFont="1" applyFill="1" applyBorder="1" applyAlignment="1">
      <alignment horizontal="center" vertical="center" wrapText="1"/>
    </xf>
    <xf numFmtId="0" fontId="79" fillId="0" borderId="251" xfId="0" applyFont="1" applyFill="1" applyBorder="1" applyAlignment="1">
      <alignment horizontal="center" vertical="center" wrapText="1"/>
    </xf>
    <xf numFmtId="1" fontId="78" fillId="0" borderId="251" xfId="3" applyNumberFormat="1" applyFont="1" applyFill="1" applyBorder="1" applyAlignment="1">
      <alignment horizontal="center" vertical="center" wrapText="1"/>
    </xf>
    <xf numFmtId="3" fontId="78" fillId="0" borderId="251" xfId="3" applyNumberFormat="1" applyFont="1" applyFill="1" applyBorder="1" applyAlignment="1">
      <alignment horizontal="center" vertical="center" wrapText="1"/>
    </xf>
    <xf numFmtId="1" fontId="78" fillId="2" borderId="251" xfId="3" applyNumberFormat="1" applyFont="1" applyFill="1" applyBorder="1" applyAlignment="1">
      <alignment horizontal="center" vertical="center" wrapText="1"/>
    </xf>
    <xf numFmtId="0" fontId="58" fillId="2" borderId="251" xfId="16" applyFont="1" applyFill="1" applyBorder="1" applyAlignment="1">
      <alignment horizontal="center" vertical="center" wrapText="1"/>
    </xf>
    <xf numFmtId="0" fontId="86" fillId="2" borderId="252" xfId="0" applyFont="1" applyFill="1" applyBorder="1" applyAlignment="1">
      <alignment horizontal="center" vertical="center" wrapText="1"/>
    </xf>
    <xf numFmtId="0" fontId="86" fillId="2" borderId="252" xfId="0" applyFont="1" applyFill="1" applyBorder="1" applyAlignment="1">
      <alignment horizontal="center" vertical="center" wrapText="1"/>
    </xf>
    <xf numFmtId="2" fontId="87" fillId="2" borderId="252" xfId="3" applyNumberFormat="1" applyFont="1" applyFill="1" applyBorder="1" applyAlignment="1">
      <alignment horizontal="center" vertical="center" wrapText="1"/>
    </xf>
    <xf numFmtId="1" fontId="87" fillId="2" borderId="252" xfId="3" applyNumberFormat="1" applyFont="1" applyFill="1" applyBorder="1" applyAlignment="1">
      <alignment horizontal="center" vertical="center" wrapText="1"/>
    </xf>
    <xf numFmtId="1" fontId="87" fillId="0" borderId="252" xfId="3" applyNumberFormat="1" applyFont="1" applyFill="1" applyBorder="1" applyAlignment="1">
      <alignment horizontal="center" vertical="center" wrapText="1"/>
    </xf>
    <xf numFmtId="2" fontId="87" fillId="0" borderId="252" xfId="3" applyNumberFormat="1" applyFont="1" applyFill="1" applyBorder="1" applyAlignment="1">
      <alignment horizontal="center" vertical="center" wrapText="1"/>
    </xf>
    <xf numFmtId="0" fontId="86" fillId="0" borderId="252" xfId="0" applyFont="1" applyFill="1" applyBorder="1" applyAlignment="1">
      <alignment horizontal="center" vertical="center" wrapText="1"/>
    </xf>
    <xf numFmtId="0" fontId="86" fillId="0" borderId="252" xfId="0" applyFont="1" applyFill="1" applyBorder="1" applyAlignment="1">
      <alignment horizontal="center" vertical="center" wrapText="1"/>
    </xf>
    <xf numFmtId="4" fontId="88" fillId="2" borderId="252" xfId="0" applyNumberFormat="1" applyFont="1" applyFill="1" applyBorder="1" applyAlignment="1">
      <alignment horizontal="center" vertical="center" wrapText="1"/>
    </xf>
    <xf numFmtId="2" fontId="88" fillId="2" borderId="252" xfId="3" applyNumberFormat="1" applyFont="1" applyFill="1" applyBorder="1" applyAlignment="1">
      <alignment horizontal="center" vertical="center" wrapText="1"/>
    </xf>
    <xf numFmtId="3" fontId="87" fillId="2" borderId="252" xfId="3" applyNumberFormat="1" applyFont="1" applyFill="1" applyBorder="1" applyAlignment="1">
      <alignment horizontal="center" vertical="center" wrapText="1"/>
    </xf>
    <xf numFmtId="0" fontId="84" fillId="0" borderId="252" xfId="2" applyFont="1" applyBorder="1" applyAlignment="1">
      <alignment horizontal="center" vertical="center" wrapText="1"/>
    </xf>
    <xf numFmtId="3" fontId="87" fillId="0" borderId="252" xfId="3" applyNumberFormat="1" applyFont="1" applyFill="1" applyBorder="1" applyAlignment="1">
      <alignment horizontal="center" vertical="center" wrapText="1"/>
    </xf>
    <xf numFmtId="3" fontId="88" fillId="2" borderId="252" xfId="0" applyNumberFormat="1" applyFont="1" applyFill="1" applyBorder="1" applyAlignment="1">
      <alignment horizontal="center" vertical="center" wrapText="1"/>
    </xf>
    <xf numFmtId="3" fontId="88" fillId="2" borderId="252" xfId="3" applyNumberFormat="1" applyFont="1" applyFill="1" applyBorder="1" applyAlignment="1">
      <alignment horizontal="center" vertical="center" wrapText="1"/>
    </xf>
    <xf numFmtId="2" fontId="85" fillId="32" borderId="252" xfId="0" applyNumberFormat="1" applyFont="1" applyFill="1" applyBorder="1" applyAlignment="1">
      <alignment horizontal="center" vertical="center" wrapText="1"/>
    </xf>
    <xf numFmtId="1" fontId="85" fillId="32" borderId="252" xfId="0" applyNumberFormat="1" applyFont="1" applyFill="1" applyBorder="1" applyAlignment="1">
      <alignment horizontal="center" vertical="center" wrapText="1"/>
    </xf>
    <xf numFmtId="0" fontId="86" fillId="32" borderId="252" xfId="0" applyFont="1" applyFill="1" applyBorder="1" applyAlignment="1">
      <alignment horizontal="center" vertical="center" wrapText="1"/>
    </xf>
    <xf numFmtId="0" fontId="86" fillId="33" borderId="252" xfId="0" applyFont="1" applyFill="1" applyBorder="1" applyAlignment="1">
      <alignment horizontal="center" vertical="center" wrapText="1"/>
    </xf>
    <xf numFmtId="0" fontId="86" fillId="33" borderId="252" xfId="0" applyFont="1" applyFill="1" applyBorder="1" applyAlignment="1">
      <alignment horizontal="center" vertical="center" wrapText="1"/>
    </xf>
    <xf numFmtId="2" fontId="87" fillId="33" borderId="252" xfId="3" applyNumberFormat="1" applyFont="1" applyFill="1" applyBorder="1" applyAlignment="1">
      <alignment horizontal="center" vertical="center" wrapText="1"/>
    </xf>
    <xf numFmtId="3" fontId="87" fillId="33" borderId="252" xfId="3" applyNumberFormat="1" applyFont="1" applyFill="1" applyBorder="1" applyAlignment="1">
      <alignment horizontal="center" vertical="center" wrapText="1"/>
    </xf>
    <xf numFmtId="1" fontId="87" fillId="33" borderId="252" xfId="3" applyNumberFormat="1" applyFont="1" applyFill="1" applyBorder="1" applyAlignment="1">
      <alignment horizontal="center" vertical="center" wrapText="1"/>
    </xf>
    <xf numFmtId="0" fontId="84" fillId="33" borderId="252" xfId="2" applyFont="1" applyFill="1" applyBorder="1" applyAlignment="1">
      <alignment horizontal="center" vertical="center" wrapText="1"/>
    </xf>
    <xf numFmtId="3" fontId="87" fillId="33" borderId="252" xfId="3" quotePrefix="1" applyNumberFormat="1" applyFont="1" applyFill="1" applyBorder="1" applyAlignment="1">
      <alignment horizontal="center" vertical="center" wrapText="1"/>
    </xf>
    <xf numFmtId="1" fontId="87" fillId="33" borderId="252" xfId="3" applyNumberFormat="1" applyFont="1" applyFill="1" applyBorder="1" applyAlignment="1">
      <alignment horizontal="center" vertical="center" wrapText="1"/>
    </xf>
    <xf numFmtId="0" fontId="64" fillId="8" borderId="251" xfId="0" applyFont="1" applyFill="1" applyBorder="1" applyAlignment="1">
      <alignment horizontal="center" vertical="center" wrapText="1"/>
    </xf>
  </cellXfs>
  <cellStyles count="349">
    <cellStyle name="_2ΕΓΚΕΚΡΙΜΕΝΗ ΚΑΒΑ ΧΑΛΑΡΗ ΠΡΟΤΑΣΕΙΣ PATRON &amp; PERFECT" xfId="17"/>
    <cellStyle name="_A' ΠΛΑΝΟ" xfId="18"/>
    <cellStyle name="_Absolut DeepBlue γραφικο ραδιοφ" xfId="19"/>
    <cellStyle name="_AFTER SALES" xfId="20"/>
    <cellStyle name="_AKVIΝTA PROPOSALS 2" xfId="21"/>
    <cellStyle name="_BOSCH CAR SERVICE MASTER PLAN PROPOSAL 2006 (05-05-06)" xfId="22"/>
    <cellStyle name="_BUD_ΠΡΟΤΑΣΗ ΡΑΔΙΟΦ.2002" xfId="23"/>
    <cellStyle name="_Buses province (2)" xfId="24"/>
    <cellStyle name="_CAR SERVICE  έρευνες Μέσων_Προφιλ_Κυκλοφορίες" xfId="25"/>
    <cellStyle name="_CAR SERVICE MEDIA PROPOSALS 2007" xfId="26"/>
    <cellStyle name="_CARTRIDGE WORLD" xfId="27"/>
    <cellStyle name="_DDB CYPRUS #" xfId="28"/>
    <cellStyle name="_DDB CYPRUS #4" xfId="29"/>
    <cellStyle name="_EQUINOX_ΠΡΟΣΦΟΡΑ ΕΦΗΜ." xfId="30"/>
    <cellStyle name="_FINAL  NEW 15 ABSOLUT total MASTER PLAN  13_07_06" xfId="31"/>
    <cellStyle name="_FINAL  ΕΠΙΛΟΓΗ ΕΝΤΥΠΩΝ 2005_ABSOLUT 25_02_05" xfId="32"/>
    <cellStyle name="_FINAL NEW 9 REV ABSOLUTDEEPBLUE &amp; ABSOLUT MASTER PLAN  14_04_06" xfId="33"/>
    <cellStyle name="_FORMA_outdoor" xfId="34"/>
    <cellStyle name="_LEVEL 2_mag proposals 2006 (3 05 06)" xfId="35"/>
    <cellStyle name="_MEN 35-54 UPPER_NEWS" xfId="36"/>
    <cellStyle name="_MEN_2544AM" xfId="37"/>
    <cellStyle name="_migato plan (2)" xfId="38"/>
    <cellStyle name="_migato plan (3)" xfId="39"/>
    <cellStyle name="_Multirama_Outdoor (2)" xfId="40"/>
    <cellStyle name="_NISSAN GREEN &amp; WIN NSP- MGS-RADIO-TV  PROPOSALS" xfId="41"/>
    <cellStyle name="_NISSAN MICRA RADIO  PROPOSALS (30-01-08)" xfId="42"/>
    <cellStyle name="_NISSAN PATHFINDER MGS  PROPOSALS (21-03-07)" xfId="43"/>
    <cellStyle name="_NISSAN QASHQAI  PROPOSALS &amp; MASTER PLAN" xfId="44"/>
    <cellStyle name="_NSP_READERSHIP" xfId="45"/>
    <cellStyle name="_Outdoor" xfId="46"/>
    <cellStyle name="_outdoor (1)" xfId="47"/>
    <cellStyle name="_Outdoor_15ΝΘΗΜΕΡΑ ΟΟΗ" xfId="48"/>
    <cellStyle name="_OUTDOOR_2 ΠΡΟΤΑΣΕΙΣ VV ΠΕΡ ΡΑΔ 2009" xfId="49"/>
    <cellStyle name="_OUTDOOR_ANNUAL_FORMA 2009  tv scenarios" xfId="50"/>
    <cellStyle name="_Outdoor_BELINDA 2009 media plan" xfId="51"/>
    <cellStyle name="_Outdoor_BELINDA_2008 (4)" xfId="52"/>
    <cellStyle name="_Outdoor_Final #1 Outdoor Multirama Θεσσαλονικη 14 05 08" xfId="53"/>
    <cellStyle name="_Outdoor_Final #1 Outdoor Multirama Θεσσαλονικη 14 05 08_Multirama Πρόταση Outdoor Θεσσαλονίκη 13-29 09 08 (01 09 08) (με αμοιβή tempo + ddb)" xfId="54"/>
    <cellStyle name="_Outdoor_Final #1 Outdoor Multirama Θεσσαλονικη 14 05 08_Multirama Πρόταση Outdoor Θεσσαλονίκη 13-29 09 08 (28 08 08)" xfId="55"/>
    <cellStyle name="_Outdoor_Final #1 Outdoor Multirama Θεσσαλονικη 14 05 08_Singer Πρέσες Πρόταση Outdoor Mάρτιος 2009 (03 03 09)" xfId="56"/>
    <cellStyle name="_Outdoor_Final #1 Outdoor Multirama Θεσσαλονικη 14 05 08_Singer Πρέσες Πρόταση Outdoor Mάρτιος 2009 revised 04 03 09" xfId="57"/>
    <cellStyle name="_Outdoor_Final #1 Outdoor Multirama Θεσσαλονικη 14 05 08_Εγκεκριμενο Opening Καλαμαρια Final #2 Outdoor MULTIRAMA Θεσσαλονικη (14 05 08)" xfId="58"/>
    <cellStyle name="_Outdoor_FORMA_outdoor" xfId="59"/>
    <cellStyle name="_Outdoor_outdoor (1)" xfId="60"/>
    <cellStyle name="_OUTDOOR_OUTDOOR LUXURIOUS 17-06_2" xfId="61"/>
    <cellStyle name="_Outdoor_Public  Πρόταση Οutoor" xfId="62"/>
    <cellStyle name="_Outdoor_RADIO_2-11" xfId="63"/>
    <cellStyle name="_Outdoor_REMEDY" xfId="64"/>
    <cellStyle name="_Outdoor_REMEDY_Multirama Πρόταση Outdoor Θεσσαλονίκη 13-29 09 08 (01 09 08) (με αμοιβή tempo + ddb)" xfId="65"/>
    <cellStyle name="_Outdoor_REMEDY_Multirama Πρόταση Outdoor Θεσσαλονίκη 13-29 09 08 (28 08 08)" xfId="66"/>
    <cellStyle name="_Outdoor_REMEDY_Singer Πρέσες Πρόταση Outdoor Mάρτιος 2009 (03 03 09)" xfId="67"/>
    <cellStyle name="_Outdoor_REMEDY_Singer Πρέσες Πρόταση Outdoor Mάρτιος 2009 revised 04 03 09" xfId="68"/>
    <cellStyle name="_Outdoor_REMEDY_Εγκεκριμενο Opening Καλαμαρια Final #2 Outdoor MULTIRAMA Θεσσαλονικη (14 05 08)" xfId="69"/>
    <cellStyle name="_OUTDOOR_tv plan_2008 (2)" xfId="70"/>
    <cellStyle name="_Outdoor_VENUS VCTORIA_2008 (3)" xfId="71"/>
    <cellStyle name="_Outdoor_VENUS VCTORIA_2009 (1)" xfId="72"/>
    <cellStyle name="_Outdoor_Εγκεκριμενο Opening Καλαμαρια Final #2 Outdoor MULTIRAMA Θεσσαλονικη (14 05 08)" xfId="73"/>
    <cellStyle name="_OUTDOOR_ΠΛΑΝΟ ΕΝΕΡΓΕΙΩΝ 2008 (1)" xfId="74"/>
    <cellStyle name="_OUTDOOR_ΠΡΟΤΑΣΕΙΣ VV ΠΕΡ ΡΑΔ 2009" xfId="75"/>
    <cellStyle name="_Outdoor_ΦΟΡΜΑ_ΑΞΙΟΛΟΓΗΣΗ ΕΝΤΥΠΩΝ" xfId="76"/>
    <cellStyle name="_PERSONAL" xfId="77"/>
    <cellStyle name="_PERSONAL_1" xfId="78"/>
    <cellStyle name="_PEUGEOT AFTER SALES  RADIO-NSP  PROPOSALS (13-05-08)" xfId="79"/>
    <cellStyle name="_Peugeot offer radio urban (10-10-08)" xfId="80"/>
    <cellStyle name="_Press Evaluation &amp; Proposals" xfId="81"/>
    <cellStyle name="_PROFILE" xfId="82"/>
    <cellStyle name="_PROFILE MAGS_NOV05 No2" xfId="83"/>
    <cellStyle name="_PROFILE NEWS READERS FEB05-JUN05" xfId="84"/>
    <cellStyle name="_proposal vv trolleys metro" xfId="85"/>
    <cellStyle name="_PROPOSED MEDIA PLANS" xfId="86"/>
    <cellStyle name="_Public  Πρόταση Οutoor" xfId="87"/>
    <cellStyle name="_PUBLIC MEDIA MASTER PLAN 2007 (08-03-07) ΑΡΧΙΚΗ ΠΑΡΟΥΣΙΑΣΗ spec" xfId="88"/>
    <cellStyle name="_PUBLIC RADIO PROPOSAL #2 (19-10-07)" xfId="89"/>
    <cellStyle name="_Public αξιολογηση RF MAG NEWSP" xfId="90"/>
    <cellStyle name="_Public_ΕΒΔΟΜΑΔΑ  ΤΗΛΕΟΡΑΣΗΣ_Πρόταση ραδιοφώνου Αθηνα_Θεσσαλονικη (25 08)" xfId="91"/>
    <cellStyle name="_Public_Παιδικές Εκδηλώσεις_Προτάσεις ΡΦ Αττική (9 09 09)" xfId="92"/>
    <cellStyle name="_Public_ΣΚΕΦΤΕΣΑΙ ΔΙΑΚΟΠΕΣ_Πρόταση ραδιοφώνου Αθηνα  Ιούλιος  2009 (06 07 09)" xfId="93"/>
    <cellStyle name="_RADIO  MASTER PLAN 2008  #1(30-01-08)" xfId="94"/>
    <cellStyle name="_Radio Athens" xfId="95"/>
    <cellStyle name="_RADIO Athens  2009  #3 (21-10-08)" xfId="96"/>
    <cellStyle name="_RADIO ATHENS_1" xfId="97"/>
    <cellStyle name="_RADIO PROFILE_OCT" xfId="98"/>
    <cellStyle name="_Radio Proposals" xfId="99"/>
    <cellStyle name="_RADIO SALONICA" xfId="100"/>
    <cellStyle name="_RADIO Scenarios &amp; PROPOSED MASTER PLAN 2007" xfId="101"/>
    <cellStyle name="_RADIO SPRIDER" xfId="102"/>
    <cellStyle name="_REVISED PROPOSAL OUTDOOR 2005 (4-10-05)" xfId="103"/>
    <cellStyle name="_ROBERT BOSCH PER BRAND ANNUAL PLAN 2008 (13.01.09)" xfId="104"/>
    <cellStyle name="_SaraLawrence_Mags_Plans" xfId="105"/>
    <cellStyle name="_TV POST  JAN MAR 2005 v.s 2004 11_04_05" xfId="106"/>
    <cellStyle name="_VENUS VCTORIA (4)" xfId="107"/>
    <cellStyle name="_WM 25-54_ΑΚΡΟΑΜΑΤΙΚΟΤΗΤΑ" xfId="108"/>
    <cellStyle name="_Ακροαματικότητα" xfId="109"/>
    <cellStyle name="_Ακροαματικότητα ρφ Θεσσαλονίκη 18-44 ανωτερη (23 06 09)" xfId="110"/>
    <cellStyle name="_ΑΞΙΟΛΟΓΗΣΗ  EΦΗΜΕΡΙΔΩΝ" xfId="111"/>
    <cellStyle name="_ΑΞΙΟΛΟΓΗΣΗ ΕΝΤΥΠΩΝ 18-34" xfId="112"/>
    <cellStyle name="_ΑΞΙΟΛΟΓΗΣΗ ΕΝΤΥΠΩΝ EMA 2005" xfId="113"/>
    <cellStyle name="_ΑΞΙΟΛΟΓΗΣΗ ΕΝΤΥΠΩΝ EMA 2005_Final #1 Outdoor Multirama Θεσσαλονικη 14 05 08" xfId="114"/>
    <cellStyle name="_ΑΞΙΟΛΟΓΗΣΗ ΕΝΤΥΠΩΝ EMA 2005_Final #1 Outdoor Multirama Θεσσαλονικη 14 05 08_Multirama Πρόταση Outdoor Θεσσαλονίκη 13-29 09 08 (01 09 08) (με αμοιβή tempo + ddb)" xfId="115"/>
    <cellStyle name="_ΑΞΙΟΛΟΓΗΣΗ ΕΝΤΥΠΩΝ EMA 2005_Final #1 Outdoor Multirama Θεσσαλονικη 14 05 08_Multirama Πρόταση Outdoor Θεσσαλονίκη 13-29 09 08 (28 08 08)" xfId="116"/>
    <cellStyle name="_ΑΞΙΟΛΟΓΗΣΗ ΕΝΤΥΠΩΝ EMA 2005_Final #1 Outdoor Multirama Θεσσαλονικη 14 05 08_Singer Πρέσες Πρόταση Outdoor Mάρτιος 2009 (03 03 09)" xfId="117"/>
    <cellStyle name="_ΑΞΙΟΛΟΓΗΣΗ ΕΝΤΥΠΩΝ EMA 2005_Final #1 Outdoor Multirama Θεσσαλονικη 14 05 08_Singer Πρέσες Πρόταση Outdoor Mάρτιος 2009 revised 04 03 09" xfId="118"/>
    <cellStyle name="_ΑΞΙΟΛΟΓΗΣΗ ΕΝΤΥΠΩΝ EMA 2005_Final #1 Outdoor Multirama Θεσσαλονικη 14 05 08_Εγκεκριμενο Opening Καλαμαρια Final #2 Outdoor MULTIRAMA Θεσσαλονικη (14 05 08)" xfId="119"/>
    <cellStyle name="_ΑΞΙΟΛΟΓΗΣΗ ΕΝΤΥΠΩΝ EMA 2005_Public  Πρόταση Οutoor" xfId="120"/>
    <cellStyle name="_ΑΞΙΟΛΟΓΗΣΗ ΕΝΤΥΠΩΝ EMA 2005_REMEDY" xfId="121"/>
    <cellStyle name="_ΑΞΙΟΛΟΓΗΣΗ ΕΝΤΥΠΩΝ EMA 2005_REMEDY_Multirama Πρόταση Outdoor Θεσσαλονίκη 13-29 09 08 (01 09 08) (με αμοιβή tempo + ddb)" xfId="122"/>
    <cellStyle name="_ΑΞΙΟΛΟΓΗΣΗ ΕΝΤΥΠΩΝ EMA 2005_REMEDY_Multirama Πρόταση Outdoor Θεσσαλονίκη 13-29 09 08 (28 08 08)" xfId="123"/>
    <cellStyle name="_ΑΞΙΟΛΟΓΗΣΗ ΕΝΤΥΠΩΝ EMA 2005_REMEDY_Singer Πρέσες Πρόταση Outdoor Mάρτιος 2009 (03 03 09)" xfId="124"/>
    <cellStyle name="_ΑΞΙΟΛΟΓΗΣΗ ΕΝΤΥΠΩΝ EMA 2005_REMEDY_Singer Πρέσες Πρόταση Outdoor Mάρτιος 2009 revised 04 03 09" xfId="125"/>
    <cellStyle name="_ΑΞΙΟΛΟΓΗΣΗ ΕΝΤΥΠΩΝ EMA 2005_REMEDY_Εγκεκριμενο Opening Καλαμαρια Final #2 Outdoor MULTIRAMA Θεσσαλονικη (14 05 08)" xfId="126"/>
    <cellStyle name="_ΑΞΙΟΛΟΓΗΣΗ ΕΝΤΥΠΩΝ EMA 2005_Εγκεκριμενο Opening Καλαμαρια Final #2 Outdoor MULTIRAMA Θεσσαλονικη (14 05 08)" xfId="127"/>
    <cellStyle name="_ΑΞΙΟΛΟΓΗΣΗ ΠΕΡΙΟΔΙΚΩΝ" xfId="128"/>
    <cellStyle name="_ΑΞΙΟΛΟΓΗΣΗ ΡΑΔΙΟΦΩΝΟ 18-34" xfId="129"/>
    <cellStyle name="_Αξιολόγηση Ραδιόφωνο 2005" xfId="130"/>
    <cellStyle name="_Αξιολόγηση Ραδιόφωνο 20051" xfId="131"/>
    <cellStyle name="_Αξιολόγηση Ραδιόφωνο Mobile 2006" xfId="132"/>
    <cellStyle name="_Αξιολόγηση Ραδιφώνου" xfId="133"/>
    <cellStyle name="_ΑΞΙΟΛΟΓΗΣΗ ΣΤΑΘΜΩΝ" xfId="134"/>
    <cellStyle name="_Εγκεκριμένο RADIO BACK TO SCHOOL_ SEP 07 (10_09)" xfId="135"/>
    <cellStyle name="_ΕΓΚΕΚΡΙΜΕΝΟ ΠΛΑΝΟ #3" xfId="136"/>
    <cellStyle name="_ΕΓΝΑΤΙΑ" xfId="137"/>
    <cellStyle name="_ΕΝΘΕΤΟ 16ΣΕΛΙΔΟ_2008" xfId="138"/>
    <cellStyle name="_ΕΡΑ ΔΙΚΤΥΟ" xfId="139"/>
    <cellStyle name="_ΕΡΕΥΝΑ Α.35-54 ΑΝΩΤ.1" xfId="140"/>
    <cellStyle name="_καμπύλη ακροαματικότητας μουσικών ρφ σταθμών 13-24 (30 06 09)" xfId="141"/>
    <cellStyle name="_ΠΑΙΔΙΚΕΣ ΕΚΔΗΛΩΣΕΙΣ" xfId="142"/>
    <cellStyle name="_ΠΛΑΝΟ ΕΝΕΡΓΕΙΩΝ 2008 (1)" xfId="143"/>
    <cellStyle name="_ΠΛΑΝΟ ΜΕΣΩΝ CAR SERVICE 2006 _ 2106 06" xfId="144"/>
    <cellStyle name="_ΠΛΑΝΟ ΜΕΣΩΝ CAR SERVICE 2006_21 06 06" xfId="145"/>
    <cellStyle name="_ΠΡΟΔΙΑΓΡΑΦΕΣ ΥΛΙΚΩΝ" xfId="146"/>
    <cellStyle name="_ΠΡΟΤΑΣΕΙΣ 2006" xfId="147"/>
    <cellStyle name="_ΠΡΟΤΑΣΕΙΣ ΜΕΣΩΝ GENERALI (07 09 07)" xfId="148"/>
    <cellStyle name="_ΠΡΟΤΑΣΕΙΣ ΜΕΣΩΝ GENERALI (21 05 07)" xfId="149"/>
    <cellStyle name="_ΠΡΟΤΑΣΕΙΣ ΜΕΣΩΝ ΕΠΑΓΓΕΛΜΑΤΙΚΩΝ ΕΡΓΑΛΕΙΩΝ BOSCH (26-04-10)" xfId="150"/>
    <cellStyle name="_ΠΡΟΤΑΣΗ ΒΑΡΔΑΒΑΣ" xfId="151"/>
    <cellStyle name="_ΠΡΟΤΑΣΗ ΜΕΣΩΝ CAR SERVICE 2006 _ Revision 14  06 06" xfId="152"/>
    <cellStyle name="_ΠΡΟΤΑΣΗ ΜΕΣΩΝ CAR SERVICE 2006 _ Β' alternative 15 06 06" xfId="153"/>
    <cellStyle name="_ΠΡΟΤΑΣΗ Ραδιόφωνο3 (11.10)" xfId="154"/>
    <cellStyle name="_Πρόταση Ραδιοφώνου_Aral(2)" xfId="155"/>
    <cellStyle name="_Πρόταση Ραδιοφώνου_Uni(1)" xfId="156"/>
    <cellStyle name="_Πρόταση Ραδιοφώνου_Uni(1)_Final #1 Outdoor Multirama Θεσσαλονικη 14 05 08" xfId="157"/>
    <cellStyle name="_Πρόταση Ραδιοφώνου_Uni(1)_Final #1 Outdoor Multirama Θεσσαλονικη 14 05 08_Multirama Πρόταση Outdoor Θεσσαλονίκη 13-29 09 08 (01 09 08) (με αμοιβή tempo + ddb)" xfId="158"/>
    <cellStyle name="_Πρόταση Ραδιοφώνου_Uni(1)_Final #1 Outdoor Multirama Θεσσαλονικη 14 05 08_Multirama Πρόταση Outdoor Θεσσαλονίκη 13-29 09 08 (28 08 08)" xfId="159"/>
    <cellStyle name="_Πρόταση Ραδιοφώνου_Uni(1)_Final #1 Outdoor Multirama Θεσσαλονικη 14 05 08_Singer Πρέσες Πρόταση Outdoor Mάρτιος 2009 (03 03 09)" xfId="160"/>
    <cellStyle name="_Πρόταση Ραδιοφώνου_Uni(1)_Final #1 Outdoor Multirama Θεσσαλονικη 14 05 08_Singer Πρέσες Πρόταση Outdoor Mάρτιος 2009 revised 04 03 09" xfId="161"/>
    <cellStyle name="_Πρόταση Ραδιοφώνου_Uni(1)_Final #1 Outdoor Multirama Θεσσαλονικη 14 05 08_Εγκεκριμενο Opening Καλαμαρια Final #2 Outdoor MULTIRAMA Θεσσαλονικη (14 05 08)" xfId="162"/>
    <cellStyle name="_Πρόταση Ραδιοφώνου_Uni(1)_Public  Πρόταση Οutoor" xfId="163"/>
    <cellStyle name="_Πρόταση Ραδιοφώνου_Uni(1)_REMEDY" xfId="164"/>
    <cellStyle name="_Πρόταση Ραδιοφώνου_Uni(1)_REMEDY_Multirama Πρόταση Outdoor Θεσσαλονίκη 13-29 09 08 (01 09 08) (με αμοιβή tempo + ddb)" xfId="165"/>
    <cellStyle name="_Πρόταση Ραδιοφώνου_Uni(1)_REMEDY_Multirama Πρόταση Outdoor Θεσσαλονίκη 13-29 09 08 (28 08 08)" xfId="166"/>
    <cellStyle name="_Πρόταση Ραδιοφώνου_Uni(1)_REMEDY_Singer Πρέσες Πρόταση Outdoor Mάρτιος 2009 (03 03 09)" xfId="167"/>
    <cellStyle name="_Πρόταση Ραδιοφώνου_Uni(1)_REMEDY_Singer Πρέσες Πρόταση Outdoor Mάρτιος 2009 revised 04 03 09" xfId="168"/>
    <cellStyle name="_Πρόταση Ραδιοφώνου_Uni(1)_REMEDY_Εγκεκριμενο Opening Καλαμαρια Final #2 Outdoor MULTIRAMA Θεσσαλονικη (14 05 08)" xfId="169"/>
    <cellStyle name="_Πρόταση Ραδιοφώνου_Uni(1)_Εγκεκριμενο Opening Καλαμαρια Final #2 Outdoor MULTIRAMA Θεσσαλονικη (14 05 08)" xfId="170"/>
    <cellStyle name="_Προτεινόμενο Masterplan Αθήναιον 2007 (18 01 07)" xfId="171"/>
    <cellStyle name="_ΠΡΟΤΕΙΝΟΜΕΝΟ ΠΛΑΝΟ Β΄ΕΞΑΜΗΝΟ_2005" xfId="172"/>
    <cellStyle name="_ΠΡΟΤΕΙΝΟΜΕΝΟ ΠΛΑΝΟ Β΄ΕΞΑΜΗΝΟ_2005_Final #1 Outdoor Multirama Θεσσαλονικη 14 05 08" xfId="173"/>
    <cellStyle name="_ΠΡΟΤΕΙΝΟΜΕΝΟ ΠΛΑΝΟ Β΄ΕΞΑΜΗΝΟ_2005_Final #1 Outdoor Multirama Θεσσαλονικη 14 05 08_Multirama Πρόταση Outdoor Θεσσαλονίκη 13-29 09 08 (01 09 08) (με αμοιβή tempo + ddb)" xfId="174"/>
    <cellStyle name="_ΠΡΟΤΕΙΝΟΜΕΝΟ ΠΛΑΝΟ Β΄ΕΞΑΜΗΝΟ_2005_Final #1 Outdoor Multirama Θεσσαλονικη 14 05 08_Multirama Πρόταση Outdoor Θεσσαλονίκη 13-29 09 08 (28 08 08)" xfId="175"/>
    <cellStyle name="_ΠΡΟΤΕΙΝΟΜΕΝΟ ΠΛΑΝΟ Β΄ΕΞΑΜΗΝΟ_2005_Final #1 Outdoor Multirama Θεσσαλονικη 14 05 08_Singer Πρέσες Πρόταση Outdoor Mάρτιος 2009 (03 03 09)" xfId="176"/>
    <cellStyle name="_ΠΡΟΤΕΙΝΟΜΕΝΟ ΠΛΑΝΟ Β΄ΕΞΑΜΗΝΟ_2005_Final #1 Outdoor Multirama Θεσσαλονικη 14 05 08_Singer Πρέσες Πρόταση Outdoor Mάρτιος 2009 revised 04 03 09" xfId="177"/>
    <cellStyle name="_ΠΡΟΤΕΙΝΟΜΕΝΟ ΠΛΑΝΟ Β΄ΕΞΑΜΗΝΟ_2005_Final #1 Outdoor Multirama Θεσσαλονικη 14 05 08_Εγκεκριμενο Opening Καλαμαρια Final #2 Outdoor MULTIRAMA Θεσσαλονικη (14 05 08)" xfId="178"/>
    <cellStyle name="_ΠΡΟΤΕΙΝΟΜΕΝΟ ΠΛΑΝΟ Β΄ΕΞΑΜΗΝΟ_2005_Public  Πρόταση Οutoor" xfId="179"/>
    <cellStyle name="_ΠΡΟΤΕΙΝΟΜΕΝΟ ΠΛΑΝΟ Β΄ΕΞΑΜΗΝΟ_2005_REMEDY" xfId="180"/>
    <cellStyle name="_ΠΡΟΤΕΙΝΟΜΕΝΟ ΠΛΑΝΟ Β΄ΕΞΑΜΗΝΟ_2005_REMEDY_Multirama Πρόταση Outdoor Θεσσαλονίκη 13-29 09 08 (01 09 08) (με αμοιβή tempo + ddb)" xfId="181"/>
    <cellStyle name="_ΠΡΟΤΕΙΝΟΜΕΝΟ ΠΛΑΝΟ Β΄ΕΞΑΜΗΝΟ_2005_REMEDY_Multirama Πρόταση Outdoor Θεσσαλονίκη 13-29 09 08 (28 08 08)" xfId="182"/>
    <cellStyle name="_ΠΡΟΤΕΙΝΟΜΕΝΟ ΠΛΑΝΟ Β΄ΕΞΑΜΗΝΟ_2005_REMEDY_Singer Πρέσες Πρόταση Outdoor Mάρτιος 2009 (03 03 09)" xfId="183"/>
    <cellStyle name="_ΠΡΟΤΕΙΝΟΜΕΝΟ ΠΛΑΝΟ Β΄ΕΞΑΜΗΝΟ_2005_REMEDY_Singer Πρέσες Πρόταση Outdoor Mάρτιος 2009 revised 04 03 09" xfId="184"/>
    <cellStyle name="_ΠΡΟΤΕΙΝΟΜΕΝΟ ΠΛΑΝΟ Β΄ΕΞΑΜΗΝΟ_2005_REMEDY_Εγκεκριμενο Opening Καλαμαρια Final #2 Outdoor MULTIRAMA Θεσσαλονικη (14 05 08)" xfId="185"/>
    <cellStyle name="_ΠΡΟΤΕΙΝΟΜΕΝΟ ΠΛΑΝΟ Β΄ΕΞΑΜΗΝΟ_2005_Εγκεκριμενο Opening Καλαμαρια Final #2 Outdoor MULTIRAMA Θεσσαλονικη (14 05 08)" xfId="186"/>
    <cellStyle name="_ΣΤΟΙΧΕΙΑ ΕΦΗΜΕΡΙΔΕΣ ΕΝ.25-44" xfId="187"/>
    <cellStyle name="_ΦΟΡΜΑ_ΑΞΙΟΛΟΓΗΣΗ ΕΝΤΥΠΩΝ" xfId="188"/>
    <cellStyle name="_ΦΟΡΜΑ_Αξιολόγηση Ραδιόφωνο" xfId="189"/>
    <cellStyle name="_ΦΟΡΜΑ_Αξιολόγηση Ραδιόφωνο Aθήνα" xfId="190"/>
    <cellStyle name="_ΦΟΡΜΑ_Αξιολόγηση Ραδιόφωνο Θεσσαλονίκη" xfId="191"/>
    <cellStyle name="=C:\WINNT\SYSTEM32\COMMAND.COM" xfId="4"/>
    <cellStyle name="=C:\WINNT\SYSTEM32\COMMAND.COM 2" xfId="192"/>
    <cellStyle name="20% - Accent1" xfId="193"/>
    <cellStyle name="20% - Accent2" xfId="194"/>
    <cellStyle name="20% - Accent3" xfId="195"/>
    <cellStyle name="20% - Accent4" xfId="196"/>
    <cellStyle name="20% - Accent5" xfId="197"/>
    <cellStyle name="20% - Accent6" xfId="198"/>
    <cellStyle name="40% - Accent1" xfId="199"/>
    <cellStyle name="40% - Accent2" xfId="200"/>
    <cellStyle name="40% - Accent2 2" xfId="339"/>
    <cellStyle name="40% - Accent3" xfId="201"/>
    <cellStyle name="40% - Accent4" xfId="202"/>
    <cellStyle name="40% - Accent5" xfId="203"/>
    <cellStyle name="40% - Accent6" xfId="204"/>
    <cellStyle name="60% - Accent1" xfId="205"/>
    <cellStyle name="60% - Accent2" xfId="206"/>
    <cellStyle name="60% - Accent3" xfId="207"/>
    <cellStyle name="60% - Accent4" xfId="208"/>
    <cellStyle name="60% - Accent5" xfId="209"/>
    <cellStyle name="60% - Accent6" xfId="210"/>
    <cellStyle name="Accent1" xfId="211"/>
    <cellStyle name="Accent2" xfId="212"/>
    <cellStyle name="Accent3" xfId="213"/>
    <cellStyle name="Accent4" xfId="214"/>
    <cellStyle name="Accent5" xfId="215"/>
    <cellStyle name="Accent6" xfId="216"/>
    <cellStyle name="Bad" xfId="217"/>
    <cellStyle name="Calculation" xfId="218"/>
    <cellStyle name="Check Cell" xfId="219"/>
    <cellStyle name="Currency 2" xfId="220"/>
    <cellStyle name="Currency 5" xfId="340"/>
    <cellStyle name="Currency 5 2" xfId="341"/>
    <cellStyle name="Dziesi?tny [0]_GR (2)" xfId="221"/>
    <cellStyle name="Dziesi?tny_GR (2)" xfId="222"/>
    <cellStyle name="Dziesietny [0]_GR (2)" xfId="223"/>
    <cellStyle name="Dziesiętny [0]_GR (2)" xfId="224"/>
    <cellStyle name="Dziesietny [0]_GR (2)_deadlines kaiser" xfId="323"/>
    <cellStyle name="Dziesietny_GR (2)" xfId="225"/>
    <cellStyle name="Dziesiętny_GR (2)" xfId="226"/>
    <cellStyle name="Dziesietny_GR (2)_deadlines kaiser" xfId="324"/>
    <cellStyle name="Euro" xfId="227"/>
    <cellStyle name="Explanatory Text" xfId="228"/>
    <cellStyle name="Followed Hyperlink" xfId="346" builtinId="9" hidden="1"/>
    <cellStyle name="Followed Hyperlink" xfId="347" builtinId="9" hidden="1"/>
    <cellStyle name="Followed Hyperlink" xfId="348" builtinId="9" hidden="1"/>
    <cellStyle name="Good" xfId="229"/>
    <cellStyle name="Heading 1" xfId="230"/>
    <cellStyle name="Heading 2" xfId="231"/>
    <cellStyle name="Heading 3" xfId="232"/>
    <cellStyle name="Heading 4" xfId="233"/>
    <cellStyle name="Hyperlink" xfId="2" builtinId="8"/>
    <cellStyle name="Input" xfId="234"/>
    <cellStyle name="Linked Cell" xfId="235"/>
    <cellStyle name="Neutral" xfId="236"/>
    <cellStyle name="norm?ln?_laroux" xfId="237"/>
    <cellStyle name="Normal" xfId="0" builtinId="0"/>
    <cellStyle name="Normal - Style1" xfId="238"/>
    <cellStyle name="Normal 2" xfId="5"/>
    <cellStyle name="Normal 2 2" xfId="239"/>
    <cellStyle name="Normal 2 2 2" xfId="240"/>
    <cellStyle name="Normal 2 2 3" xfId="241"/>
    <cellStyle name="Normal 2 3" xfId="242"/>
    <cellStyle name="Normal 2 4" xfId="243"/>
    <cellStyle name="Normal 2 5" xfId="244"/>
    <cellStyle name="Normal 3" xfId="6"/>
    <cellStyle name="Normal 3 2" xfId="245"/>
    <cellStyle name="Normal 4" xfId="246"/>
    <cellStyle name="Normal 5" xfId="342"/>
    <cellStyle name="Normal 5 2" xfId="247"/>
    <cellStyle name="normalni_laroux" xfId="248"/>
    <cellStyle name="normální_laroux" xfId="249"/>
    <cellStyle name="Normalny_GR (2)" xfId="250"/>
    <cellStyle name="Note" xfId="251"/>
    <cellStyle name="Output" xfId="252"/>
    <cellStyle name="Percent" xfId="1" builtinId="5"/>
    <cellStyle name="Percent 2" xfId="253"/>
    <cellStyle name="Standard_MH_Einschalt" xfId="254"/>
    <cellStyle name="Style 1" xfId="255"/>
    <cellStyle name="Title" xfId="256"/>
    <cellStyle name="Total" xfId="257"/>
    <cellStyle name="Walutowy [0]_GR (2)" xfId="258"/>
    <cellStyle name="Walutowy_GR (2)" xfId="259"/>
    <cellStyle name="Warning Text" xfId="260"/>
    <cellStyle name="Βασικό_01_ANPL TEMPLATE" xfId="261"/>
    <cellStyle name="Βασικό_DIAS_CAMPING_InternetProposals_2007" xfId="3"/>
    <cellStyle name="Βασικό_DIAS_CAMPING_InternetProposals_2007 2" xfId="345"/>
    <cellStyle name="Διαχωριστικό χιλιάδων/υποδιαστολή_QASHQAI LAUNCH MEDIA MASTER PLAN 2007 #1 (31-01-07)" xfId="262"/>
    <cellStyle name="Έμφαση5 2" xfId="263"/>
    <cellStyle name="Έξοδος 2" xfId="264"/>
    <cellStyle name="Κανονικό 10" xfId="16"/>
    <cellStyle name="Κανονικό 10 2" xfId="265"/>
    <cellStyle name="Κανονικό 11" xfId="266"/>
    <cellStyle name="Κανονικό 11 2" xfId="267"/>
    <cellStyle name="Κανονικό 12" xfId="268"/>
    <cellStyle name="Κανονικό 12 2" xfId="269"/>
    <cellStyle name="Κανονικό 12 3" xfId="270"/>
    <cellStyle name="Κανονικό 12 4" xfId="325"/>
    <cellStyle name="Κανονικό 12 5" xfId="326"/>
    <cellStyle name="Κανονικό 13" xfId="271"/>
    <cellStyle name="Κανονικό 14" xfId="272"/>
    <cellStyle name="Κανονικό 15" xfId="273"/>
    <cellStyle name="Κανονικό 16" xfId="274"/>
    <cellStyle name="Κανονικό 17" xfId="275"/>
    <cellStyle name="Κανονικό 18" xfId="276"/>
    <cellStyle name="Κανονικό 19" xfId="277"/>
    <cellStyle name="Κανονικό 2" xfId="7"/>
    <cellStyle name="Κανονικό 2 2" xfId="8"/>
    <cellStyle name="Κανονικό 2 2 2" xfId="278"/>
    <cellStyle name="Κανονικό 2 2 2 2" xfId="279"/>
    <cellStyle name="Κανονικό 2 3" xfId="280"/>
    <cellStyle name="Κανονικό 2 4" xfId="281"/>
    <cellStyle name="Κανονικό 2 5" xfId="282"/>
    <cellStyle name="Κανονικό 2 5 2" xfId="283"/>
    <cellStyle name="Κανονικό 2 5 3" xfId="284"/>
    <cellStyle name="Κανονικό 2 5 4" xfId="285"/>
    <cellStyle name="Κανονικό 2 5 5" xfId="327"/>
    <cellStyle name="Κανονικό 2 6" xfId="286"/>
    <cellStyle name="Κανονικό 2 7" xfId="287"/>
    <cellStyle name="Κανονικό 2 8" xfId="343"/>
    <cellStyle name="Κανονικό 20" xfId="288"/>
    <cellStyle name="Κανονικό 20 2" xfId="289"/>
    <cellStyle name="Κανονικό 21" xfId="290"/>
    <cellStyle name="Κανονικό 22" xfId="291"/>
    <cellStyle name="Κανονικό 23" xfId="292"/>
    <cellStyle name="Κανονικό 24" xfId="293"/>
    <cellStyle name="Κανονικό 25" xfId="294"/>
    <cellStyle name="Κανονικό 26" xfId="295"/>
    <cellStyle name="Κανονικό 26 2" xfId="328"/>
    <cellStyle name="Κανονικό 26 2 2" xfId="329"/>
    <cellStyle name="Κανονικό 27" xfId="330"/>
    <cellStyle name="Κανονικό 27 2" xfId="331"/>
    <cellStyle name="Κανονικό 3" xfId="9"/>
    <cellStyle name="Κανονικό 3 2" xfId="296"/>
    <cellStyle name="Κανονικό 3 3" xfId="297"/>
    <cellStyle name="Κανονικό 3 4" xfId="298"/>
    <cellStyle name="Κανονικό 3 5" xfId="299"/>
    <cellStyle name="Κανονικό 3 6" xfId="332"/>
    <cellStyle name="Κανονικό 4" xfId="11"/>
    <cellStyle name="Κανονικό 4 2" xfId="300"/>
    <cellStyle name="Κανονικό 4 2 2" xfId="333"/>
    <cellStyle name="Κανονικό 4 3" xfId="301"/>
    <cellStyle name="Κανονικό 4 4" xfId="302"/>
    <cellStyle name="Κανονικό 4 5" xfId="303"/>
    <cellStyle name="Κανονικό 4 6" xfId="304"/>
    <cellStyle name="Κανονικό 5" xfId="12"/>
    <cellStyle name="Κανονικό 5 2" xfId="305"/>
    <cellStyle name="Κανονικό 6" xfId="13"/>
    <cellStyle name="Κανονικό 6 2" xfId="306"/>
    <cellStyle name="Κανονικό 7" xfId="307"/>
    <cellStyle name="Κανονικό 7 2" xfId="308"/>
    <cellStyle name="Κανονικό 8" xfId="309"/>
    <cellStyle name="Κανονικό 8 2" xfId="310"/>
    <cellStyle name="Κανονικό 9" xfId="311"/>
    <cellStyle name="Κανονικό 9 2" xfId="312"/>
    <cellStyle name="Κόμμα 2" xfId="313"/>
    <cellStyle name="Κόμμα 2 2" xfId="314"/>
    <cellStyle name="Κόμμα 3" xfId="315"/>
    <cellStyle name="Νόμισμα 2" xfId="316"/>
    <cellStyle name="Νόμισμα 2 2" xfId="317"/>
    <cellStyle name="Νομισματική μονάδα 2" xfId="344"/>
    <cellStyle name="Νομισματικό_INTERNERT Annual CARLSBERG_16.06.2010_2" xfId="334"/>
    <cellStyle name="Ποσοστό 2" xfId="14"/>
    <cellStyle name="Ποσοστό 2 2" xfId="318"/>
    <cellStyle name="Ποσοστό 2 3" xfId="335"/>
    <cellStyle name="Ποσοστό 2 4 2" xfId="336"/>
    <cellStyle name="Ποσοστό 3" xfId="15"/>
    <cellStyle name="Ποσοστό 3 2" xfId="319"/>
    <cellStyle name="Ποσοστό 4" xfId="337"/>
    <cellStyle name="Ποσοστό 5" xfId="338"/>
    <cellStyle name="Ποσοστό_DIAS_CAMPING_InternetProposals_2007" xfId="10"/>
    <cellStyle name="Στυλ 1" xfId="320"/>
    <cellStyle name="Υπερ-σύνδεση 2" xfId="321"/>
    <cellStyle name="Υπερ-σύνδεση 3" xfId="3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kissas/AppData/Local/Microsoft/Windows/Temporary%20Internet%20Files/Content.Outlook/Y6VKYFXW/F39/c/My%20Documents%20Elias/Ag.Nikolaos/ETHSIA_PLANS_APO%20E-MA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ΑΓΓΛΙΑ 1_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ovaguide.gr/gr/afieromata/afieroma/134/game-of-thrones-vii?utm_source=Avopolis&amp;utm_medium=ads&amp;utm_campaign=GOT_LAUNCH_SEASON_VII" TargetMode="External"/><Relationship Id="rId13" Type="http://schemas.openxmlformats.org/officeDocument/2006/relationships/hyperlink" Target="http://www.novaguide.gr/gr/afieromata/afieroma/134/game-of-thrones-vii?utm_source=Contra&amp;utm_medium=ads&amp;utm_campaign=GOT_LAUNCH_SEASON_VII" TargetMode="External"/><Relationship Id="rId18" Type="http://schemas.openxmlformats.org/officeDocument/2006/relationships/hyperlink" Target="http://www.novaguide.gr/gr/afieromata/afieroma/134/game-of-thrones-vii?utm_source=Iefimerida&amp;utm_medium=ads&amp;utm_campaign=GOT_LAUNCH_SEASON_VII" TargetMode="External"/><Relationship Id="rId3" Type="http://schemas.openxmlformats.org/officeDocument/2006/relationships/hyperlink" Target="http://www.novaguide.gr/gr/afieromata/afieroma/134/game-of-thrones-vii?utm_source=Sport24&amp;utm_medium=ads&amp;utm_campaign=GOT_LAUNCH_SEASON_VII" TargetMode="External"/><Relationship Id="rId21" Type="http://schemas.openxmlformats.org/officeDocument/2006/relationships/hyperlink" Target="http://www.novaguide.gr/gr/afieromata/afieroma/134/game-of-thrones-vii?utm_source=Pagenews&amp;utm_medium=ads&amp;utm_campaign=GOT_LAUNCH_SEASON_VII" TargetMode="External"/><Relationship Id="rId7" Type="http://schemas.openxmlformats.org/officeDocument/2006/relationships/hyperlink" Target="http://www.novaguide.gr/gr/afieromata/afieroma/134/game-of-thrones-vii?utm_source=Iefimerida&amp;utm_medium=ads&amp;utm_campaign=GOT_LAUNCH_SEASON_VII" TargetMode="External"/><Relationship Id="rId12" Type="http://schemas.openxmlformats.org/officeDocument/2006/relationships/hyperlink" Target="http://www.novaguide.gr/gr/afieromata/afieroma/134/game-of-thrones-vii?utm_source=Gazzetta&amp;utm_medium=ads&amp;utm_campaign=GOT_LAUNCH_SEASON_VII" TargetMode="External"/><Relationship Id="rId17" Type="http://schemas.openxmlformats.org/officeDocument/2006/relationships/hyperlink" Target="http://www.novaguide.gr/gr/afieromata/afieroma/134/game-of-thrones-vii?utm_source=Gossip-tv&amp;utm_medium=ads&amp;utm_campaign=GOT_LAUNCH_SEASON_VII" TargetMode="External"/><Relationship Id="rId2" Type="http://schemas.openxmlformats.org/officeDocument/2006/relationships/hyperlink" Target="http://www.novaguide.gr/gr/afieromata/afieroma/134/game-of-thrones-vii?utm_source=Contra&amp;utm_medium=ads&amp;utm_campaign=GOT_LAUNCH_SEASON_VII" TargetMode="External"/><Relationship Id="rId16" Type="http://schemas.openxmlformats.org/officeDocument/2006/relationships/hyperlink" Target="http://www.novaguide.gr/gr/afieromata/afieroma/134/game-of-thrones-vii?utm_source=Newsbomb&amp;utm_medium=ads&amp;utm_campaign=GOT_LAUNCH_SEASON_VII" TargetMode="External"/><Relationship Id="rId20" Type="http://schemas.openxmlformats.org/officeDocument/2006/relationships/hyperlink" Target="http://www.novaguide.gr/gr/afieromata/afieroma/134/game-of-thrones-vii?utm_source=Gazzetta&amp;utm_medium=ads&amp;utm_campaign=GOT_LAUNCH_SEASON_VII" TargetMode="External"/><Relationship Id="rId1" Type="http://schemas.openxmlformats.org/officeDocument/2006/relationships/hyperlink" Target="http://www.novaguide.gr/gr/afieromata/afieroma/134/game-of-thrones-vii?utm_source=Gazzetta&amp;utm_medium=ads&amp;utm_campaign=GOT_LAUNCH_SEASON_VII" TargetMode="External"/><Relationship Id="rId6" Type="http://schemas.openxmlformats.org/officeDocument/2006/relationships/hyperlink" Target="http://www.novaguide.gr/gr/afieromata/afieroma/134/game-of-thrones-vii?utm_source=Gossip-tv&amp;utm_medium=ads&amp;utm_campaign=GOT_LAUNCH_SEASON_VII" TargetMode="External"/><Relationship Id="rId11" Type="http://schemas.openxmlformats.org/officeDocument/2006/relationships/hyperlink" Target="http://www.novaguide.gr/gr/afieromata/afieroma/134/game-of-thrones-vii?utm_source=In2Life&amp;utm_medium=ads&amp;utm_campaign=GOT_LAUNCH_SEASON_VII" TargetMode="External"/><Relationship Id="rId5" Type="http://schemas.openxmlformats.org/officeDocument/2006/relationships/hyperlink" Target="http://www.novaguide.gr/gr/afieromata/afieroma/134/game-of-thrones-vii?utm_source=Newsbomb&amp;utm_medium=ads&amp;utm_campaign=GOT_LAUNCH_SEASON_VII" TargetMode="External"/><Relationship Id="rId15" Type="http://schemas.openxmlformats.org/officeDocument/2006/relationships/hyperlink" Target="http://www.novaguide.gr/gr/afieromata/afieroma/134/game-of-thrones-vii?utm_source=News247&amp;utm_medium=ads&amp;utm_campaign=GOT_LAUNCH_SEASON_VII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www.novaguide.gr/gr/afieromata/afieroma/134/game-of-thrones-vii?utm_source=Pagenews&amp;utm_medium=ads&amp;utm_campaign=GOT_LAUNCH_SEASON_VII" TargetMode="External"/><Relationship Id="rId19" Type="http://schemas.openxmlformats.org/officeDocument/2006/relationships/hyperlink" Target="http://www.novaguide.gr/gr/afieromata/afieroma/134/game-of-thrones-vii?utm_source=Avopolis&amp;utm_medium=ads&amp;utm_campaign=GOT_LAUNCH_SEASON_VII" TargetMode="External"/><Relationship Id="rId4" Type="http://schemas.openxmlformats.org/officeDocument/2006/relationships/hyperlink" Target="http://www.novaguide.gr/gr/afieromata/afieroma/134/game-of-thrones-vii?utm_source=News247&amp;utm_medium=ads&amp;utm_campaign=GOT_LAUNCH_SEASON_VII" TargetMode="External"/><Relationship Id="rId9" Type="http://schemas.openxmlformats.org/officeDocument/2006/relationships/hyperlink" Target="http://www.novaguide.gr/gr/afieromata/afieroma/134/game-of-thrones-vii?utm_source=Gazzetta&amp;utm_medium=ads&amp;utm_campaign=GOT_LAUNCH_SEASON_VII" TargetMode="External"/><Relationship Id="rId14" Type="http://schemas.openxmlformats.org/officeDocument/2006/relationships/hyperlink" Target="http://www.novaguide.gr/gr/afieromata/afieroma/134/game-of-thrones-vii?utm_source=Sport24&amp;utm_medium=ads&amp;utm_campaign=GOT_LAUNCH_SEASON_VII" TargetMode="External"/><Relationship Id="rId22" Type="http://schemas.openxmlformats.org/officeDocument/2006/relationships/hyperlink" Target="http://www.novaguide.gr/gr/afieromata/afieroma/134/game-of-thrones-vii?utm_source=In2Life&amp;utm_medium=ads&amp;utm_campaign=GOT_LAUNCH_SEASON_VII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ovaguide.gr/gr/afieromata/afieroma/134/game-of-thrones-vii?utm_source=Naftemporiki&amp;utm_medium=ads&amp;utm_campaign=GOT_LAUNCH_SEASON_VII" TargetMode="External"/><Relationship Id="rId13" Type="http://schemas.openxmlformats.org/officeDocument/2006/relationships/hyperlink" Target="http://www.novaguide.gr/gr/afieromata/afieroma/134/game-of-thrones-vii?utm_source=Luben&amp;utm_medium=ads&amp;utm_campaign=GOT_LAUNCH_SEASON_VII" TargetMode="External"/><Relationship Id="rId3" Type="http://schemas.openxmlformats.org/officeDocument/2006/relationships/hyperlink" Target="http://www.novaguide.gr/gr/afieromata/afieroma/134/game-of-thrones-vii?utm_source=Mama365&amp;utm_medium=ads&amp;utm_campaign=GOT_LAUNCH_SEASON_VII" TargetMode="External"/><Relationship Id="rId7" Type="http://schemas.openxmlformats.org/officeDocument/2006/relationships/hyperlink" Target="http://www.novaguide.gr/gr/afieromata/afieroma/134/game-of-thrones-vii?utm_source=AthensMagazine&amp;utm_medium=ads&amp;utm_campaign=GOT_LAUNCH_SEASON_VII" TargetMode="External"/><Relationship Id="rId12" Type="http://schemas.openxmlformats.org/officeDocument/2006/relationships/hyperlink" Target="http://www.novaguide.gr/gr/afieromata/afieroma/134/game-of-thrones-vii?utm_source=Gazzetta&amp;utm_medium=ads&amp;utm_campaign=GOT_LAUNCH_SEASON_VII" TargetMode="External"/><Relationship Id="rId2" Type="http://schemas.openxmlformats.org/officeDocument/2006/relationships/hyperlink" Target="http://www.novaguide.gr/gr/afieromata/afieroma/134/game-of-thrones-vii?utm_source=Spotify&amp;utm_medium=ads&amp;utm_campaign=GOT_LAUNCH_SEASON_VII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://www.novaguide.gr/gr/afieromata/afieroma/134/game-of-thrones-vii?utm_source=Provocateur&amp;utm_medium=ads&amp;utm_campaign=GOT_LAUNCH_SEASON_VII" TargetMode="External"/><Relationship Id="rId6" Type="http://schemas.openxmlformats.org/officeDocument/2006/relationships/hyperlink" Target="http://www.novaguide.gr/gr/afieromata/afieroma/134/game-of-thrones-vii?utm_source=Parapolitika&amp;utm_medium=ads&amp;utm_campaign=GOT_LAUNCH_SEASON_VII" TargetMode="External"/><Relationship Id="rId11" Type="http://schemas.openxmlformats.org/officeDocument/2006/relationships/hyperlink" Target="http://www.novaguide.gr/gr/afieromata/afieroma/134/game-of-thrones-vii?utm_source=Koutipandoras&amp;utm_medium=ads&amp;utm_campaign=GOT_LAUNCH_SEASON_VII" TargetMode="External"/><Relationship Id="rId5" Type="http://schemas.openxmlformats.org/officeDocument/2006/relationships/hyperlink" Target="http://www.novaguide.gr/gr/afieromata/afieroma/134/game-of-thrones-vii?utm_source=Capital&amp;utm_medium=ads&amp;utm_campaign=GOT_LAUNCH_SEASON_VII" TargetMode="External"/><Relationship Id="rId15" Type="http://schemas.openxmlformats.org/officeDocument/2006/relationships/hyperlink" Target="http://www.novaguide.gr/gr/afieromata/afieroma/134/game-of-thrones-vii?utm_source=Pathfinder&amp;utm_medium=ads&amp;utm_campaign=GOT_LAUNCH_SEASON_VII" TargetMode="External"/><Relationship Id="rId10" Type="http://schemas.openxmlformats.org/officeDocument/2006/relationships/hyperlink" Target="http://www.novaguide.gr/gr/afieromata/afieroma/134/game-of-thrones-vii?utm_source=Protothema&amp;utm_medium=ads&amp;utm_campaign=GOT_LAUNCH_SEASON_VII" TargetMode="External"/><Relationship Id="rId4" Type="http://schemas.openxmlformats.org/officeDocument/2006/relationships/hyperlink" Target="http://www.novaguide.gr/gr/afieromata/afieroma/134/game-of-thrones-vii?utm_source=In2Life&amp;utm_medium=ads&amp;utm_campaign=GOT_LAUNCH_SEASON_VII" TargetMode="External"/><Relationship Id="rId9" Type="http://schemas.openxmlformats.org/officeDocument/2006/relationships/hyperlink" Target="http://www.novaguide.gr/gr/afieromata/afieroma/134/game-of-thrones-vii?utm_source=Iefimerida&amp;utm_medium=ads&amp;utm_campaign=GOT_LAUNCH_SEASON_VII" TargetMode="External"/><Relationship Id="rId14" Type="http://schemas.openxmlformats.org/officeDocument/2006/relationships/hyperlink" Target="http://www.novaguide.gr/gr/afieromata/afieroma/134/game-of-thrones-vii?utm_source=Neopolis&amp;utm_medium=ads&amp;utm_campaign=GOT_LAUNCH_SEASON_VII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www.novaguide.gr/gr/afieromata/afieroma/134/game-of-thrones-vii?utm_source=ProjectAgora&amp;utm_medium=mobile-ads&amp;utm_campaign=GOT_LAUNCH_SEASON_VII" TargetMode="External"/><Relationship Id="rId1" Type="http://schemas.openxmlformats.org/officeDocument/2006/relationships/hyperlink" Target="http://www.novaguide.gr/gr/afieromata/afieroma/134/game-of-thrones-vii?utm_source=Contadd&amp;utm_medium=mobile-ads&amp;utm_campaign=GOT_LAUNCH_SEASON_VI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82"/>
  <sheetViews>
    <sheetView showGridLines="0" topLeftCell="C1" zoomScale="60" zoomScaleNormal="60" zoomScalePageLayoutView="60" workbookViewId="0">
      <selection activeCell="H9" sqref="H9"/>
    </sheetView>
  </sheetViews>
  <sheetFormatPr defaultColWidth="9.140625" defaultRowHeight="15"/>
  <cols>
    <col min="1" max="1" width="12.42578125" style="119" customWidth="1"/>
    <col min="2" max="2" width="64.85546875" style="119" customWidth="1"/>
    <col min="3" max="3" width="33" style="25" customWidth="1"/>
    <col min="4" max="4" width="31.140625" style="119" customWidth="1"/>
    <col min="5" max="5" width="39.42578125" style="119" customWidth="1"/>
    <col min="6" max="8" width="19.85546875" style="119" customWidth="1"/>
    <col min="9" max="9" width="47.7109375" style="119" customWidth="1"/>
    <col min="10" max="10" width="21.42578125" style="119" customWidth="1"/>
    <col min="11" max="11" width="25.85546875" style="119" hidden="1" customWidth="1"/>
    <col min="12" max="12" width="27.7109375" style="119" hidden="1" customWidth="1"/>
    <col min="13" max="13" width="17.42578125" style="119" hidden="1" customWidth="1"/>
    <col min="14" max="14" width="30.42578125" style="119" hidden="1" customWidth="1"/>
    <col min="15" max="15" width="23.42578125" style="119" hidden="1" customWidth="1"/>
    <col min="16" max="16" width="27.42578125" style="119" hidden="1" customWidth="1"/>
    <col min="17" max="17" width="30.140625" style="119" hidden="1" customWidth="1"/>
    <col min="18" max="18" width="17.42578125" style="119" hidden="1" customWidth="1"/>
    <col min="19" max="19" width="16.42578125" style="119" customWidth="1"/>
    <col min="20" max="20" width="16.28515625" style="119" customWidth="1"/>
    <col min="21" max="25" width="4.42578125" style="119" customWidth="1"/>
    <col min="26" max="26" width="7.42578125" style="119" customWidth="1"/>
    <col min="27" max="36" width="4.42578125" style="119" customWidth="1"/>
    <col min="37" max="37" width="5" style="119" customWidth="1"/>
    <col min="38" max="38" width="4.140625" style="119" customWidth="1"/>
    <col min="39" max="40" width="4.42578125" style="119" customWidth="1"/>
    <col min="41" max="41" width="5.28515625" style="119" customWidth="1"/>
    <col min="42" max="42" width="6.28515625" style="119" customWidth="1"/>
    <col min="43" max="56" width="4.42578125" style="119" customWidth="1"/>
    <col min="57" max="57" width="9.140625" style="119" customWidth="1"/>
    <col min="58" max="58" width="5.28515625" style="119" customWidth="1"/>
    <col min="59" max="59" width="2.42578125" style="119" customWidth="1"/>
    <col min="60" max="60" width="9.140625" style="119" customWidth="1"/>
    <col min="61" max="16384" width="9.140625" style="119"/>
  </cols>
  <sheetData>
    <row r="1" spans="2:56" ht="45.75" customHeight="1">
      <c r="C1" s="1" t="s">
        <v>92</v>
      </c>
      <c r="D1" s="1"/>
    </row>
    <row r="2" spans="2:56" ht="30" customHeight="1" thickBot="1">
      <c r="C2" s="2" t="s">
        <v>140</v>
      </c>
    </row>
    <row r="3" spans="2:56" ht="30" customHeight="1" thickBot="1">
      <c r="C3" s="2" t="s">
        <v>141</v>
      </c>
      <c r="D3" s="3"/>
      <c r="U3" s="735" t="s">
        <v>123</v>
      </c>
      <c r="V3" s="736"/>
      <c r="W3" s="736"/>
      <c r="X3" s="736"/>
      <c r="Y3" s="736"/>
      <c r="Z3" s="736"/>
      <c r="AA3" s="736"/>
      <c r="AB3" s="736"/>
      <c r="AC3" s="736"/>
      <c r="AD3" s="736"/>
      <c r="AE3" s="736"/>
      <c r="AF3" s="736"/>
      <c r="AG3" s="737"/>
      <c r="AH3" s="735" t="s">
        <v>160</v>
      </c>
      <c r="AI3" s="736"/>
      <c r="AJ3" s="736"/>
      <c r="AK3" s="736"/>
      <c r="AL3" s="736"/>
      <c r="AM3" s="736"/>
      <c r="AN3" s="736"/>
      <c r="AO3" s="736"/>
      <c r="AP3" s="736"/>
      <c r="AQ3" s="736"/>
      <c r="AR3" s="736"/>
      <c r="AS3" s="736"/>
      <c r="AT3" s="736"/>
      <c r="AU3" s="736"/>
      <c r="AV3" s="736"/>
      <c r="AW3" s="736"/>
      <c r="AX3" s="736"/>
      <c r="AY3" s="736"/>
      <c r="AZ3" s="736"/>
      <c r="BA3" s="736"/>
      <c r="BB3" s="736"/>
      <c r="BC3" s="736"/>
      <c r="BD3" s="737"/>
    </row>
    <row r="4" spans="2:56" ht="29.25" customHeight="1" thickBot="1">
      <c r="C4" s="2"/>
      <c r="D4" s="3"/>
      <c r="U4" s="410" t="s">
        <v>119</v>
      </c>
      <c r="V4" s="181" t="s">
        <v>120</v>
      </c>
      <c r="W4" s="181" t="s">
        <v>121</v>
      </c>
      <c r="X4" s="181" t="s">
        <v>122</v>
      </c>
      <c r="Y4" s="181" t="s">
        <v>116</v>
      </c>
      <c r="Z4" s="181" t="s">
        <v>117</v>
      </c>
      <c r="AA4" s="181" t="s">
        <v>118</v>
      </c>
      <c r="AB4" s="183" t="s">
        <v>119</v>
      </c>
      <c r="AC4" s="181" t="s">
        <v>120</v>
      </c>
      <c r="AD4" s="181" t="s">
        <v>121</v>
      </c>
      <c r="AE4" s="181" t="s">
        <v>122</v>
      </c>
      <c r="AF4" s="181" t="s">
        <v>116</v>
      </c>
      <c r="AG4" s="182" t="s">
        <v>117</v>
      </c>
      <c r="AH4" s="180" t="s">
        <v>118</v>
      </c>
      <c r="AI4" s="183" t="s">
        <v>119</v>
      </c>
      <c r="AJ4" s="181" t="s">
        <v>120</v>
      </c>
      <c r="AK4" s="181" t="s">
        <v>121</v>
      </c>
      <c r="AL4" s="181" t="s">
        <v>122</v>
      </c>
      <c r="AM4" s="181" t="s">
        <v>116</v>
      </c>
      <c r="AN4" s="181" t="s">
        <v>117</v>
      </c>
      <c r="AO4" s="181" t="s">
        <v>118</v>
      </c>
      <c r="AP4" s="183" t="s">
        <v>119</v>
      </c>
      <c r="AQ4" s="181" t="s">
        <v>120</v>
      </c>
      <c r="AR4" s="181" t="s">
        <v>121</v>
      </c>
      <c r="AS4" s="187" t="s">
        <v>122</v>
      </c>
      <c r="AT4" s="181" t="s">
        <v>116</v>
      </c>
      <c r="AU4" s="181" t="s">
        <v>117</v>
      </c>
      <c r="AV4" s="187" t="s">
        <v>118</v>
      </c>
      <c r="AW4" s="183" t="s">
        <v>119</v>
      </c>
      <c r="AX4" s="181" t="s">
        <v>120</v>
      </c>
      <c r="AY4" s="181" t="s">
        <v>121</v>
      </c>
      <c r="AZ4" s="181" t="s">
        <v>122</v>
      </c>
      <c r="BA4" s="181" t="s">
        <v>116</v>
      </c>
      <c r="BB4" s="181" t="s">
        <v>117</v>
      </c>
      <c r="BC4" s="181" t="s">
        <v>118</v>
      </c>
      <c r="BD4" s="182" t="s">
        <v>119</v>
      </c>
    </row>
    <row r="5" spans="2:56" ht="45" customHeight="1" thickBot="1">
      <c r="B5" s="41" t="s">
        <v>0</v>
      </c>
      <c r="C5" s="4" t="s">
        <v>1</v>
      </c>
      <c r="D5" s="170" t="s">
        <v>2</v>
      </c>
      <c r="E5" s="5" t="s">
        <v>3</v>
      </c>
      <c r="F5" s="6" t="s">
        <v>4</v>
      </c>
      <c r="G5" s="6" t="s">
        <v>93</v>
      </c>
      <c r="H5" s="6" t="s">
        <v>94</v>
      </c>
      <c r="I5" s="7" t="s">
        <v>5</v>
      </c>
      <c r="J5" s="8" t="s">
        <v>6</v>
      </c>
      <c r="K5" s="9" t="s">
        <v>7</v>
      </c>
      <c r="L5" s="10" t="s">
        <v>8</v>
      </c>
      <c r="M5" s="11" t="s">
        <v>9</v>
      </c>
      <c r="N5" s="11" t="s">
        <v>10</v>
      </c>
      <c r="O5" s="12" t="s">
        <v>11</v>
      </c>
      <c r="P5" s="12" t="s">
        <v>12</v>
      </c>
      <c r="Q5" s="12" t="s">
        <v>13</v>
      </c>
      <c r="R5" s="151" t="s">
        <v>14</v>
      </c>
      <c r="S5" s="199" t="s">
        <v>126</v>
      </c>
      <c r="T5" s="411" t="s">
        <v>162</v>
      </c>
      <c r="U5" s="410">
        <v>19</v>
      </c>
      <c r="V5" s="181">
        <v>20</v>
      </c>
      <c r="W5" s="181">
        <v>21</v>
      </c>
      <c r="X5" s="181">
        <v>22</v>
      </c>
      <c r="Y5" s="181">
        <v>23</v>
      </c>
      <c r="Z5" s="181">
        <v>24</v>
      </c>
      <c r="AA5" s="181">
        <v>25</v>
      </c>
      <c r="AB5" s="183">
        <v>26</v>
      </c>
      <c r="AC5" s="181">
        <v>27</v>
      </c>
      <c r="AD5" s="181">
        <v>28</v>
      </c>
      <c r="AE5" s="181">
        <v>29</v>
      </c>
      <c r="AF5" s="181">
        <v>30</v>
      </c>
      <c r="AG5" s="182">
        <v>31</v>
      </c>
      <c r="AH5" s="180">
        <v>1</v>
      </c>
      <c r="AI5" s="183">
        <v>2</v>
      </c>
      <c r="AJ5" s="181">
        <v>3</v>
      </c>
      <c r="AK5" s="181">
        <v>4</v>
      </c>
      <c r="AL5" s="181">
        <v>5</v>
      </c>
      <c r="AM5" s="181">
        <v>6</v>
      </c>
      <c r="AN5" s="181">
        <v>7</v>
      </c>
      <c r="AO5" s="181">
        <v>8</v>
      </c>
      <c r="AP5" s="183">
        <v>9</v>
      </c>
      <c r="AQ5" s="181">
        <v>10</v>
      </c>
      <c r="AR5" s="181">
        <v>11</v>
      </c>
      <c r="AS5" s="181">
        <v>12</v>
      </c>
      <c r="AT5" s="181">
        <v>13</v>
      </c>
      <c r="AU5" s="181">
        <v>14</v>
      </c>
      <c r="AV5" s="187">
        <v>15</v>
      </c>
      <c r="AW5" s="183">
        <v>16</v>
      </c>
      <c r="AX5" s="181">
        <v>17</v>
      </c>
      <c r="AY5" s="181">
        <v>18</v>
      </c>
      <c r="AZ5" s="181">
        <v>19</v>
      </c>
      <c r="BA5" s="181">
        <v>20</v>
      </c>
      <c r="BB5" s="181">
        <v>21</v>
      </c>
      <c r="BC5" s="181">
        <v>22</v>
      </c>
      <c r="BD5" s="182">
        <v>23</v>
      </c>
    </row>
    <row r="6" spans="2:56" ht="45.75" customHeight="1" thickBot="1">
      <c r="B6" s="392" t="s">
        <v>112</v>
      </c>
      <c r="C6" s="70" t="s">
        <v>111</v>
      </c>
      <c r="D6" s="339" t="s">
        <v>163</v>
      </c>
      <c r="E6" s="61" t="s">
        <v>25</v>
      </c>
      <c r="F6" s="62">
        <v>833500</v>
      </c>
      <c r="G6" s="340">
        <v>3</v>
      </c>
      <c r="H6" s="62">
        <f t="shared" ref="H6" si="0">F6/G6</f>
        <v>277833.33333333331</v>
      </c>
      <c r="I6" s="63" t="s">
        <v>20</v>
      </c>
      <c r="J6" s="64" t="s">
        <v>99</v>
      </c>
      <c r="K6" s="58">
        <f>F6/1000*3</f>
        <v>2500.5</v>
      </c>
      <c r="L6" s="59" t="s">
        <v>17</v>
      </c>
      <c r="M6" s="58">
        <f>K6</f>
        <v>2500.5</v>
      </c>
      <c r="N6" s="394">
        <f>(M6)/(F6)*1000</f>
        <v>3</v>
      </c>
      <c r="O6" s="397">
        <f>(M6)*0.02%</f>
        <v>0.50009999999999999</v>
      </c>
      <c r="P6" s="398">
        <f>(M6)*7%</f>
        <v>175.03500000000003</v>
      </c>
      <c r="Q6" s="399">
        <f>M6+O6+P6</f>
        <v>2676.0351000000001</v>
      </c>
      <c r="R6" s="394">
        <f>(M6)/(F6)*1000</f>
        <v>3</v>
      </c>
      <c r="S6" s="477">
        <v>1500</v>
      </c>
      <c r="T6" s="408">
        <v>1000.5</v>
      </c>
      <c r="U6" s="421"/>
      <c r="V6" s="422"/>
      <c r="W6" s="422"/>
      <c r="X6" s="422"/>
      <c r="Y6" s="422"/>
      <c r="Z6" s="422"/>
      <c r="AA6" s="422"/>
      <c r="AB6" s="422"/>
      <c r="AC6" s="422"/>
      <c r="AD6" s="422"/>
      <c r="AE6" s="422"/>
      <c r="AF6" s="422"/>
      <c r="AG6" s="423"/>
      <c r="AH6" s="421"/>
      <c r="AI6" s="422"/>
      <c r="AJ6" s="422"/>
      <c r="AK6" s="422"/>
      <c r="AL6" s="422"/>
      <c r="AM6" s="422"/>
      <c r="AN6" s="422"/>
      <c r="AO6" s="422"/>
      <c r="AP6" s="153"/>
      <c r="AQ6" s="153"/>
      <c r="AR6" s="153"/>
      <c r="AS6" s="153"/>
      <c r="AT6" s="153"/>
      <c r="AU6" s="153"/>
      <c r="AV6" s="188"/>
      <c r="AW6" s="153"/>
      <c r="AX6" s="153"/>
      <c r="AY6" s="153"/>
      <c r="AZ6" s="153"/>
      <c r="BA6" s="153"/>
      <c r="BB6" s="153"/>
      <c r="BC6" s="153"/>
      <c r="BD6" s="154"/>
    </row>
    <row r="7" spans="2:56" ht="60.75" customHeight="1">
      <c r="B7" s="637" t="s">
        <v>52</v>
      </c>
      <c r="C7" s="639" t="s">
        <v>50</v>
      </c>
      <c r="D7" s="341" t="s">
        <v>146</v>
      </c>
      <c r="E7" s="342" t="s">
        <v>19</v>
      </c>
      <c r="F7" s="343">
        <v>450000</v>
      </c>
      <c r="G7" s="344">
        <v>4</v>
      </c>
      <c r="H7" s="345">
        <f>F7/G7</f>
        <v>112500</v>
      </c>
      <c r="I7" s="346" t="s">
        <v>20</v>
      </c>
      <c r="J7" s="347" t="s">
        <v>99</v>
      </c>
      <c r="K7" s="288">
        <f>F7/1000*12</f>
        <v>5400</v>
      </c>
      <c r="L7" s="348">
        <v>0.68332999999999999</v>
      </c>
      <c r="M7" s="288">
        <f>K7-K7*L7</f>
        <v>1710.018</v>
      </c>
      <c r="N7" s="625">
        <f>M7/F7*1000</f>
        <v>3.8000400000000001</v>
      </c>
      <c r="O7" s="641">
        <f>M7*0.02%</f>
        <v>0.34200360000000002</v>
      </c>
      <c r="P7" s="643">
        <f>M7*7%</f>
        <v>119.70126000000002</v>
      </c>
      <c r="Q7" s="645">
        <f>M7+O7+P7</f>
        <v>1830.0612636000001</v>
      </c>
      <c r="R7" s="625">
        <f>Q7/(F7+F8)*1000</f>
        <v>1.7429154891428571</v>
      </c>
      <c r="S7" s="478">
        <v>1000</v>
      </c>
      <c r="T7" s="465">
        <v>710</v>
      </c>
      <c r="U7" s="424"/>
      <c r="V7" s="425"/>
      <c r="W7" s="425"/>
      <c r="X7" s="425"/>
      <c r="Y7" s="425"/>
      <c r="Z7" s="425"/>
      <c r="AA7" s="425"/>
      <c r="AB7" s="425"/>
      <c r="AC7" s="425"/>
      <c r="AD7" s="425"/>
      <c r="AE7" s="425"/>
      <c r="AF7" s="425"/>
      <c r="AG7" s="426"/>
      <c r="AH7" s="424"/>
      <c r="AI7" s="425"/>
      <c r="AJ7" s="425"/>
      <c r="AK7" s="425"/>
      <c r="AL7" s="425"/>
      <c r="AM7" s="425"/>
      <c r="AN7" s="425"/>
      <c r="AO7" s="425"/>
      <c r="AP7" s="158"/>
      <c r="AQ7" s="158"/>
      <c r="AR7" s="158"/>
      <c r="AS7" s="158"/>
      <c r="AT7" s="158"/>
      <c r="AU7" s="158"/>
      <c r="AV7" s="189"/>
      <c r="AW7" s="158"/>
      <c r="AX7" s="158"/>
      <c r="AY7" s="158"/>
      <c r="AZ7" s="158"/>
      <c r="BA7" s="158"/>
      <c r="BB7" s="158"/>
      <c r="BC7" s="158"/>
      <c r="BD7" s="159"/>
    </row>
    <row r="8" spans="2:56" ht="60.75" customHeight="1" thickBot="1">
      <c r="B8" s="638"/>
      <c r="C8" s="640"/>
      <c r="D8" s="349" t="s">
        <v>33</v>
      </c>
      <c r="E8" s="289" t="s">
        <v>45</v>
      </c>
      <c r="F8" s="290">
        <v>600000</v>
      </c>
      <c r="G8" s="350">
        <v>9</v>
      </c>
      <c r="H8" s="351">
        <f>F8/G8</f>
        <v>66666.666666666672</v>
      </c>
      <c r="I8" s="291" t="s">
        <v>16</v>
      </c>
      <c r="J8" s="292" t="s">
        <v>39</v>
      </c>
      <c r="K8" s="293"/>
      <c r="L8" s="352" t="s">
        <v>110</v>
      </c>
      <c r="M8" s="293"/>
      <c r="N8" s="626"/>
      <c r="O8" s="642"/>
      <c r="P8" s="644"/>
      <c r="Q8" s="646"/>
      <c r="R8" s="626"/>
      <c r="S8" s="502">
        <v>0</v>
      </c>
      <c r="T8" s="503">
        <v>0</v>
      </c>
      <c r="U8" s="160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2"/>
      <c r="AH8" s="160"/>
      <c r="AI8" s="161"/>
      <c r="AJ8" s="434"/>
      <c r="AK8" s="434"/>
      <c r="AL8" s="161"/>
      <c r="AM8" s="161"/>
      <c r="AN8" s="161"/>
      <c r="AO8" s="161"/>
      <c r="AP8" s="161"/>
      <c r="AQ8" s="161"/>
      <c r="AR8" s="161"/>
      <c r="AS8" s="161"/>
      <c r="AT8" s="161"/>
      <c r="AU8" s="161"/>
      <c r="AV8" s="190"/>
      <c r="AW8" s="161"/>
      <c r="AX8" s="161"/>
      <c r="AY8" s="161"/>
      <c r="AZ8" s="161"/>
      <c r="BA8" s="161"/>
      <c r="BB8" s="161"/>
      <c r="BC8" s="161"/>
      <c r="BD8" s="162"/>
    </row>
    <row r="9" spans="2:56" ht="79.5" customHeight="1" thickBot="1">
      <c r="B9" s="391" t="s">
        <v>53</v>
      </c>
      <c r="C9" s="353" t="s">
        <v>49</v>
      </c>
      <c r="D9" s="354" t="s">
        <v>148</v>
      </c>
      <c r="E9" s="355" t="s">
        <v>19</v>
      </c>
      <c r="F9" s="356">
        <v>300000</v>
      </c>
      <c r="G9" s="357">
        <v>3</v>
      </c>
      <c r="H9" s="358">
        <f>F9/G9</f>
        <v>100000</v>
      </c>
      <c r="I9" s="359" t="s">
        <v>20</v>
      </c>
      <c r="J9" s="360" t="s">
        <v>99</v>
      </c>
      <c r="K9" s="361">
        <f>F9/1000*8</f>
        <v>2400</v>
      </c>
      <c r="L9" s="362">
        <v>0.5625</v>
      </c>
      <c r="M9" s="361">
        <f>K9-K9*L9</f>
        <v>1050</v>
      </c>
      <c r="N9" s="363">
        <f>(M9)/(F9)*1000</f>
        <v>3.5</v>
      </c>
      <c r="O9" s="364">
        <f>(M9)*0.02%</f>
        <v>0.21000000000000002</v>
      </c>
      <c r="P9" s="365">
        <f>(M9)*7%</f>
        <v>73.5</v>
      </c>
      <c r="Q9" s="366">
        <f>M9+O9+P9</f>
        <v>1123.71</v>
      </c>
      <c r="R9" s="363">
        <f>(M9)/(F9)*1000</f>
        <v>3.5</v>
      </c>
      <c r="S9" s="479">
        <v>620</v>
      </c>
      <c r="T9" s="405">
        <v>430</v>
      </c>
      <c r="U9" s="427"/>
      <c r="V9" s="428"/>
      <c r="W9" s="428"/>
      <c r="X9" s="428"/>
      <c r="Y9" s="428"/>
      <c r="Z9" s="428"/>
      <c r="AA9" s="428"/>
      <c r="AB9" s="428"/>
      <c r="AC9" s="428"/>
      <c r="AD9" s="428"/>
      <c r="AE9" s="428"/>
      <c r="AF9" s="428"/>
      <c r="AG9" s="429"/>
      <c r="AH9" s="427"/>
      <c r="AI9" s="428"/>
      <c r="AJ9" s="428"/>
      <c r="AK9" s="428"/>
      <c r="AL9" s="428"/>
      <c r="AM9" s="428"/>
      <c r="AN9" s="428"/>
      <c r="AO9" s="428"/>
      <c r="AP9" s="428"/>
      <c r="AQ9" s="220"/>
      <c r="AR9" s="220"/>
      <c r="AS9" s="220"/>
      <c r="AT9" s="220"/>
      <c r="AU9" s="220"/>
      <c r="AV9" s="232"/>
      <c r="AW9" s="220"/>
      <c r="AX9" s="220"/>
      <c r="AY9" s="220"/>
      <c r="AZ9" s="220"/>
      <c r="BA9" s="220"/>
      <c r="BB9" s="220"/>
      <c r="BC9" s="220"/>
      <c r="BD9" s="221"/>
    </row>
    <row r="10" spans="2:56" ht="45.75" customHeight="1" thickBot="1">
      <c r="B10" s="381" t="s">
        <v>114</v>
      </c>
      <c r="C10" s="393" t="s">
        <v>113</v>
      </c>
      <c r="D10" s="237" t="s">
        <v>134</v>
      </c>
      <c r="E10" s="238" t="s">
        <v>25</v>
      </c>
      <c r="F10" s="36">
        <v>350000</v>
      </c>
      <c r="G10" s="239">
        <v>5</v>
      </c>
      <c r="H10" s="36">
        <f t="shared" ref="H10:H17" si="1">F10/G10</f>
        <v>70000</v>
      </c>
      <c r="I10" s="149" t="s">
        <v>16</v>
      </c>
      <c r="J10" s="240" t="s">
        <v>99</v>
      </c>
      <c r="K10" s="405">
        <f>F10/1000*3.1</f>
        <v>1085</v>
      </c>
      <c r="L10" s="241" t="s">
        <v>115</v>
      </c>
      <c r="M10" s="405">
        <f>K10</f>
        <v>1085</v>
      </c>
      <c r="N10" s="395">
        <f>M10/F10*1000</f>
        <v>3.1</v>
      </c>
      <c r="O10" s="395">
        <f t="shared" ref="O10:O19" si="2">M10*0.02%</f>
        <v>0.217</v>
      </c>
      <c r="P10" s="395">
        <f t="shared" ref="P10:P19" si="3">M10*7%</f>
        <v>75.95</v>
      </c>
      <c r="Q10" s="395">
        <f t="shared" ref="Q10:Q19" si="4">M10+O10+P10</f>
        <v>1161.1670000000001</v>
      </c>
      <c r="R10" s="474">
        <f>Q10/F10*1000</f>
        <v>3.3176200000000002</v>
      </c>
      <c r="S10" s="466">
        <v>640</v>
      </c>
      <c r="T10" s="467">
        <v>445</v>
      </c>
      <c r="U10" s="421" t="s">
        <v>104</v>
      </c>
      <c r="V10" s="422"/>
      <c r="W10" s="422"/>
      <c r="X10" s="422"/>
      <c r="Y10" s="422"/>
      <c r="Z10" s="422"/>
      <c r="AA10" s="422"/>
      <c r="AB10" s="422"/>
      <c r="AC10" s="422"/>
      <c r="AD10" s="422"/>
      <c r="AE10" s="422"/>
      <c r="AF10" s="422"/>
      <c r="AG10" s="423"/>
      <c r="AH10" s="421"/>
      <c r="AI10" s="422"/>
      <c r="AJ10" s="422"/>
      <c r="AK10" s="422"/>
      <c r="AL10" s="422"/>
      <c r="AM10" s="422"/>
      <c r="AN10" s="422"/>
      <c r="AO10" s="422"/>
      <c r="AP10" s="422"/>
      <c r="AQ10" s="153"/>
      <c r="AR10" s="153"/>
      <c r="AS10" s="153"/>
      <c r="AT10" s="153"/>
      <c r="AU10" s="153"/>
      <c r="AV10" s="188"/>
      <c r="AW10" s="153"/>
      <c r="AX10" s="153"/>
      <c r="AY10" s="153"/>
      <c r="AZ10" s="153"/>
      <c r="BA10" s="153"/>
      <c r="BB10" s="153"/>
      <c r="BC10" s="153"/>
      <c r="BD10" s="154"/>
    </row>
    <row r="11" spans="2:56" ht="45.75" customHeight="1">
      <c r="B11" s="627" t="s">
        <v>106</v>
      </c>
      <c r="C11" s="629" t="s">
        <v>107</v>
      </c>
      <c r="D11" s="242" t="s">
        <v>33</v>
      </c>
      <c r="E11" s="243" t="s">
        <v>108</v>
      </c>
      <c r="F11" s="164">
        <v>130000</v>
      </c>
      <c r="G11" s="244">
        <v>2</v>
      </c>
      <c r="H11" s="164">
        <f t="shared" si="1"/>
        <v>65000</v>
      </c>
      <c r="I11" s="165" t="s">
        <v>109</v>
      </c>
      <c r="J11" s="166" t="s">
        <v>51</v>
      </c>
      <c r="K11" s="141">
        <f>F11/1000*22</f>
        <v>2860</v>
      </c>
      <c r="L11" s="245">
        <v>0.63636362999999996</v>
      </c>
      <c r="M11" s="142">
        <f>K11-K11*L11</f>
        <v>1040.0000182000001</v>
      </c>
      <c r="N11" s="631">
        <f>(M11)/(F11+F12)*1000</f>
        <v>4.7816092790804605</v>
      </c>
      <c r="O11" s="631">
        <f>M11*0.02%</f>
        <v>0.20800000364000004</v>
      </c>
      <c r="P11" s="633">
        <f>M11*7%</f>
        <v>72.80000127400001</v>
      </c>
      <c r="Q11" s="633">
        <f>M11+O11+P11</f>
        <v>1113.0080194776401</v>
      </c>
      <c r="R11" s="635">
        <f>Q11/(F11+F12)*1000</f>
        <v>5.1172782504719079</v>
      </c>
      <c r="S11" s="480">
        <v>445</v>
      </c>
      <c r="T11" s="439">
        <v>595</v>
      </c>
      <c r="U11" s="157"/>
      <c r="V11" s="158"/>
      <c r="W11" s="158"/>
      <c r="X11" s="158"/>
      <c r="Y11" s="158"/>
      <c r="Z11" s="158"/>
      <c r="AA11" s="158"/>
      <c r="AB11" s="425"/>
      <c r="AC11" s="425"/>
      <c r="AD11" s="425"/>
      <c r="AE11" s="425"/>
      <c r="AF11" s="425"/>
      <c r="AG11" s="426"/>
      <c r="AH11" s="424"/>
      <c r="AI11" s="425"/>
      <c r="AJ11" s="425"/>
      <c r="AK11" s="425"/>
      <c r="AL11" s="425"/>
      <c r="AM11" s="425"/>
      <c r="AN11" s="425"/>
      <c r="AO11" s="425"/>
      <c r="AP11" s="158"/>
      <c r="AQ11" s="158"/>
      <c r="AR11" s="158"/>
      <c r="AS11" s="158"/>
      <c r="AT11" s="158"/>
      <c r="AU11" s="158"/>
      <c r="AV11" s="189"/>
      <c r="AW11" s="158"/>
      <c r="AX11" s="158"/>
      <c r="AY11" s="158"/>
      <c r="AZ11" s="158"/>
      <c r="BA11" s="158"/>
      <c r="BB11" s="158"/>
      <c r="BC11" s="158"/>
      <c r="BD11" s="159"/>
    </row>
    <row r="12" spans="2:56" ht="45.75" customHeight="1" thickBot="1">
      <c r="B12" s="628"/>
      <c r="C12" s="630"/>
      <c r="D12" s="40" t="s">
        <v>18</v>
      </c>
      <c r="E12" s="17" t="s">
        <v>19</v>
      </c>
      <c r="F12" s="246">
        <v>87500</v>
      </c>
      <c r="G12" s="247">
        <v>4</v>
      </c>
      <c r="H12" s="246">
        <f t="shared" si="1"/>
        <v>21875</v>
      </c>
      <c r="I12" s="38" t="s">
        <v>20</v>
      </c>
      <c r="J12" s="248" t="s">
        <v>63</v>
      </c>
      <c r="K12" s="249"/>
      <c r="L12" s="250" t="s">
        <v>110</v>
      </c>
      <c r="M12" s="251"/>
      <c r="N12" s="632"/>
      <c r="O12" s="632"/>
      <c r="P12" s="634"/>
      <c r="Q12" s="634"/>
      <c r="R12" s="636"/>
      <c r="S12" s="487">
        <v>0</v>
      </c>
      <c r="T12" s="488">
        <v>0</v>
      </c>
      <c r="U12" s="433"/>
      <c r="V12" s="434"/>
      <c r="W12" s="434"/>
      <c r="X12" s="434"/>
      <c r="Y12" s="434"/>
      <c r="Z12" s="434"/>
      <c r="AA12" s="434"/>
      <c r="AB12" s="161"/>
      <c r="AC12" s="161"/>
      <c r="AD12" s="161"/>
      <c r="AE12" s="161"/>
      <c r="AF12" s="161"/>
      <c r="AG12" s="162"/>
      <c r="AH12" s="160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  <c r="AU12" s="161"/>
      <c r="AV12" s="190"/>
      <c r="AW12" s="161"/>
      <c r="AX12" s="161"/>
      <c r="AY12" s="161"/>
      <c r="AZ12" s="161"/>
      <c r="BA12" s="161"/>
      <c r="BB12" s="161"/>
      <c r="BC12" s="161"/>
      <c r="BD12" s="162"/>
    </row>
    <row r="13" spans="2:56" ht="45.75" customHeight="1">
      <c r="B13" s="627" t="s">
        <v>150</v>
      </c>
      <c r="C13" s="661" t="s">
        <v>147</v>
      </c>
      <c r="D13" s="662" t="s">
        <v>149</v>
      </c>
      <c r="E13" s="133" t="s">
        <v>154</v>
      </c>
      <c r="F13" s="73">
        <v>260000</v>
      </c>
      <c r="G13" s="367">
        <v>4</v>
      </c>
      <c r="H13" s="73">
        <f t="shared" si="1"/>
        <v>65000</v>
      </c>
      <c r="I13" s="397" t="s">
        <v>20</v>
      </c>
      <c r="J13" s="664" t="s">
        <v>99</v>
      </c>
      <c r="K13" s="368">
        <v>1300</v>
      </c>
      <c r="L13" s="369">
        <v>0</v>
      </c>
      <c r="M13" s="53">
        <f>K13-K13*L13</f>
        <v>1300</v>
      </c>
      <c r="N13" s="666" t="e">
        <f>(M13+M14)/(F13+F14+#REF!+#REF!)*1000</f>
        <v>#REF!</v>
      </c>
      <c r="O13" s="666">
        <f>(M13+M14)*0.02%</f>
        <v>0.6</v>
      </c>
      <c r="P13" s="647">
        <f>(M13+M14)*7%</f>
        <v>210.00000000000003</v>
      </c>
      <c r="Q13" s="647">
        <f>M13+M14+O13+P13</f>
        <v>3210.6</v>
      </c>
      <c r="R13" s="648" t="e">
        <f>Q13/(F13+#REF!+#REF!+F14)*1000</f>
        <v>#REF!</v>
      </c>
      <c r="S13" s="485">
        <v>770</v>
      </c>
      <c r="T13" s="486">
        <v>530</v>
      </c>
      <c r="U13" s="424"/>
      <c r="V13" s="425"/>
      <c r="W13" s="425"/>
      <c r="X13" s="425"/>
      <c r="Y13" s="425"/>
      <c r="Z13" s="425"/>
      <c r="AA13" s="425"/>
      <c r="AB13" s="425"/>
      <c r="AC13" s="425"/>
      <c r="AD13" s="425"/>
      <c r="AE13" s="425"/>
      <c r="AF13" s="425"/>
      <c r="AG13" s="426"/>
      <c r="AH13" s="424"/>
      <c r="AI13" s="425"/>
      <c r="AJ13" s="425"/>
      <c r="AK13" s="425"/>
      <c r="AL13" s="425"/>
      <c r="AM13" s="425"/>
      <c r="AN13" s="425"/>
      <c r="AO13" s="425"/>
      <c r="AP13" s="425"/>
      <c r="AQ13" s="158"/>
      <c r="AR13" s="158"/>
      <c r="AS13" s="158"/>
      <c r="AT13" s="158"/>
      <c r="AU13" s="158"/>
      <c r="AV13" s="189"/>
      <c r="AW13" s="158"/>
      <c r="AX13" s="158"/>
      <c r="AY13" s="158"/>
      <c r="AZ13" s="158"/>
      <c r="BA13" s="158"/>
      <c r="BB13" s="158"/>
      <c r="BC13" s="158"/>
      <c r="BD13" s="159"/>
    </row>
    <row r="14" spans="2:56" ht="45.75" customHeight="1" thickBot="1">
      <c r="B14" s="628"/>
      <c r="C14" s="630"/>
      <c r="D14" s="663"/>
      <c r="E14" s="370" t="s">
        <v>19</v>
      </c>
      <c r="F14" s="309">
        <v>540000</v>
      </c>
      <c r="G14" s="435">
        <v>4</v>
      </c>
      <c r="H14" s="309">
        <f t="shared" si="1"/>
        <v>135000</v>
      </c>
      <c r="I14" s="436" t="s">
        <v>20</v>
      </c>
      <c r="J14" s="665"/>
      <c r="K14" s="437">
        <v>1700</v>
      </c>
      <c r="L14" s="379">
        <v>0</v>
      </c>
      <c r="M14" s="286">
        <f>K14-K14*L14</f>
        <v>1700</v>
      </c>
      <c r="N14" s="632"/>
      <c r="O14" s="632"/>
      <c r="P14" s="634"/>
      <c r="Q14" s="634"/>
      <c r="R14" s="636"/>
      <c r="S14" s="487">
        <v>1000</v>
      </c>
      <c r="T14" s="488">
        <v>700</v>
      </c>
      <c r="U14" s="440"/>
      <c r="V14" s="441"/>
      <c r="W14" s="441"/>
      <c r="X14" s="441"/>
      <c r="Y14" s="441"/>
      <c r="Z14" s="441"/>
      <c r="AA14" s="441"/>
      <c r="AB14" s="441"/>
      <c r="AC14" s="441"/>
      <c r="AD14" s="441"/>
      <c r="AE14" s="441"/>
      <c r="AF14" s="441"/>
      <c r="AG14" s="442"/>
      <c r="AH14" s="440"/>
      <c r="AI14" s="441"/>
      <c r="AJ14" s="441"/>
      <c r="AK14" s="441"/>
      <c r="AL14" s="441"/>
      <c r="AM14" s="441"/>
      <c r="AN14" s="441"/>
      <c r="AO14" s="441"/>
      <c r="AP14" s="441"/>
      <c r="AQ14" s="233"/>
      <c r="AR14" s="233"/>
      <c r="AS14" s="233"/>
      <c r="AT14" s="233"/>
      <c r="AU14" s="233"/>
      <c r="AV14" s="235"/>
      <c r="AW14" s="233"/>
      <c r="AX14" s="233"/>
      <c r="AY14" s="233"/>
      <c r="AZ14" s="233"/>
      <c r="BA14" s="233"/>
      <c r="BB14" s="233"/>
      <c r="BC14" s="233"/>
      <c r="BD14" s="234"/>
    </row>
    <row r="15" spans="2:56" ht="45.75" customHeight="1">
      <c r="B15" s="649" t="s">
        <v>145</v>
      </c>
      <c r="C15" s="651" t="s">
        <v>143</v>
      </c>
      <c r="D15" s="252" t="s">
        <v>144</v>
      </c>
      <c r="E15" s="438" t="s">
        <v>25</v>
      </c>
      <c r="F15" s="79">
        <v>2000000</v>
      </c>
      <c r="G15" s="79">
        <v>5</v>
      </c>
      <c r="H15" s="79">
        <f>F15/G15</f>
        <v>400000</v>
      </c>
      <c r="I15" s="134" t="s">
        <v>16</v>
      </c>
      <c r="J15" s="135" t="s">
        <v>28</v>
      </c>
      <c r="K15" s="80">
        <v>6000</v>
      </c>
      <c r="L15" s="136">
        <v>0.58333000000000002</v>
      </c>
      <c r="M15" s="80">
        <f>K15-K15*L15</f>
        <v>2500.02</v>
      </c>
      <c r="N15" s="653">
        <f>M15/(F15+F16)*1000</f>
        <v>0.83333999999999997</v>
      </c>
      <c r="O15" s="655">
        <f>M15*0.02%</f>
        <v>0.500004</v>
      </c>
      <c r="P15" s="657">
        <f>M15*7%</f>
        <v>175.00140000000002</v>
      </c>
      <c r="Q15" s="659">
        <f>M15+O15+P15</f>
        <v>2675.5214040000001</v>
      </c>
      <c r="R15" s="667">
        <f>Q15/(F15+F16)*1000</f>
        <v>0.89184046800000005</v>
      </c>
      <c r="S15" s="480">
        <v>2500</v>
      </c>
      <c r="T15" s="439">
        <v>0</v>
      </c>
      <c r="U15" s="508"/>
      <c r="V15" s="509"/>
      <c r="W15" s="509"/>
      <c r="X15" s="509"/>
      <c r="Y15" s="509"/>
      <c r="Z15" s="509"/>
      <c r="AA15" s="509"/>
      <c r="AB15" s="509"/>
      <c r="AC15" s="509"/>
      <c r="AD15" s="509"/>
      <c r="AE15" s="509"/>
      <c r="AF15" s="509"/>
      <c r="AG15" s="510"/>
      <c r="AH15" s="508"/>
      <c r="AI15" s="509"/>
      <c r="AJ15" s="509"/>
      <c r="AK15" s="509"/>
      <c r="AL15" s="509"/>
      <c r="AM15" s="509"/>
      <c r="AN15" s="509"/>
      <c r="AO15" s="509"/>
      <c r="AP15" s="509"/>
      <c r="AQ15" s="509"/>
      <c r="AR15" s="509"/>
      <c r="AS15" s="509"/>
      <c r="AT15" s="509"/>
      <c r="AU15" s="509"/>
      <c r="AV15" s="511"/>
      <c r="AW15" s="509"/>
      <c r="AX15" s="509"/>
      <c r="AY15" s="509"/>
      <c r="AZ15" s="509"/>
      <c r="BA15" s="509"/>
      <c r="BB15" s="509"/>
      <c r="BC15" s="509"/>
      <c r="BD15" s="510"/>
    </row>
    <row r="16" spans="2:56" ht="45.75" customHeight="1" thickBot="1">
      <c r="B16" s="650"/>
      <c r="C16" s="652"/>
      <c r="D16" s="253" t="s">
        <v>21</v>
      </c>
      <c r="E16" s="371" t="s">
        <v>19</v>
      </c>
      <c r="F16" s="82">
        <v>1000000</v>
      </c>
      <c r="G16" s="82">
        <v>3</v>
      </c>
      <c r="H16" s="82">
        <f>F16/G16</f>
        <v>333333.33333333331</v>
      </c>
      <c r="I16" s="83" t="s">
        <v>20</v>
      </c>
      <c r="J16" s="84" t="s">
        <v>51</v>
      </c>
      <c r="K16" s="254"/>
      <c r="L16" s="372" t="s">
        <v>110</v>
      </c>
      <c r="M16" s="254"/>
      <c r="N16" s="654"/>
      <c r="O16" s="656"/>
      <c r="P16" s="658"/>
      <c r="Q16" s="660"/>
      <c r="R16" s="626"/>
      <c r="S16" s="489">
        <v>0</v>
      </c>
      <c r="T16" s="490">
        <v>0</v>
      </c>
      <c r="U16" s="160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2"/>
      <c r="AH16" s="160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  <c r="AT16" s="161"/>
      <c r="AU16" s="161"/>
      <c r="AV16" s="190"/>
      <c r="AW16" s="161"/>
      <c r="AX16" s="161"/>
      <c r="AY16" s="161"/>
      <c r="AZ16" s="161"/>
      <c r="BA16" s="161"/>
      <c r="BB16" s="161"/>
      <c r="BC16" s="161"/>
      <c r="BD16" s="162"/>
    </row>
    <row r="17" spans="2:56" ht="45.75" customHeight="1" thickBot="1">
      <c r="B17" s="627" t="s">
        <v>26</v>
      </c>
      <c r="C17" s="255" t="s">
        <v>29</v>
      </c>
      <c r="D17" s="256" t="s">
        <v>33</v>
      </c>
      <c r="E17" s="257" t="s">
        <v>25</v>
      </c>
      <c r="F17" s="258">
        <v>2750000</v>
      </c>
      <c r="G17" s="259">
        <v>3</v>
      </c>
      <c r="H17" s="258">
        <f t="shared" si="1"/>
        <v>916666.66666666663</v>
      </c>
      <c r="I17" s="49" t="s">
        <v>48</v>
      </c>
      <c r="J17" s="50" t="s">
        <v>28</v>
      </c>
      <c r="K17" s="65">
        <v>12000</v>
      </c>
      <c r="L17" s="260">
        <v>0.5</v>
      </c>
      <c r="M17" s="261">
        <f>K17-K17*L17</f>
        <v>6000</v>
      </c>
      <c r="N17" s="262">
        <f>M17/F17*1000</f>
        <v>2.1818181818181821</v>
      </c>
      <c r="O17" s="263">
        <f t="shared" si="2"/>
        <v>1.2</v>
      </c>
      <c r="P17" s="263">
        <f t="shared" si="3"/>
        <v>420.00000000000006</v>
      </c>
      <c r="Q17" s="263">
        <f t="shared" si="4"/>
        <v>6421.2</v>
      </c>
      <c r="R17" s="475">
        <f>Q17/F17*1000</f>
        <v>2.3349818181818183</v>
      </c>
      <c r="S17" s="468">
        <v>6000</v>
      </c>
      <c r="T17" s="469"/>
      <c r="U17" s="421" t="s">
        <v>104</v>
      </c>
      <c r="V17" s="422"/>
      <c r="W17" s="422"/>
      <c r="X17" s="422"/>
      <c r="Y17" s="422"/>
      <c r="Z17" s="422"/>
      <c r="AA17" s="422"/>
      <c r="AB17" s="153"/>
      <c r="AC17" s="153"/>
      <c r="AD17" s="153"/>
      <c r="AE17" s="153"/>
      <c r="AF17" s="153"/>
      <c r="AG17" s="154"/>
      <c r="AH17" s="152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88"/>
      <c r="AW17" s="153"/>
      <c r="AX17" s="153"/>
      <c r="AY17" s="153"/>
      <c r="AZ17" s="153"/>
      <c r="BA17" s="153"/>
      <c r="BB17" s="153"/>
      <c r="BC17" s="153"/>
      <c r="BD17" s="154"/>
    </row>
    <row r="18" spans="2:56" ht="45.75" customHeight="1" thickBot="1">
      <c r="B18" s="628"/>
      <c r="C18" s="264" t="s">
        <v>128</v>
      </c>
      <c r="D18" s="265" t="s">
        <v>33</v>
      </c>
      <c r="E18" s="266" t="s">
        <v>25</v>
      </c>
      <c r="F18" s="267">
        <v>3300000</v>
      </c>
      <c r="G18" s="268">
        <v>3</v>
      </c>
      <c r="H18" s="267">
        <f>F18/G18</f>
        <v>1100000</v>
      </c>
      <c r="I18" s="397" t="s">
        <v>48</v>
      </c>
      <c r="J18" s="269" t="s">
        <v>28</v>
      </c>
      <c r="K18" s="408">
        <v>12000</v>
      </c>
      <c r="L18" s="270">
        <v>0.5</v>
      </c>
      <c r="M18" s="271">
        <f>K18-K18*L18</f>
        <v>6000</v>
      </c>
      <c r="N18" s="272">
        <f>M18/F18*1000</f>
        <v>1.8181818181818181</v>
      </c>
      <c r="O18" s="394">
        <f t="shared" si="2"/>
        <v>1.2</v>
      </c>
      <c r="P18" s="394">
        <f t="shared" si="3"/>
        <v>420.00000000000006</v>
      </c>
      <c r="Q18" s="394">
        <f t="shared" si="4"/>
        <v>6421.2</v>
      </c>
      <c r="R18" s="476">
        <f>Q18/F18*1000</f>
        <v>1.9458181818181819</v>
      </c>
      <c r="S18" s="470">
        <v>6000</v>
      </c>
      <c r="T18" s="471"/>
      <c r="U18" s="152"/>
      <c r="V18" s="153"/>
      <c r="W18" s="153"/>
      <c r="X18" s="153"/>
      <c r="Y18" s="153"/>
      <c r="Z18" s="153"/>
      <c r="AA18" s="153"/>
      <c r="AB18" s="422" t="s">
        <v>104</v>
      </c>
      <c r="AC18" s="422"/>
      <c r="AD18" s="422"/>
      <c r="AE18" s="422"/>
      <c r="AF18" s="422"/>
      <c r="AG18" s="423"/>
      <c r="AH18" s="421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88"/>
      <c r="AW18" s="153"/>
      <c r="AX18" s="153"/>
      <c r="AY18" s="153"/>
      <c r="AZ18" s="153"/>
      <c r="BA18" s="153"/>
      <c r="BB18" s="153"/>
      <c r="BC18" s="153"/>
      <c r="BD18" s="154"/>
    </row>
    <row r="19" spans="2:56" ht="45.75" customHeight="1" thickBot="1">
      <c r="B19" s="628"/>
      <c r="C19" s="264" t="s">
        <v>151</v>
      </c>
      <c r="D19" s="265" t="s">
        <v>152</v>
      </c>
      <c r="E19" s="266" t="s">
        <v>25</v>
      </c>
      <c r="F19" s="267">
        <v>520000</v>
      </c>
      <c r="G19" s="268">
        <v>4</v>
      </c>
      <c r="H19" s="267">
        <f>F19/G19</f>
        <v>130000</v>
      </c>
      <c r="I19" s="397" t="s">
        <v>153</v>
      </c>
      <c r="J19" s="269" t="s">
        <v>51</v>
      </c>
      <c r="K19" s="408">
        <v>4400</v>
      </c>
      <c r="L19" s="270">
        <v>0.54500000000000004</v>
      </c>
      <c r="M19" s="271">
        <f>K19-K19*L19</f>
        <v>2002</v>
      </c>
      <c r="N19" s="272">
        <f>M19/F19*1000</f>
        <v>3.85</v>
      </c>
      <c r="O19" s="394">
        <f t="shared" si="2"/>
        <v>0.40040000000000003</v>
      </c>
      <c r="P19" s="394">
        <f t="shared" si="3"/>
        <v>140.14000000000001</v>
      </c>
      <c r="Q19" s="394">
        <f t="shared" si="4"/>
        <v>2142.5403999999999</v>
      </c>
      <c r="R19" s="476">
        <f>Q19/F19*1000</f>
        <v>4.1202699999999997</v>
      </c>
      <c r="S19" s="481">
        <v>858</v>
      </c>
      <c r="T19" s="412">
        <v>1144</v>
      </c>
      <c r="U19" s="152"/>
      <c r="V19" s="153"/>
      <c r="W19" s="153"/>
      <c r="X19" s="153"/>
      <c r="Y19" s="153"/>
      <c r="Z19" s="153"/>
      <c r="AA19" s="153"/>
      <c r="AB19" s="422" t="s">
        <v>104</v>
      </c>
      <c r="AC19" s="422"/>
      <c r="AD19" s="422"/>
      <c r="AE19" s="422"/>
      <c r="AF19" s="422"/>
      <c r="AG19" s="423"/>
      <c r="AH19" s="421"/>
      <c r="AI19" s="422"/>
      <c r="AJ19" s="422"/>
      <c r="AK19" s="422"/>
      <c r="AL19" s="422"/>
      <c r="AM19" s="422"/>
      <c r="AN19" s="422"/>
      <c r="AO19" s="422"/>
      <c r="AP19" s="153"/>
      <c r="AQ19" s="153"/>
      <c r="AR19" s="153"/>
      <c r="AS19" s="153"/>
      <c r="AT19" s="153"/>
      <c r="AU19" s="153"/>
      <c r="AV19" s="188"/>
      <c r="AW19" s="153"/>
      <c r="AX19" s="153"/>
      <c r="AY19" s="153"/>
      <c r="AZ19" s="153"/>
      <c r="BA19" s="153"/>
      <c r="BB19" s="153"/>
      <c r="BC19" s="153"/>
      <c r="BD19" s="154"/>
    </row>
    <row r="20" spans="2:56" ht="45.75" customHeight="1" thickBot="1">
      <c r="B20" s="668" t="s">
        <v>98</v>
      </c>
      <c r="C20" s="651" t="s">
        <v>105</v>
      </c>
      <c r="D20" s="273" t="s">
        <v>33</v>
      </c>
      <c r="E20" s="133" t="s">
        <v>32</v>
      </c>
      <c r="F20" s="79">
        <v>1050000</v>
      </c>
      <c r="G20" s="79">
        <v>3</v>
      </c>
      <c r="H20" s="79">
        <f t="shared" ref="H20:H41" si="5">F20/G20</f>
        <v>350000</v>
      </c>
      <c r="I20" s="134" t="s">
        <v>16</v>
      </c>
      <c r="J20" s="135" t="s">
        <v>137</v>
      </c>
      <c r="K20" s="80">
        <v>25200</v>
      </c>
      <c r="L20" s="136">
        <v>0.9365</v>
      </c>
      <c r="M20" s="80">
        <f>K20-K20*L20</f>
        <v>1600.2000000000007</v>
      </c>
      <c r="N20" s="667">
        <f>(M20)/(F20+F21)*1000</f>
        <v>1.3335000000000008</v>
      </c>
      <c r="O20" s="655">
        <f>(M20)*0.02%</f>
        <v>0.32004000000000016</v>
      </c>
      <c r="P20" s="657">
        <f>(M20)*7%</f>
        <v>112.01400000000007</v>
      </c>
      <c r="Q20" s="659">
        <f>M20+O20+P20</f>
        <v>1712.5340400000009</v>
      </c>
      <c r="R20" s="667">
        <f>Q20/(F20+F21)*1000</f>
        <v>1.4271117000000006</v>
      </c>
      <c r="S20" s="504">
        <v>1600.2</v>
      </c>
      <c r="T20" s="505"/>
      <c r="U20" s="152"/>
      <c r="V20" s="153"/>
      <c r="W20" s="153"/>
      <c r="X20" s="153"/>
      <c r="Y20" s="153"/>
      <c r="Z20" s="153"/>
      <c r="AA20" s="153"/>
      <c r="AB20" s="422" t="s">
        <v>104</v>
      </c>
      <c r="AC20" s="422"/>
      <c r="AD20" s="422"/>
      <c r="AE20" s="422"/>
      <c r="AF20" s="422"/>
      <c r="AG20" s="423"/>
      <c r="AH20" s="421"/>
      <c r="AI20" s="153"/>
      <c r="AJ20" s="153"/>
      <c r="AK20" s="153"/>
      <c r="AL20" s="153"/>
      <c r="AM20" s="153"/>
      <c r="AN20" s="153"/>
      <c r="AO20" s="153"/>
      <c r="AP20" s="153"/>
      <c r="AQ20" s="153"/>
      <c r="AR20" s="153"/>
      <c r="AS20" s="153"/>
      <c r="AT20" s="153"/>
      <c r="AU20" s="153"/>
      <c r="AV20" s="188"/>
      <c r="AW20" s="153"/>
      <c r="AX20" s="153"/>
      <c r="AY20" s="153"/>
      <c r="AZ20" s="153"/>
      <c r="BA20" s="153"/>
      <c r="BB20" s="153"/>
      <c r="BC20" s="153"/>
      <c r="BD20" s="154"/>
    </row>
    <row r="21" spans="2:56" ht="45.75" customHeight="1" thickBot="1">
      <c r="B21" s="669"/>
      <c r="C21" s="652"/>
      <c r="D21" s="274" t="s">
        <v>95</v>
      </c>
      <c r="E21" s="81" t="s">
        <v>19</v>
      </c>
      <c r="F21" s="82">
        <v>150000</v>
      </c>
      <c r="G21" s="82">
        <v>4</v>
      </c>
      <c r="H21" s="82">
        <f t="shared" si="5"/>
        <v>37500</v>
      </c>
      <c r="I21" s="83" t="s">
        <v>20</v>
      </c>
      <c r="J21" s="84" t="s">
        <v>28</v>
      </c>
      <c r="K21" s="137"/>
      <c r="L21" s="138" t="s">
        <v>27</v>
      </c>
      <c r="M21" s="137"/>
      <c r="N21" s="671"/>
      <c r="O21" s="656"/>
      <c r="P21" s="658"/>
      <c r="Q21" s="660"/>
      <c r="R21" s="671"/>
      <c r="S21" s="506">
        <v>0</v>
      </c>
      <c r="T21" s="507"/>
      <c r="U21" s="427"/>
      <c r="V21" s="428"/>
      <c r="W21" s="428"/>
      <c r="X21" s="428"/>
      <c r="Y21" s="428"/>
      <c r="Z21" s="428"/>
      <c r="AA21" s="428"/>
      <c r="AB21" s="220"/>
      <c r="AC21" s="220"/>
      <c r="AD21" s="220"/>
      <c r="AE21" s="220"/>
      <c r="AF21" s="220"/>
      <c r="AG21" s="221"/>
      <c r="AH21" s="231"/>
      <c r="AI21" s="220"/>
      <c r="AJ21" s="220"/>
      <c r="AK21" s="220"/>
      <c r="AL21" s="220"/>
      <c r="AM21" s="220"/>
      <c r="AN21" s="220"/>
      <c r="AO21" s="220"/>
      <c r="AP21" s="220"/>
      <c r="AQ21" s="220"/>
      <c r="AR21" s="220"/>
      <c r="AS21" s="220"/>
      <c r="AT21" s="220"/>
      <c r="AU21" s="220"/>
      <c r="AV21" s="232"/>
      <c r="AW21" s="220"/>
      <c r="AX21" s="220"/>
      <c r="AY21" s="220"/>
      <c r="AZ21" s="220"/>
      <c r="BA21" s="220"/>
      <c r="BB21" s="220"/>
      <c r="BC21" s="220"/>
      <c r="BD21" s="221"/>
    </row>
    <row r="22" spans="2:56" ht="45.75" customHeight="1">
      <c r="B22" s="669"/>
      <c r="C22" s="651" t="s">
        <v>129</v>
      </c>
      <c r="D22" s="273" t="s">
        <v>33</v>
      </c>
      <c r="E22" s="133" t="s">
        <v>25</v>
      </c>
      <c r="F22" s="79">
        <v>585000</v>
      </c>
      <c r="G22" s="79">
        <v>5</v>
      </c>
      <c r="H22" s="79">
        <f>F22/G22</f>
        <v>117000</v>
      </c>
      <c r="I22" s="134" t="s">
        <v>16</v>
      </c>
      <c r="J22" s="135" t="s">
        <v>136</v>
      </c>
      <c r="K22" s="80">
        <f>F22/1000*18</f>
        <v>10530</v>
      </c>
      <c r="L22" s="136">
        <v>0.85750000000000004</v>
      </c>
      <c r="M22" s="80">
        <f>K22-K22*L22</f>
        <v>1500.5249999999996</v>
      </c>
      <c r="N22" s="275">
        <f>M22/F22*1000</f>
        <v>2.5649999999999995</v>
      </c>
      <c r="O22" s="134">
        <f>M22*0.02%</f>
        <v>0.30010499999999996</v>
      </c>
      <c r="P22" s="276">
        <f>M22*7%</f>
        <v>105.03674999999998</v>
      </c>
      <c r="Q22" s="277">
        <f t="shared" ref="Q22:Q27" si="6">M22+O22+P22</f>
        <v>1605.8618549999997</v>
      </c>
      <c r="R22" s="275">
        <f>Q22/F22*1000</f>
        <v>2.7450629999999996</v>
      </c>
      <c r="S22" s="216"/>
      <c r="T22" s="413">
        <v>1500.53</v>
      </c>
      <c r="U22" s="157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9"/>
      <c r="AH22" s="157"/>
      <c r="AI22" s="425" t="s">
        <v>104</v>
      </c>
      <c r="AJ22" s="425"/>
      <c r="AK22" s="425"/>
      <c r="AL22" s="425"/>
      <c r="AM22" s="425"/>
      <c r="AN22" s="425"/>
      <c r="AO22" s="425"/>
      <c r="AP22" s="425"/>
      <c r="AQ22" s="158"/>
      <c r="AR22" s="158"/>
      <c r="AS22" s="158"/>
      <c r="AT22" s="158"/>
      <c r="AU22" s="158"/>
      <c r="AV22" s="189"/>
      <c r="AW22" s="158"/>
      <c r="AX22" s="158"/>
      <c r="AY22" s="158"/>
      <c r="AZ22" s="158"/>
      <c r="BA22" s="158"/>
      <c r="BB22" s="158"/>
      <c r="BC22" s="158"/>
      <c r="BD22" s="159"/>
    </row>
    <row r="23" spans="2:56" ht="45.75" customHeight="1" thickBot="1">
      <c r="B23" s="670"/>
      <c r="C23" s="652"/>
      <c r="D23" s="274" t="s">
        <v>135</v>
      </c>
      <c r="E23" s="81" t="s">
        <v>25</v>
      </c>
      <c r="F23" s="82">
        <v>675000</v>
      </c>
      <c r="G23" s="82">
        <v>4</v>
      </c>
      <c r="H23" s="82">
        <f>F23/G23</f>
        <v>168750</v>
      </c>
      <c r="I23" s="83" t="s">
        <v>16</v>
      </c>
      <c r="J23" s="84" t="s">
        <v>51</v>
      </c>
      <c r="K23" s="137">
        <f>F23/1000*18</f>
        <v>12150</v>
      </c>
      <c r="L23" s="138">
        <v>0.87649999999999995</v>
      </c>
      <c r="M23" s="137">
        <f>K23-K23*L23</f>
        <v>1500.5250000000015</v>
      </c>
      <c r="N23" s="278">
        <f>M23/F23*1000</f>
        <v>2.2230000000000025</v>
      </c>
      <c r="O23" s="83">
        <f>M23*0.02%</f>
        <v>0.30010500000000029</v>
      </c>
      <c r="P23" s="279">
        <f>M23*7%</f>
        <v>105.03675000000011</v>
      </c>
      <c r="Q23" s="280">
        <f t="shared" si="6"/>
        <v>1605.8618550000017</v>
      </c>
      <c r="R23" s="278">
        <f>Q23/F23*1000</f>
        <v>2.3790546000000026</v>
      </c>
      <c r="S23" s="218">
        <v>1500.53</v>
      </c>
      <c r="T23" s="414"/>
      <c r="U23" s="433" t="s">
        <v>104</v>
      </c>
      <c r="V23" s="434"/>
      <c r="W23" s="434"/>
      <c r="X23" s="434"/>
      <c r="Y23" s="434"/>
      <c r="Z23" s="434"/>
      <c r="AA23" s="434"/>
      <c r="AB23" s="434"/>
      <c r="AC23" s="434"/>
      <c r="AD23" s="434"/>
      <c r="AE23" s="434"/>
      <c r="AF23" s="434"/>
      <c r="AG23" s="444"/>
      <c r="AH23" s="433"/>
      <c r="AI23" s="434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90"/>
      <c r="AW23" s="161"/>
      <c r="AX23" s="161"/>
      <c r="AY23" s="161"/>
      <c r="AZ23" s="161"/>
      <c r="BA23" s="161"/>
      <c r="BB23" s="161"/>
      <c r="BC23" s="161"/>
      <c r="BD23" s="162"/>
    </row>
    <row r="24" spans="2:56" ht="45.75" customHeight="1" thickBot="1">
      <c r="B24" s="392" t="s">
        <v>97</v>
      </c>
      <c r="C24" s="400" t="s">
        <v>41</v>
      </c>
      <c r="D24" s="404" t="s">
        <v>18</v>
      </c>
      <c r="E24" s="131" t="s">
        <v>19</v>
      </c>
      <c r="F24" s="132">
        <v>700000</v>
      </c>
      <c r="G24" s="132">
        <v>4</v>
      </c>
      <c r="H24" s="132">
        <f t="shared" si="5"/>
        <v>175000</v>
      </c>
      <c r="I24" s="397" t="s">
        <v>20</v>
      </c>
      <c r="J24" s="401" t="s">
        <v>99</v>
      </c>
      <c r="K24" s="408">
        <f>F24/1000*3.3</f>
        <v>2310</v>
      </c>
      <c r="L24" s="60" t="s">
        <v>17</v>
      </c>
      <c r="M24" s="408">
        <f>K24</f>
        <v>2310</v>
      </c>
      <c r="N24" s="394">
        <f>(M24)/(F24)*1000</f>
        <v>3.3</v>
      </c>
      <c r="O24" s="397">
        <f>(M24)*0.02%</f>
        <v>0.46200000000000002</v>
      </c>
      <c r="P24" s="398">
        <f>(M24)*7%</f>
        <v>161.70000000000002</v>
      </c>
      <c r="Q24" s="399">
        <f t="shared" si="6"/>
        <v>2472.1619999999998</v>
      </c>
      <c r="R24" s="394">
        <f>Q24/(F24)*1000</f>
        <v>3.53166</v>
      </c>
      <c r="S24" s="472">
        <v>1300</v>
      </c>
      <c r="T24" s="473">
        <v>1010</v>
      </c>
      <c r="U24" s="445"/>
      <c r="V24" s="446"/>
      <c r="W24" s="446"/>
      <c r="X24" s="446"/>
      <c r="Y24" s="446"/>
      <c r="Z24" s="446"/>
      <c r="AA24" s="446"/>
      <c r="AB24" s="446"/>
      <c r="AC24" s="446"/>
      <c r="AD24" s="446"/>
      <c r="AE24" s="446"/>
      <c r="AF24" s="446"/>
      <c r="AG24" s="447"/>
      <c r="AH24" s="445"/>
      <c r="AI24" s="446"/>
      <c r="AJ24" s="446"/>
      <c r="AK24" s="446"/>
      <c r="AL24" s="446"/>
      <c r="AM24" s="446"/>
      <c r="AN24" s="446"/>
      <c r="AO24" s="446"/>
      <c r="AP24" s="446"/>
      <c r="AQ24" s="228"/>
      <c r="AR24" s="228"/>
      <c r="AS24" s="228"/>
      <c r="AT24" s="228"/>
      <c r="AU24" s="228"/>
      <c r="AV24" s="230"/>
      <c r="AW24" s="228"/>
      <c r="AX24" s="228"/>
      <c r="AY24" s="228"/>
      <c r="AZ24" s="228"/>
      <c r="BA24" s="228"/>
      <c r="BB24" s="228"/>
      <c r="BC24" s="228"/>
      <c r="BD24" s="229"/>
    </row>
    <row r="25" spans="2:56" ht="45.75" customHeight="1">
      <c r="B25" s="649" t="s">
        <v>23</v>
      </c>
      <c r="C25" s="651" t="s">
        <v>22</v>
      </c>
      <c r="D25" s="252" t="s">
        <v>18</v>
      </c>
      <c r="E25" s="133" t="s">
        <v>19</v>
      </c>
      <c r="F25" s="79">
        <v>325000</v>
      </c>
      <c r="G25" s="79">
        <v>4</v>
      </c>
      <c r="H25" s="79">
        <f>F25/G25</f>
        <v>81250</v>
      </c>
      <c r="I25" s="134" t="s">
        <v>20</v>
      </c>
      <c r="J25" s="135" t="s">
        <v>51</v>
      </c>
      <c r="K25" s="80">
        <f>F25/1000*12</f>
        <v>3900</v>
      </c>
      <c r="L25" s="136">
        <v>0.57999999999999996</v>
      </c>
      <c r="M25" s="80">
        <f>K25-K25*L25</f>
        <v>1638</v>
      </c>
      <c r="N25" s="373">
        <f>M25/F25*1000</f>
        <v>5.04</v>
      </c>
      <c r="O25" s="134">
        <f>M25*0.02%</f>
        <v>0.3276</v>
      </c>
      <c r="P25" s="276">
        <f>M25*7%</f>
        <v>114.66000000000001</v>
      </c>
      <c r="Q25" s="277">
        <f t="shared" si="6"/>
        <v>1752.9876000000002</v>
      </c>
      <c r="R25" s="275">
        <f>Q25/(F25)*1000</f>
        <v>5.3938080000000008</v>
      </c>
      <c r="S25" s="498">
        <v>1638</v>
      </c>
      <c r="T25" s="499"/>
      <c r="U25" s="424"/>
      <c r="V25" s="425"/>
      <c r="W25" s="425"/>
      <c r="X25" s="425"/>
      <c r="Y25" s="425"/>
      <c r="Z25" s="425"/>
      <c r="AA25" s="425"/>
      <c r="AB25" s="425"/>
      <c r="AC25" s="425"/>
      <c r="AD25" s="425"/>
      <c r="AE25" s="425"/>
      <c r="AF25" s="425"/>
      <c r="AG25" s="426"/>
      <c r="AH25" s="424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89"/>
      <c r="AW25" s="158"/>
      <c r="AX25" s="158"/>
      <c r="AY25" s="158"/>
      <c r="AZ25" s="158"/>
      <c r="BA25" s="158"/>
      <c r="BB25" s="158"/>
      <c r="BC25" s="158"/>
      <c r="BD25" s="159"/>
    </row>
    <row r="26" spans="2:56" ht="45.75" customHeight="1" thickBot="1">
      <c r="B26" s="650"/>
      <c r="C26" s="652"/>
      <c r="D26" s="253" t="s">
        <v>138</v>
      </c>
      <c r="E26" s="371" t="s">
        <v>25</v>
      </c>
      <c r="F26" s="82">
        <v>350000</v>
      </c>
      <c r="G26" s="82">
        <v>4</v>
      </c>
      <c r="H26" s="82">
        <f>F26/G26</f>
        <v>87500</v>
      </c>
      <c r="I26" s="83" t="s">
        <v>16</v>
      </c>
      <c r="J26" s="84" t="s">
        <v>28</v>
      </c>
      <c r="K26" s="137">
        <f>F26/1000*9</f>
        <v>3150</v>
      </c>
      <c r="L26" s="138" t="s">
        <v>17</v>
      </c>
      <c r="M26" s="137">
        <f>K26</f>
        <v>3150</v>
      </c>
      <c r="N26" s="374">
        <f>M26/F26*1000</f>
        <v>9</v>
      </c>
      <c r="O26" s="83">
        <f>M26*0.02%</f>
        <v>0.63</v>
      </c>
      <c r="P26" s="279">
        <f>M26*7%</f>
        <v>220.50000000000003</v>
      </c>
      <c r="Q26" s="280">
        <f t="shared" si="6"/>
        <v>3371.13</v>
      </c>
      <c r="R26" s="278">
        <f>Q26/F26*1000</f>
        <v>9.6318000000000019</v>
      </c>
      <c r="S26" s="500">
        <v>3150</v>
      </c>
      <c r="T26" s="501"/>
      <c r="U26" s="160"/>
      <c r="V26" s="161"/>
      <c r="W26" s="161"/>
      <c r="X26" s="161"/>
      <c r="Y26" s="161"/>
      <c r="Z26" s="161"/>
      <c r="AA26" s="161"/>
      <c r="AB26" s="434" t="s">
        <v>104</v>
      </c>
      <c r="AC26" s="434"/>
      <c r="AD26" s="434"/>
      <c r="AE26" s="434"/>
      <c r="AF26" s="434"/>
      <c r="AG26" s="444"/>
      <c r="AH26" s="433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90"/>
      <c r="AW26" s="161"/>
      <c r="AX26" s="161"/>
      <c r="AY26" s="161"/>
      <c r="AZ26" s="161"/>
      <c r="BA26" s="161"/>
      <c r="BB26" s="161"/>
      <c r="BC26" s="161"/>
      <c r="BD26" s="162"/>
    </row>
    <row r="27" spans="2:56" ht="45.75" customHeight="1">
      <c r="B27" s="672" t="s">
        <v>24</v>
      </c>
      <c r="C27" s="651" t="s">
        <v>132</v>
      </c>
      <c r="D27" s="675" t="s">
        <v>18</v>
      </c>
      <c r="E27" s="281" t="s">
        <v>19</v>
      </c>
      <c r="F27" s="282">
        <v>607500</v>
      </c>
      <c r="G27" s="282">
        <v>7</v>
      </c>
      <c r="H27" s="282">
        <f t="shared" si="5"/>
        <v>86785.71428571429</v>
      </c>
      <c r="I27" s="283" t="s">
        <v>20</v>
      </c>
      <c r="J27" s="677" t="s">
        <v>131</v>
      </c>
      <c r="K27" s="53">
        <v>300</v>
      </c>
      <c r="L27" s="60" t="s">
        <v>17</v>
      </c>
      <c r="M27" s="408">
        <f>K27</f>
        <v>300</v>
      </c>
      <c r="N27" s="667">
        <f>M27/F27*1000</f>
        <v>0.49382716049382719</v>
      </c>
      <c r="O27" s="655">
        <f>M27*0.02%</f>
        <v>6.0000000000000005E-2</v>
      </c>
      <c r="P27" s="657">
        <v>0</v>
      </c>
      <c r="Q27" s="659">
        <f t="shared" si="6"/>
        <v>300.06</v>
      </c>
      <c r="R27" s="667">
        <f>Q27/(F27+F28)*1000</f>
        <v>0.36749540722596452</v>
      </c>
      <c r="S27" s="477"/>
      <c r="T27" s="408">
        <v>300</v>
      </c>
      <c r="U27" s="157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9"/>
      <c r="AH27" s="424"/>
      <c r="AI27" s="425"/>
      <c r="AJ27" s="425"/>
      <c r="AK27" s="425"/>
      <c r="AL27" s="425"/>
      <c r="AM27" s="425"/>
      <c r="AN27" s="425"/>
      <c r="AO27" s="425"/>
      <c r="AP27" s="425"/>
      <c r="AQ27" s="158"/>
      <c r="AR27" s="158"/>
      <c r="AS27" s="158"/>
      <c r="AT27" s="158"/>
      <c r="AU27" s="158"/>
      <c r="AV27" s="189"/>
      <c r="AW27" s="158"/>
      <c r="AX27" s="158"/>
      <c r="AY27" s="158"/>
      <c r="AZ27" s="158"/>
      <c r="BA27" s="158"/>
      <c r="BB27" s="158"/>
      <c r="BC27" s="158"/>
      <c r="BD27" s="159"/>
    </row>
    <row r="28" spans="2:56" ht="45.75" customHeight="1" thickBot="1">
      <c r="B28" s="673"/>
      <c r="C28" s="674"/>
      <c r="D28" s="676"/>
      <c r="E28" s="284" t="s">
        <v>45</v>
      </c>
      <c r="F28" s="285">
        <v>209000</v>
      </c>
      <c r="G28" s="285">
        <v>10</v>
      </c>
      <c r="H28" s="285">
        <f>F28/G28</f>
        <v>20900</v>
      </c>
      <c r="I28" s="19" t="s">
        <v>16</v>
      </c>
      <c r="J28" s="678"/>
      <c r="K28" s="286"/>
      <c r="L28" s="287" t="s">
        <v>27</v>
      </c>
      <c r="M28" s="286"/>
      <c r="N28" s="626"/>
      <c r="O28" s="642"/>
      <c r="P28" s="644"/>
      <c r="Q28" s="646"/>
      <c r="R28" s="626"/>
      <c r="S28" s="502"/>
      <c r="T28" s="503"/>
      <c r="U28" s="160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2"/>
      <c r="AH28" s="433"/>
      <c r="AI28" s="434"/>
      <c r="AJ28" s="434"/>
      <c r="AK28" s="434"/>
      <c r="AL28" s="434"/>
      <c r="AM28" s="434"/>
      <c r="AN28" s="434"/>
      <c r="AO28" s="434"/>
      <c r="AP28" s="434"/>
      <c r="AQ28" s="161"/>
      <c r="AR28" s="161"/>
      <c r="AS28" s="161"/>
      <c r="AT28" s="161"/>
      <c r="AU28" s="161"/>
      <c r="AV28" s="190"/>
      <c r="AW28" s="161"/>
      <c r="AX28" s="161"/>
      <c r="AY28" s="161"/>
      <c r="AZ28" s="161"/>
      <c r="BA28" s="161"/>
      <c r="BB28" s="161"/>
      <c r="BC28" s="161"/>
      <c r="BD28" s="162"/>
    </row>
    <row r="29" spans="2:56" ht="45.75" customHeight="1" thickBot="1">
      <c r="B29" s="406" t="s">
        <v>139</v>
      </c>
      <c r="C29" s="491" t="s">
        <v>133</v>
      </c>
      <c r="D29" s="492" t="s">
        <v>18</v>
      </c>
      <c r="E29" s="493" t="s">
        <v>19</v>
      </c>
      <c r="F29" s="494" t="s">
        <v>72</v>
      </c>
      <c r="G29" s="494"/>
      <c r="H29" s="494"/>
      <c r="I29" s="495" t="s">
        <v>72</v>
      </c>
      <c r="J29" s="496" t="s">
        <v>161</v>
      </c>
      <c r="K29" s="497">
        <v>400</v>
      </c>
      <c r="L29" s="362" t="s">
        <v>17</v>
      </c>
      <c r="M29" s="361">
        <f>K29</f>
        <v>400</v>
      </c>
      <c r="N29" s="363" t="s">
        <v>72</v>
      </c>
      <c r="O29" s="364">
        <f>(M29)*0.02%</f>
        <v>0.08</v>
      </c>
      <c r="P29" s="365">
        <f>(M29)*7%</f>
        <v>28.000000000000004</v>
      </c>
      <c r="Q29" s="366">
        <f>M29+O29+P29</f>
        <v>428.08</v>
      </c>
      <c r="R29" s="363" t="s">
        <v>72</v>
      </c>
      <c r="S29" s="223">
        <v>250</v>
      </c>
      <c r="T29" s="415">
        <v>150</v>
      </c>
      <c r="U29" s="424"/>
      <c r="V29" s="425"/>
      <c r="W29" s="425"/>
      <c r="X29" s="425"/>
      <c r="Y29" s="425"/>
      <c r="Z29" s="425"/>
      <c r="AA29" s="422"/>
      <c r="AB29" s="425"/>
      <c r="AC29" s="425"/>
      <c r="AD29" s="425"/>
      <c r="AE29" s="425"/>
      <c r="AF29" s="425"/>
      <c r="AG29" s="426"/>
      <c r="AH29" s="157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89"/>
      <c r="AW29" s="158"/>
      <c r="AX29" s="158"/>
      <c r="AY29" s="158"/>
      <c r="AZ29" s="158"/>
      <c r="BA29" s="158"/>
      <c r="BB29" s="158"/>
      <c r="BC29" s="158"/>
      <c r="BD29" s="159"/>
    </row>
    <row r="30" spans="2:56" ht="45.75" customHeight="1">
      <c r="B30" s="668" t="s">
        <v>61</v>
      </c>
      <c r="C30" s="690" t="s">
        <v>54</v>
      </c>
      <c r="D30" s="294" t="s">
        <v>33</v>
      </c>
      <c r="E30" s="295" t="s">
        <v>55</v>
      </c>
      <c r="F30" s="296">
        <v>220000</v>
      </c>
      <c r="G30" s="296">
        <v>2</v>
      </c>
      <c r="H30" s="296">
        <f t="shared" si="5"/>
        <v>110000</v>
      </c>
      <c r="I30" s="297" t="s">
        <v>56</v>
      </c>
      <c r="J30" s="298" t="s">
        <v>39</v>
      </c>
      <c r="K30" s="299">
        <v>5000</v>
      </c>
      <c r="L30" s="300">
        <v>0.6</v>
      </c>
      <c r="M30" s="163">
        <f>K30-K30*L30</f>
        <v>2000</v>
      </c>
      <c r="N30" s="691">
        <f>(M30)/(F30+F31)*1000</f>
        <v>5.2631578947368416</v>
      </c>
      <c r="O30" s="685">
        <f>(M30)*0.02%</f>
        <v>0.4</v>
      </c>
      <c r="P30" s="686">
        <f>(M30)*7%</f>
        <v>140</v>
      </c>
      <c r="Q30" s="687">
        <f>M30+O30+P30</f>
        <v>2140.4</v>
      </c>
      <c r="R30" s="679">
        <f>Q30/(F30+F31)*1000</f>
        <v>5.6326315789473682</v>
      </c>
      <c r="S30" s="222">
        <v>1000</v>
      </c>
      <c r="T30" s="416">
        <v>1000</v>
      </c>
      <c r="U30" s="157"/>
      <c r="V30" s="158"/>
      <c r="W30" s="158"/>
      <c r="X30" s="158"/>
      <c r="Y30" s="158"/>
      <c r="Z30" s="158"/>
      <c r="AA30" s="139"/>
      <c r="AB30" s="158"/>
      <c r="AC30" s="158"/>
      <c r="AD30" s="425" t="s">
        <v>104</v>
      </c>
      <c r="AE30" s="450"/>
      <c r="AF30" s="450"/>
      <c r="AG30" s="451"/>
      <c r="AH30" s="452"/>
      <c r="AI30" s="450"/>
      <c r="AJ30" s="450"/>
      <c r="AK30" s="425" t="s">
        <v>104</v>
      </c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89"/>
      <c r="AW30" s="158"/>
      <c r="AX30" s="158"/>
      <c r="AY30" s="158"/>
      <c r="AZ30" s="158"/>
      <c r="BA30" s="158"/>
      <c r="BB30" s="158"/>
      <c r="BC30" s="158"/>
      <c r="BD30" s="159"/>
    </row>
    <row r="31" spans="2:56" ht="45.75" customHeight="1" thickBot="1">
      <c r="B31" s="670"/>
      <c r="C31" s="652"/>
      <c r="D31" s="301" t="s">
        <v>18</v>
      </c>
      <c r="E31" s="302" t="s">
        <v>19</v>
      </c>
      <c r="F31" s="67">
        <v>160000</v>
      </c>
      <c r="G31" s="67">
        <v>4</v>
      </c>
      <c r="H31" s="67">
        <f t="shared" si="5"/>
        <v>40000</v>
      </c>
      <c r="I31" s="68" t="s">
        <v>20</v>
      </c>
      <c r="J31" s="380" t="s">
        <v>28</v>
      </c>
      <c r="K31" s="680" t="s">
        <v>27</v>
      </c>
      <c r="L31" s="681"/>
      <c r="M31" s="681"/>
      <c r="N31" s="692"/>
      <c r="O31" s="656"/>
      <c r="P31" s="658"/>
      <c r="Q31" s="660"/>
      <c r="R31" s="671"/>
      <c r="S31" s="215">
        <v>0</v>
      </c>
      <c r="T31" s="417">
        <v>0</v>
      </c>
      <c r="U31" s="433"/>
      <c r="V31" s="434"/>
      <c r="W31" s="434"/>
      <c r="X31" s="434"/>
      <c r="Y31" s="434"/>
      <c r="Z31" s="434"/>
      <c r="AA31" s="434"/>
      <c r="AB31" s="161"/>
      <c r="AC31" s="161"/>
      <c r="AD31" s="161"/>
      <c r="AE31" s="161"/>
      <c r="AF31" s="161"/>
      <c r="AG31" s="162"/>
      <c r="AH31" s="160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90"/>
      <c r="AW31" s="161"/>
      <c r="AX31" s="161"/>
      <c r="AY31" s="161"/>
      <c r="AZ31" s="161"/>
      <c r="BA31" s="161"/>
      <c r="BB31" s="161"/>
      <c r="BC31" s="161"/>
      <c r="BD31" s="162"/>
    </row>
    <row r="32" spans="2:56" ht="45.75" customHeight="1">
      <c r="B32" s="668" t="s">
        <v>62</v>
      </c>
      <c r="C32" s="682" t="s">
        <v>38</v>
      </c>
      <c r="D32" s="48" t="s">
        <v>127</v>
      </c>
      <c r="E32" s="42" t="s">
        <v>19</v>
      </c>
      <c r="F32" s="43">
        <v>1000000</v>
      </c>
      <c r="G32" s="43">
        <v>3</v>
      </c>
      <c r="H32" s="43">
        <f t="shared" si="5"/>
        <v>333333.33333333331</v>
      </c>
      <c r="I32" s="49" t="s">
        <v>20</v>
      </c>
      <c r="J32" s="50" t="s">
        <v>99</v>
      </c>
      <c r="K32" s="51">
        <f>F32/1000*28</f>
        <v>28000</v>
      </c>
      <c r="L32" s="52">
        <v>0.84642857100000002</v>
      </c>
      <c r="M32" s="408">
        <f>K32-K32*L32</f>
        <v>4300.0000120000004</v>
      </c>
      <c r="N32" s="394">
        <f>M32/F32*1000</f>
        <v>4.3000000120000008</v>
      </c>
      <c r="O32" s="655">
        <f>(M32+M33)*0.02%</f>
        <v>2.1800000024000004</v>
      </c>
      <c r="P32" s="657">
        <f>(M32+M33)*7%</f>
        <v>763.0000008400001</v>
      </c>
      <c r="Q32" s="659">
        <f>M32+O32+P32+M33</f>
        <v>11665.1800128424</v>
      </c>
      <c r="R32" s="667">
        <f>Q32/(F32+F34+F33)*1000</f>
        <v>3.9542983094381019</v>
      </c>
      <c r="S32" s="214">
        <v>3000</v>
      </c>
      <c r="T32" s="418">
        <v>1300</v>
      </c>
      <c r="U32" s="424"/>
      <c r="V32" s="425"/>
      <c r="W32" s="425"/>
      <c r="X32" s="425"/>
      <c r="Y32" s="425"/>
      <c r="Z32" s="425"/>
      <c r="AA32" s="425"/>
      <c r="AB32" s="425"/>
      <c r="AC32" s="425"/>
      <c r="AD32" s="425"/>
      <c r="AE32" s="425"/>
      <c r="AF32" s="425"/>
      <c r="AG32" s="426"/>
      <c r="AH32" s="424"/>
      <c r="AI32" s="425"/>
      <c r="AJ32" s="425"/>
      <c r="AK32" s="425"/>
      <c r="AL32" s="425"/>
      <c r="AM32" s="425"/>
      <c r="AN32" s="425"/>
      <c r="AO32" s="425"/>
      <c r="AP32" s="425"/>
      <c r="AQ32" s="158"/>
      <c r="AR32" s="158"/>
      <c r="AS32" s="158"/>
      <c r="AT32" s="158"/>
      <c r="AU32" s="158"/>
      <c r="AV32" s="189"/>
      <c r="AW32" s="158"/>
      <c r="AX32" s="158"/>
      <c r="AY32" s="158"/>
      <c r="AZ32" s="158"/>
      <c r="BA32" s="158"/>
      <c r="BB32" s="158"/>
      <c r="BC32" s="158"/>
      <c r="BD32" s="159"/>
    </row>
    <row r="33" spans="2:56" ht="45.75" customHeight="1">
      <c r="B33" s="669"/>
      <c r="C33" s="683"/>
      <c r="D33" s="303" t="s">
        <v>95</v>
      </c>
      <c r="E33" s="14" t="s">
        <v>32</v>
      </c>
      <c r="F33" s="15">
        <v>1200000</v>
      </c>
      <c r="G33" s="15">
        <v>4</v>
      </c>
      <c r="H33" s="15">
        <f>F33/G33</f>
        <v>300000</v>
      </c>
      <c r="I33" s="45" t="s">
        <v>16</v>
      </c>
      <c r="J33" s="46" t="s">
        <v>99</v>
      </c>
      <c r="K33" s="304">
        <f>F33/1000*32</f>
        <v>38400</v>
      </c>
      <c r="L33" s="305">
        <v>0.828125</v>
      </c>
      <c r="M33" s="306">
        <f>K33-K33*L33</f>
        <v>6600</v>
      </c>
      <c r="N33" s="395">
        <f>M33/F33*1000</f>
        <v>5.5</v>
      </c>
      <c r="O33" s="685"/>
      <c r="P33" s="686"/>
      <c r="Q33" s="687"/>
      <c r="R33" s="679"/>
      <c r="S33" s="217">
        <v>3900</v>
      </c>
      <c r="T33" s="419">
        <v>2700</v>
      </c>
      <c r="U33" s="462"/>
      <c r="V33" s="463"/>
      <c r="W33" s="463"/>
      <c r="X33" s="463"/>
      <c r="Y33" s="463"/>
      <c r="Z33" s="463"/>
      <c r="AA33" s="463"/>
      <c r="AB33" s="463"/>
      <c r="AC33" s="463"/>
      <c r="AD33" s="463"/>
      <c r="AE33" s="463"/>
      <c r="AF33" s="463"/>
      <c r="AG33" s="464"/>
      <c r="AH33" s="462"/>
      <c r="AI33" s="463"/>
      <c r="AJ33" s="463"/>
      <c r="AK33" s="463"/>
      <c r="AL33" s="463"/>
      <c r="AM33" s="463"/>
      <c r="AN33" s="463"/>
      <c r="AO33" s="463"/>
      <c r="AP33" s="463"/>
      <c r="AQ33" s="185"/>
      <c r="AR33" s="185"/>
      <c r="AS33" s="185"/>
      <c r="AT33" s="185"/>
      <c r="AU33" s="185"/>
      <c r="AV33" s="191"/>
      <c r="AW33" s="185"/>
      <c r="AX33" s="185"/>
      <c r="AY33" s="185"/>
      <c r="AZ33" s="185"/>
      <c r="BA33" s="185"/>
      <c r="BB33" s="185"/>
      <c r="BC33" s="185"/>
      <c r="BD33" s="186"/>
    </row>
    <row r="34" spans="2:56" ht="45.75" customHeight="1" thickBot="1">
      <c r="B34" s="670"/>
      <c r="C34" s="684"/>
      <c r="D34" s="54" t="s">
        <v>44</v>
      </c>
      <c r="E34" s="55" t="s">
        <v>45</v>
      </c>
      <c r="F34" s="44">
        <v>750000</v>
      </c>
      <c r="G34" s="44">
        <v>3</v>
      </c>
      <c r="H34" s="44">
        <f t="shared" si="5"/>
        <v>250000</v>
      </c>
      <c r="I34" s="56" t="s">
        <v>16</v>
      </c>
      <c r="J34" s="57" t="s">
        <v>100</v>
      </c>
      <c r="K34" s="688" t="s">
        <v>27</v>
      </c>
      <c r="L34" s="689"/>
      <c r="M34" s="689"/>
      <c r="N34" s="396"/>
      <c r="O34" s="656"/>
      <c r="P34" s="658"/>
      <c r="Q34" s="660"/>
      <c r="R34" s="671"/>
      <c r="S34" s="218">
        <v>0</v>
      </c>
      <c r="T34" s="414">
        <v>0</v>
      </c>
      <c r="U34" s="160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2"/>
      <c r="AH34" s="160"/>
      <c r="AI34" s="161"/>
      <c r="AJ34" s="434"/>
      <c r="AK34" s="434"/>
      <c r="AL34" s="434"/>
      <c r="AM34" s="161"/>
      <c r="AN34" s="161"/>
      <c r="AO34" s="161"/>
      <c r="AP34" s="161"/>
      <c r="AQ34" s="161"/>
      <c r="AR34" s="161"/>
      <c r="AS34" s="161"/>
      <c r="AT34" s="161"/>
      <c r="AU34" s="161"/>
      <c r="AV34" s="190"/>
      <c r="AW34" s="161"/>
      <c r="AX34" s="161"/>
      <c r="AY34" s="161"/>
      <c r="AZ34" s="161"/>
      <c r="BA34" s="161"/>
      <c r="BB34" s="161"/>
      <c r="BC34" s="161"/>
      <c r="BD34" s="162"/>
    </row>
    <row r="35" spans="2:56" ht="45.75" customHeight="1">
      <c r="B35" s="668" t="s">
        <v>60</v>
      </c>
      <c r="C35" s="700" t="s">
        <v>40</v>
      </c>
      <c r="D35" s="404" t="s">
        <v>142</v>
      </c>
      <c r="E35" s="14" t="s">
        <v>25</v>
      </c>
      <c r="F35" s="132">
        <v>900000</v>
      </c>
      <c r="G35" s="15">
        <v>3</v>
      </c>
      <c r="H35" s="15">
        <f t="shared" si="5"/>
        <v>300000</v>
      </c>
      <c r="I35" s="45" t="s">
        <v>16</v>
      </c>
      <c r="J35" s="401" t="s">
        <v>99</v>
      </c>
      <c r="K35" s="37">
        <v>6426</v>
      </c>
      <c r="L35" s="47">
        <v>0.4</v>
      </c>
      <c r="M35" s="37">
        <f>K35-K35*L35</f>
        <v>3855.6</v>
      </c>
      <c r="N35" s="667">
        <f>M35/(F35)*1000</f>
        <v>4.2839999999999998</v>
      </c>
      <c r="O35" s="655">
        <f>(M35)*0.02%</f>
        <v>0.77112000000000003</v>
      </c>
      <c r="P35" s="657">
        <f>(M35)*7%</f>
        <v>269.892</v>
      </c>
      <c r="Q35" s="659">
        <f>M35+O35+P35</f>
        <v>4126.2631199999996</v>
      </c>
      <c r="R35" s="667">
        <f>Q35/(F35)*1000</f>
        <v>4.5847367999999991</v>
      </c>
      <c r="S35" s="214">
        <v>2278.3000000000002</v>
      </c>
      <c r="T35" s="418">
        <v>1577.3</v>
      </c>
      <c r="U35" s="424"/>
      <c r="V35" s="425"/>
      <c r="W35" s="425"/>
      <c r="X35" s="425"/>
      <c r="Y35" s="425"/>
      <c r="Z35" s="425"/>
      <c r="AA35" s="425"/>
      <c r="AB35" s="425"/>
      <c r="AC35" s="425"/>
      <c r="AD35" s="425"/>
      <c r="AE35" s="425"/>
      <c r="AF35" s="425"/>
      <c r="AG35" s="426"/>
      <c r="AH35" s="424"/>
      <c r="AI35" s="425"/>
      <c r="AJ35" s="425"/>
      <c r="AK35" s="425"/>
      <c r="AL35" s="425"/>
      <c r="AM35" s="425"/>
      <c r="AN35" s="425"/>
      <c r="AO35" s="425"/>
      <c r="AP35" s="425"/>
      <c r="AQ35" s="158"/>
      <c r="AR35" s="158"/>
      <c r="AS35" s="158"/>
      <c r="AT35" s="158"/>
      <c r="AU35" s="158"/>
      <c r="AV35" s="189"/>
      <c r="AW35" s="158"/>
      <c r="AX35" s="158"/>
      <c r="AY35" s="158"/>
      <c r="AZ35" s="158"/>
      <c r="BA35" s="158"/>
      <c r="BB35" s="158"/>
      <c r="BC35" s="158"/>
      <c r="BD35" s="159"/>
    </row>
    <row r="36" spans="2:56" ht="45.75" customHeight="1" thickBot="1">
      <c r="B36" s="670"/>
      <c r="C36" s="700"/>
      <c r="D36" s="16" t="s">
        <v>47</v>
      </c>
      <c r="E36" s="17" t="s">
        <v>45</v>
      </c>
      <c r="F36" s="18">
        <v>570000</v>
      </c>
      <c r="G36" s="18">
        <v>4</v>
      </c>
      <c r="H36" s="18">
        <f t="shared" si="5"/>
        <v>142500</v>
      </c>
      <c r="I36" s="38" t="s">
        <v>16</v>
      </c>
      <c r="J36" s="39" t="s">
        <v>46</v>
      </c>
      <c r="K36" s="697"/>
      <c r="L36" s="698"/>
      <c r="M36" s="698"/>
      <c r="N36" s="671"/>
      <c r="O36" s="656"/>
      <c r="P36" s="658"/>
      <c r="Q36" s="660"/>
      <c r="R36" s="671"/>
      <c r="S36" s="218">
        <v>0</v>
      </c>
      <c r="T36" s="414">
        <v>0</v>
      </c>
      <c r="U36" s="160"/>
      <c r="V36" s="161"/>
      <c r="W36" s="161"/>
      <c r="X36" s="161"/>
      <c r="Y36" s="161"/>
      <c r="Z36" s="161"/>
      <c r="AA36" s="161"/>
      <c r="AB36" s="434"/>
      <c r="AC36" s="434"/>
      <c r="AD36" s="434"/>
      <c r="AE36" s="434"/>
      <c r="AF36" s="434"/>
      <c r="AG36" s="444"/>
      <c r="AH36" s="433"/>
      <c r="AI36" s="434"/>
      <c r="AJ36" s="434"/>
      <c r="AK36" s="434"/>
      <c r="AL36" s="161"/>
      <c r="AM36" s="161"/>
      <c r="AN36" s="161"/>
      <c r="AO36" s="161"/>
      <c r="AP36" s="161"/>
      <c r="AQ36" s="161"/>
      <c r="AR36" s="161"/>
      <c r="AS36" s="161"/>
      <c r="AT36" s="161"/>
      <c r="AU36" s="161"/>
      <c r="AV36" s="190"/>
      <c r="AW36" s="161"/>
      <c r="AX36" s="161"/>
      <c r="AY36" s="161"/>
      <c r="AZ36" s="161"/>
      <c r="BA36" s="161"/>
      <c r="BB36" s="161"/>
      <c r="BC36" s="161"/>
      <c r="BD36" s="162"/>
    </row>
    <row r="37" spans="2:56" ht="45.75" customHeight="1">
      <c r="B37" s="668" t="s">
        <v>59</v>
      </c>
      <c r="C37" s="651" t="s">
        <v>57</v>
      </c>
      <c r="D37" s="71" t="s">
        <v>33</v>
      </c>
      <c r="E37" s="72" t="s">
        <v>19</v>
      </c>
      <c r="F37" s="73">
        <v>429000</v>
      </c>
      <c r="G37" s="73">
        <v>9</v>
      </c>
      <c r="H37" s="73">
        <f t="shared" si="5"/>
        <v>47666.666666666664</v>
      </c>
      <c r="I37" s="74" t="s">
        <v>20</v>
      </c>
      <c r="J37" s="664" t="s">
        <v>99</v>
      </c>
      <c r="K37" s="75">
        <v>1500</v>
      </c>
      <c r="L37" s="76" t="s">
        <v>17</v>
      </c>
      <c r="M37" s="77">
        <f>K37</f>
        <v>1500</v>
      </c>
      <c r="N37" s="699">
        <f>(M37+M38)/(F37+F38)*1000</f>
        <v>3.4965034965034967</v>
      </c>
      <c r="O37" s="655">
        <f>(M37+M38)*0.02%</f>
        <v>0.6</v>
      </c>
      <c r="P37" s="657">
        <f>(M37+M38)*7%</f>
        <v>210.00000000000003</v>
      </c>
      <c r="Q37" s="659">
        <f>M37+M38+O37+P37</f>
        <v>3210.6</v>
      </c>
      <c r="R37" s="667">
        <f>Q37/(F37+F38)*1000</f>
        <v>3.7419580419580418</v>
      </c>
      <c r="S37" s="214">
        <v>886</v>
      </c>
      <c r="T37" s="418">
        <v>614</v>
      </c>
      <c r="U37" s="424"/>
      <c r="V37" s="425"/>
      <c r="W37" s="425"/>
      <c r="X37" s="425"/>
      <c r="Y37" s="425"/>
      <c r="Z37" s="425"/>
      <c r="AA37" s="425"/>
      <c r="AB37" s="425"/>
      <c r="AC37" s="425"/>
      <c r="AD37" s="425"/>
      <c r="AE37" s="425"/>
      <c r="AF37" s="425"/>
      <c r="AG37" s="426"/>
      <c r="AH37" s="424"/>
      <c r="AI37" s="425"/>
      <c r="AJ37" s="425"/>
      <c r="AK37" s="425"/>
      <c r="AL37" s="425"/>
      <c r="AM37" s="425"/>
      <c r="AN37" s="425"/>
      <c r="AO37" s="425"/>
      <c r="AP37" s="425"/>
      <c r="AQ37" s="158"/>
      <c r="AR37" s="158"/>
      <c r="AS37" s="158"/>
      <c r="AT37" s="158"/>
      <c r="AU37" s="158"/>
      <c r="AV37" s="189"/>
      <c r="AW37" s="158"/>
      <c r="AX37" s="158"/>
      <c r="AY37" s="158"/>
      <c r="AZ37" s="158"/>
      <c r="BA37" s="158"/>
      <c r="BB37" s="158"/>
      <c r="BC37" s="158"/>
      <c r="BD37" s="159"/>
    </row>
    <row r="38" spans="2:56" ht="45.75" customHeight="1" thickBot="1">
      <c r="B38" s="669"/>
      <c r="C38" s="690"/>
      <c r="D38" s="307" t="s">
        <v>21</v>
      </c>
      <c r="E38" s="308" t="s">
        <v>19</v>
      </c>
      <c r="F38" s="309">
        <v>429000</v>
      </c>
      <c r="G38" s="309">
        <v>3</v>
      </c>
      <c r="H38" s="309">
        <f t="shared" si="5"/>
        <v>143000</v>
      </c>
      <c r="I38" s="310" t="s">
        <v>20</v>
      </c>
      <c r="J38" s="665"/>
      <c r="K38" s="78">
        <v>1500</v>
      </c>
      <c r="L38" s="402" t="s">
        <v>17</v>
      </c>
      <c r="M38" s="403">
        <f>K38</f>
        <v>1500</v>
      </c>
      <c r="N38" s="691"/>
      <c r="O38" s="685"/>
      <c r="P38" s="686"/>
      <c r="Q38" s="687"/>
      <c r="R38" s="679"/>
      <c r="S38" s="218">
        <v>886</v>
      </c>
      <c r="T38" s="414">
        <v>614</v>
      </c>
      <c r="U38" s="433"/>
      <c r="V38" s="434"/>
      <c r="W38" s="434"/>
      <c r="X38" s="434"/>
      <c r="Y38" s="434"/>
      <c r="Z38" s="434"/>
      <c r="AA38" s="434"/>
      <c r="AB38" s="434"/>
      <c r="AC38" s="434"/>
      <c r="AD38" s="434"/>
      <c r="AE38" s="434"/>
      <c r="AF38" s="434"/>
      <c r="AG38" s="444"/>
      <c r="AH38" s="433"/>
      <c r="AI38" s="434"/>
      <c r="AJ38" s="434"/>
      <c r="AK38" s="434"/>
      <c r="AL38" s="434"/>
      <c r="AM38" s="434"/>
      <c r="AN38" s="434"/>
      <c r="AO38" s="434"/>
      <c r="AP38" s="434"/>
      <c r="AQ38" s="161"/>
      <c r="AR38" s="161"/>
      <c r="AS38" s="161"/>
      <c r="AT38" s="161"/>
      <c r="AU38" s="161"/>
      <c r="AV38" s="190"/>
      <c r="AW38" s="161"/>
      <c r="AX38" s="161"/>
      <c r="AY38" s="161"/>
      <c r="AZ38" s="161"/>
      <c r="BA38" s="161"/>
      <c r="BB38" s="161"/>
      <c r="BC38" s="161"/>
      <c r="BD38" s="162"/>
    </row>
    <row r="39" spans="2:56" ht="45.75" customHeight="1">
      <c r="B39" s="668" t="s">
        <v>15</v>
      </c>
      <c r="C39" s="651" t="s">
        <v>42</v>
      </c>
      <c r="D39" s="252" t="s">
        <v>43</v>
      </c>
      <c r="E39" s="133" t="s">
        <v>25</v>
      </c>
      <c r="F39" s="79">
        <v>880000</v>
      </c>
      <c r="G39" s="79">
        <v>3</v>
      </c>
      <c r="H39" s="79">
        <f t="shared" si="5"/>
        <v>293333.33333333331</v>
      </c>
      <c r="I39" s="49" t="s">
        <v>16</v>
      </c>
      <c r="J39" s="135" t="s">
        <v>28</v>
      </c>
      <c r="K39" s="80">
        <v>5000</v>
      </c>
      <c r="L39" s="136" t="s">
        <v>17</v>
      </c>
      <c r="M39" s="80">
        <f>K39</f>
        <v>5000</v>
      </c>
      <c r="N39" s="695">
        <f>M39/(F39+F40)*1000</f>
        <v>4.8543689320388346</v>
      </c>
      <c r="O39" s="693">
        <f>M39*0.02%</f>
        <v>1</v>
      </c>
      <c r="P39" s="693">
        <f>M39*7%</f>
        <v>350.00000000000006</v>
      </c>
      <c r="Q39" s="693">
        <f>M39+O39+P39</f>
        <v>5351</v>
      </c>
      <c r="R39" s="693">
        <f>Q39/(F39+F40)*1000</f>
        <v>5.1951456310679607</v>
      </c>
      <c r="S39" s="482">
        <v>5000</v>
      </c>
      <c r="T39" s="37">
        <v>0</v>
      </c>
      <c r="U39" s="424" t="s">
        <v>104</v>
      </c>
      <c r="V39" s="425"/>
      <c r="W39" s="425"/>
      <c r="X39" s="425"/>
      <c r="Y39" s="425"/>
      <c r="Z39" s="425"/>
      <c r="AA39" s="425"/>
      <c r="AB39" s="158"/>
      <c r="AC39" s="158"/>
      <c r="AD39" s="158"/>
      <c r="AE39" s="158"/>
      <c r="AF39" s="158"/>
      <c r="AG39" s="159"/>
      <c r="AH39" s="157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89"/>
      <c r="AW39" s="158"/>
      <c r="AX39" s="158"/>
      <c r="AY39" s="158"/>
      <c r="AZ39" s="158"/>
      <c r="BA39" s="158"/>
      <c r="BB39" s="158"/>
      <c r="BC39" s="158"/>
      <c r="BD39" s="159"/>
    </row>
    <row r="40" spans="2:56" ht="45.75" customHeight="1" thickBot="1">
      <c r="B40" s="670"/>
      <c r="C40" s="652"/>
      <c r="D40" s="253" t="s">
        <v>33</v>
      </c>
      <c r="E40" s="81" t="s">
        <v>19</v>
      </c>
      <c r="F40" s="82">
        <v>150000</v>
      </c>
      <c r="G40" s="82">
        <v>3</v>
      </c>
      <c r="H40" s="82">
        <f t="shared" si="5"/>
        <v>50000</v>
      </c>
      <c r="I40" s="83" t="s">
        <v>20</v>
      </c>
      <c r="J40" s="84" t="s">
        <v>58</v>
      </c>
      <c r="K40" s="137"/>
      <c r="L40" s="138" t="s">
        <v>27</v>
      </c>
      <c r="M40" s="137"/>
      <c r="N40" s="696"/>
      <c r="O40" s="694"/>
      <c r="P40" s="694"/>
      <c r="Q40" s="694"/>
      <c r="R40" s="694"/>
      <c r="S40" s="482">
        <v>0</v>
      </c>
      <c r="T40" s="37">
        <v>0</v>
      </c>
      <c r="U40" s="160"/>
      <c r="V40" s="161"/>
      <c r="W40" s="161"/>
      <c r="X40" s="161"/>
      <c r="Y40" s="161"/>
      <c r="Z40" s="161"/>
      <c r="AA40" s="161"/>
      <c r="AB40" s="434"/>
      <c r="AC40" s="434"/>
      <c r="AD40" s="434"/>
      <c r="AE40" s="434"/>
      <c r="AF40" s="434"/>
      <c r="AG40" s="444"/>
      <c r="AH40" s="433"/>
      <c r="AI40" s="434"/>
      <c r="AJ40" s="434"/>
      <c r="AK40" s="434"/>
      <c r="AL40" s="434"/>
      <c r="AM40" s="434"/>
      <c r="AN40" s="434"/>
      <c r="AO40" s="434"/>
      <c r="AP40" s="161"/>
      <c r="AQ40" s="161"/>
      <c r="AR40" s="161"/>
      <c r="AS40" s="161"/>
      <c r="AT40" s="161"/>
      <c r="AU40" s="161"/>
      <c r="AV40" s="190"/>
      <c r="AW40" s="161"/>
      <c r="AX40" s="161"/>
      <c r="AY40" s="161"/>
      <c r="AZ40" s="161"/>
      <c r="BA40" s="161"/>
      <c r="BB40" s="161"/>
      <c r="BC40" s="161"/>
      <c r="BD40" s="162"/>
    </row>
    <row r="41" spans="2:56" ht="45.75" customHeight="1" thickBot="1">
      <c r="B41" s="130" t="s">
        <v>85</v>
      </c>
      <c r="C41" s="169" t="s">
        <v>86</v>
      </c>
      <c r="D41" s="169" t="s">
        <v>18</v>
      </c>
      <c r="E41" s="131" t="s">
        <v>19</v>
      </c>
      <c r="F41" s="132">
        <v>500000</v>
      </c>
      <c r="G41" s="132">
        <v>4</v>
      </c>
      <c r="H41" s="132">
        <f t="shared" si="5"/>
        <v>125000</v>
      </c>
      <c r="I41" s="397" t="s">
        <v>20</v>
      </c>
      <c r="J41" s="401" t="s">
        <v>99</v>
      </c>
      <c r="K41" s="65">
        <f>F41/1000*20</f>
        <v>10000</v>
      </c>
      <c r="L41" s="66">
        <v>0.85</v>
      </c>
      <c r="M41" s="65">
        <f>K41-K41*L41</f>
        <v>1500</v>
      </c>
      <c r="N41" s="69">
        <f>M41/F41*1000</f>
        <v>3</v>
      </c>
      <c r="O41" s="58">
        <f t="shared" ref="O41" si="7">M41*0.02%</f>
        <v>0.3</v>
      </c>
      <c r="P41" s="58">
        <v>0</v>
      </c>
      <c r="Q41" s="58">
        <f t="shared" ref="Q41" si="8">M41+O41+P41</f>
        <v>1500.3</v>
      </c>
      <c r="R41" s="58">
        <f>Q41/F41*1000</f>
        <v>3.0005999999999999</v>
      </c>
      <c r="S41" s="483">
        <v>886</v>
      </c>
      <c r="T41" s="58">
        <v>614</v>
      </c>
      <c r="U41" s="421"/>
      <c r="V41" s="422"/>
      <c r="W41" s="422"/>
      <c r="X41" s="422"/>
      <c r="Y41" s="422"/>
      <c r="Z41" s="422"/>
      <c r="AA41" s="422"/>
      <c r="AB41" s="422"/>
      <c r="AC41" s="422"/>
      <c r="AD41" s="422"/>
      <c r="AE41" s="422"/>
      <c r="AF41" s="422"/>
      <c r="AG41" s="423"/>
      <c r="AH41" s="421"/>
      <c r="AI41" s="422"/>
      <c r="AJ41" s="422"/>
      <c r="AK41" s="422"/>
      <c r="AL41" s="422"/>
      <c r="AM41" s="422"/>
      <c r="AN41" s="422"/>
      <c r="AO41" s="422"/>
      <c r="AP41" s="422"/>
      <c r="AQ41" s="153"/>
      <c r="AR41" s="153"/>
      <c r="AS41" s="153"/>
      <c r="AT41" s="153"/>
      <c r="AU41" s="153"/>
      <c r="AV41" s="188"/>
      <c r="AW41" s="153"/>
      <c r="AX41" s="153"/>
      <c r="AY41" s="153"/>
      <c r="AZ41" s="153"/>
      <c r="BA41" s="153"/>
      <c r="BB41" s="153"/>
      <c r="BC41" s="153"/>
      <c r="BD41" s="154"/>
    </row>
    <row r="42" spans="2:56" ht="30.75" customHeight="1" thickBot="1">
      <c r="C42" s="171" t="s">
        <v>30</v>
      </c>
      <c r="D42" s="172"/>
      <c r="E42" s="173"/>
      <c r="F42" s="174">
        <f>SUM(F6:F41)</f>
        <v>24960500</v>
      </c>
      <c r="G42" s="174"/>
      <c r="H42" s="174">
        <f>SUM(H6:H41)</f>
        <v>7053394.0476190476</v>
      </c>
      <c r="I42" s="173"/>
      <c r="J42" s="175"/>
      <c r="K42" s="176">
        <f>SUM(K6:K41)</f>
        <v>205411.5</v>
      </c>
      <c r="L42" s="175"/>
      <c r="M42" s="176">
        <f>SUM(M6:M41)</f>
        <v>65542.388030200003</v>
      </c>
      <c r="N42" s="175"/>
      <c r="O42" s="177">
        <f>SUM(O6:O41)</f>
        <v>13.108477606040001</v>
      </c>
      <c r="P42" s="176">
        <f>SUM(P6:P41)</f>
        <v>4461.9671621140005</v>
      </c>
      <c r="Q42" s="176">
        <f>SUM(Q6:Q41)</f>
        <v>70017.463669920035</v>
      </c>
      <c r="R42" s="173">
        <f>Q42/F42*1000</f>
        <v>2.8051306532289031</v>
      </c>
      <c r="S42" s="484">
        <f>SUM(S6:S41)</f>
        <v>48608.03</v>
      </c>
      <c r="T42" s="420">
        <f>SUM(T6:T41)</f>
        <v>16934.329999999998</v>
      </c>
      <c r="U42" s="17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79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8"/>
      <c r="AZ42" s="168"/>
      <c r="BA42" s="168"/>
      <c r="BB42" s="168"/>
      <c r="BC42" s="168"/>
      <c r="BD42" s="179"/>
    </row>
    <row r="43" spans="2:56" ht="30.75" customHeight="1" thickBot="1">
      <c r="C43" s="192"/>
      <c r="D43" s="193"/>
      <c r="E43" s="194"/>
      <c r="F43" s="195"/>
      <c r="G43" s="195"/>
      <c r="H43" s="195"/>
      <c r="I43" s="194"/>
      <c r="J43" s="196"/>
      <c r="K43" s="197"/>
      <c r="L43" s="196"/>
      <c r="M43" s="197"/>
      <c r="N43" s="196"/>
      <c r="O43" s="198"/>
      <c r="P43" s="197"/>
      <c r="Q43" s="197"/>
      <c r="R43" s="198"/>
      <c r="S43" s="198"/>
      <c r="T43" s="198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39"/>
      <c r="BA43" s="139"/>
      <c r="BB43" s="139"/>
      <c r="BC43" s="139"/>
      <c r="BD43" s="139"/>
    </row>
    <row r="44" spans="2:56" ht="30.75" customHeight="1" thickBot="1">
      <c r="C44" s="192"/>
      <c r="D44" s="193"/>
      <c r="E44" s="194"/>
      <c r="F44" s="195"/>
      <c r="G44" s="195"/>
      <c r="H44" s="195"/>
      <c r="I44" s="194"/>
      <c r="J44" s="196"/>
      <c r="K44" s="197"/>
      <c r="L44" s="196"/>
      <c r="M44" s="197"/>
      <c r="N44" s="196"/>
      <c r="O44" s="198"/>
      <c r="P44" s="197"/>
      <c r="Q44" s="197"/>
      <c r="R44" s="198"/>
      <c r="S44" s="198"/>
      <c r="T44" s="198"/>
      <c r="U44" s="735" t="s">
        <v>123</v>
      </c>
      <c r="V44" s="736"/>
      <c r="W44" s="736"/>
      <c r="X44" s="736"/>
      <c r="Y44" s="736"/>
      <c r="Z44" s="736"/>
      <c r="AA44" s="736"/>
      <c r="AB44" s="736"/>
      <c r="AC44" s="736"/>
      <c r="AD44" s="736"/>
      <c r="AE44" s="736"/>
      <c r="AF44" s="736"/>
      <c r="AG44" s="737"/>
      <c r="AH44" s="736" t="s">
        <v>160</v>
      </c>
      <c r="AI44" s="736"/>
      <c r="AJ44" s="736"/>
      <c r="AK44" s="736"/>
      <c r="AL44" s="736"/>
      <c r="AM44" s="736"/>
      <c r="AN44" s="736"/>
      <c r="AO44" s="736"/>
      <c r="AP44" s="736"/>
      <c r="AQ44" s="736"/>
      <c r="AR44" s="736"/>
      <c r="AS44" s="736"/>
      <c r="AT44" s="736"/>
      <c r="AU44" s="736"/>
      <c r="AV44" s="736"/>
      <c r="AW44" s="736"/>
      <c r="AX44" s="736"/>
      <c r="AY44" s="736"/>
      <c r="AZ44" s="736"/>
      <c r="BA44" s="736"/>
      <c r="BB44" s="736"/>
      <c r="BC44" s="736"/>
      <c r="BD44" s="737"/>
    </row>
    <row r="45" spans="2:56" ht="30.75" customHeight="1" thickBot="1">
      <c r="B45" s="139"/>
      <c r="U45" s="410" t="s">
        <v>119</v>
      </c>
      <c r="V45" s="181" t="s">
        <v>120</v>
      </c>
      <c r="W45" s="181" t="s">
        <v>121</v>
      </c>
      <c r="X45" s="181" t="s">
        <v>122</v>
      </c>
      <c r="Y45" s="181" t="s">
        <v>116</v>
      </c>
      <c r="Z45" s="181" t="s">
        <v>117</v>
      </c>
      <c r="AA45" s="181" t="s">
        <v>118</v>
      </c>
      <c r="AB45" s="183" t="s">
        <v>119</v>
      </c>
      <c r="AC45" s="181" t="s">
        <v>120</v>
      </c>
      <c r="AD45" s="181" t="s">
        <v>121</v>
      </c>
      <c r="AE45" s="181" t="s">
        <v>122</v>
      </c>
      <c r="AF45" s="181" t="s">
        <v>116</v>
      </c>
      <c r="AG45" s="182" t="s">
        <v>117</v>
      </c>
      <c r="AH45" s="187" t="s">
        <v>118</v>
      </c>
      <c r="AI45" s="183" t="s">
        <v>119</v>
      </c>
      <c r="AJ45" s="181" t="s">
        <v>120</v>
      </c>
      <c r="AK45" s="181" t="s">
        <v>121</v>
      </c>
      <c r="AL45" s="181" t="s">
        <v>122</v>
      </c>
      <c r="AM45" s="181" t="s">
        <v>116</v>
      </c>
      <c r="AN45" s="181" t="s">
        <v>117</v>
      </c>
      <c r="AO45" s="181" t="s">
        <v>118</v>
      </c>
      <c r="AP45" s="183" t="s">
        <v>119</v>
      </c>
      <c r="AQ45" s="181" t="s">
        <v>120</v>
      </c>
      <c r="AR45" s="181" t="s">
        <v>121</v>
      </c>
      <c r="AS45" s="187" t="s">
        <v>122</v>
      </c>
      <c r="AT45" s="181" t="s">
        <v>116</v>
      </c>
      <c r="AU45" s="181" t="s">
        <v>117</v>
      </c>
      <c r="AV45" s="187" t="s">
        <v>118</v>
      </c>
      <c r="AW45" s="183" t="s">
        <v>119</v>
      </c>
      <c r="AX45" s="181" t="s">
        <v>120</v>
      </c>
      <c r="AY45" s="181" t="s">
        <v>121</v>
      </c>
      <c r="AZ45" s="181" t="s">
        <v>122</v>
      </c>
      <c r="BA45" s="181" t="s">
        <v>116</v>
      </c>
      <c r="BB45" s="181" t="s">
        <v>117</v>
      </c>
      <c r="BC45" s="181" t="s">
        <v>118</v>
      </c>
      <c r="BD45" s="182" t="s">
        <v>119</v>
      </c>
    </row>
    <row r="46" spans="2:56" ht="44.25" customHeight="1" thickBot="1">
      <c r="B46" s="139"/>
      <c r="C46" s="26" t="s">
        <v>1</v>
      </c>
      <c r="D46" s="27" t="s">
        <v>2</v>
      </c>
      <c r="E46" s="28" t="s">
        <v>3</v>
      </c>
      <c r="F46" s="29" t="s">
        <v>4</v>
      </c>
      <c r="G46" s="29"/>
      <c r="H46" s="29"/>
      <c r="I46" s="30" t="s">
        <v>5</v>
      </c>
      <c r="J46" s="31" t="s">
        <v>6</v>
      </c>
      <c r="K46" s="9" t="s">
        <v>7</v>
      </c>
      <c r="L46" s="10" t="s">
        <v>8</v>
      </c>
      <c r="M46" s="11" t="s">
        <v>9</v>
      </c>
      <c r="N46" s="11" t="s">
        <v>10</v>
      </c>
      <c r="O46" s="12" t="s">
        <v>11</v>
      </c>
      <c r="P46" s="12" t="s">
        <v>12</v>
      </c>
      <c r="Q46" s="12" t="s">
        <v>13</v>
      </c>
      <c r="R46" s="13" t="s">
        <v>14</v>
      </c>
      <c r="S46" s="199" t="s">
        <v>124</v>
      </c>
      <c r="T46" s="199" t="s">
        <v>125</v>
      </c>
      <c r="U46" s="410">
        <v>19</v>
      </c>
      <c r="V46" s="181">
        <v>20</v>
      </c>
      <c r="W46" s="181">
        <v>21</v>
      </c>
      <c r="X46" s="181">
        <v>22</v>
      </c>
      <c r="Y46" s="181">
        <v>23</v>
      </c>
      <c r="Z46" s="181">
        <v>24</v>
      </c>
      <c r="AA46" s="181">
        <v>25</v>
      </c>
      <c r="AB46" s="183">
        <v>26</v>
      </c>
      <c r="AC46" s="181">
        <v>27</v>
      </c>
      <c r="AD46" s="181">
        <v>28</v>
      </c>
      <c r="AE46" s="181">
        <v>29</v>
      </c>
      <c r="AF46" s="181">
        <v>30</v>
      </c>
      <c r="AG46" s="182">
        <v>31</v>
      </c>
      <c r="AH46" s="187">
        <v>1</v>
      </c>
      <c r="AI46" s="183">
        <v>2</v>
      </c>
      <c r="AJ46" s="181">
        <v>3</v>
      </c>
      <c r="AK46" s="181">
        <v>4</v>
      </c>
      <c r="AL46" s="181">
        <v>5</v>
      </c>
      <c r="AM46" s="181">
        <v>6</v>
      </c>
      <c r="AN46" s="181">
        <v>7</v>
      </c>
      <c r="AO46" s="181">
        <v>8</v>
      </c>
      <c r="AP46" s="183">
        <v>9</v>
      </c>
      <c r="AQ46" s="181">
        <v>10</v>
      </c>
      <c r="AR46" s="181">
        <v>11</v>
      </c>
      <c r="AS46" s="181">
        <v>12</v>
      </c>
      <c r="AT46" s="181">
        <v>13</v>
      </c>
      <c r="AU46" s="181">
        <v>14</v>
      </c>
      <c r="AV46" s="187">
        <v>15</v>
      </c>
      <c r="AW46" s="183">
        <v>16</v>
      </c>
      <c r="AX46" s="181">
        <v>17</v>
      </c>
      <c r="AY46" s="181">
        <v>18</v>
      </c>
      <c r="AZ46" s="181">
        <v>19</v>
      </c>
      <c r="BA46" s="181">
        <v>20</v>
      </c>
      <c r="BB46" s="181">
        <v>21</v>
      </c>
      <c r="BC46" s="181">
        <v>22</v>
      </c>
      <c r="BD46" s="182">
        <v>23</v>
      </c>
    </row>
    <row r="47" spans="2:56" ht="30.75" customHeight="1">
      <c r="B47" s="627" t="s">
        <v>84</v>
      </c>
      <c r="C47" s="718" t="s">
        <v>31</v>
      </c>
      <c r="D47" s="311" t="s">
        <v>34</v>
      </c>
      <c r="E47" s="312" t="s">
        <v>19</v>
      </c>
      <c r="F47" s="313">
        <v>1546272</v>
      </c>
      <c r="G47" s="313"/>
      <c r="H47" s="313"/>
      <c r="I47" s="314" t="s">
        <v>20</v>
      </c>
      <c r="J47" s="721" t="s">
        <v>130</v>
      </c>
      <c r="K47" s="724">
        <v>1020</v>
      </c>
      <c r="L47" s="727" t="s">
        <v>17</v>
      </c>
      <c r="M47" s="708">
        <f>K47</f>
        <v>1020</v>
      </c>
      <c r="N47" s="705" t="s">
        <v>72</v>
      </c>
      <c r="O47" s="705">
        <f>M47*0.02%</f>
        <v>0.20400000000000001</v>
      </c>
      <c r="P47" s="708">
        <v>0</v>
      </c>
      <c r="Q47" s="708">
        <f>M47+O47</f>
        <v>1020.204</v>
      </c>
      <c r="R47" s="711" t="s">
        <v>72</v>
      </c>
      <c r="S47" s="714">
        <v>1020</v>
      </c>
      <c r="T47" s="382"/>
      <c r="U47" s="449"/>
      <c r="V47" s="443"/>
      <c r="W47" s="443"/>
      <c r="X47" s="443"/>
      <c r="Y47" s="443"/>
      <c r="Z47" s="443"/>
      <c r="AA47" s="443"/>
      <c r="AB47" s="443"/>
      <c r="AC47" s="443"/>
      <c r="AD47" s="443"/>
      <c r="AE47" s="443"/>
      <c r="AF47" s="443"/>
      <c r="AG47" s="448"/>
      <c r="AH47" s="157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89"/>
      <c r="AW47" s="158"/>
      <c r="AX47" s="158"/>
      <c r="AY47" s="158"/>
      <c r="AZ47" s="158"/>
      <c r="BA47" s="158"/>
      <c r="BB47" s="158"/>
      <c r="BC47" s="158"/>
      <c r="BD47" s="159"/>
    </row>
    <row r="48" spans="2:56" ht="30.75" customHeight="1">
      <c r="B48" s="628"/>
      <c r="C48" s="719"/>
      <c r="D48" s="375" t="s">
        <v>33</v>
      </c>
      <c r="E48" s="376" t="s">
        <v>19</v>
      </c>
      <c r="F48" s="377">
        <v>4315329</v>
      </c>
      <c r="G48" s="377"/>
      <c r="H48" s="377"/>
      <c r="I48" s="378" t="s">
        <v>158</v>
      </c>
      <c r="J48" s="722"/>
      <c r="K48" s="725"/>
      <c r="L48" s="728"/>
      <c r="M48" s="709"/>
      <c r="N48" s="706"/>
      <c r="O48" s="706"/>
      <c r="P48" s="709"/>
      <c r="Q48" s="709"/>
      <c r="R48" s="712"/>
      <c r="S48" s="715"/>
      <c r="T48" s="388"/>
      <c r="U48" s="455"/>
      <c r="V48" s="456"/>
      <c r="W48" s="456"/>
      <c r="X48" s="456"/>
      <c r="Y48" s="456"/>
      <c r="Z48" s="456"/>
      <c r="AA48" s="456"/>
      <c r="AB48" s="456"/>
      <c r="AC48" s="456"/>
      <c r="AD48" s="456"/>
      <c r="AE48" s="456"/>
      <c r="AF48" s="456"/>
      <c r="AG48" s="457"/>
      <c r="AH48" s="184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85"/>
      <c r="AT48" s="185"/>
      <c r="AU48" s="185"/>
      <c r="AV48" s="191"/>
      <c r="AW48" s="185"/>
      <c r="AX48" s="185"/>
      <c r="AY48" s="185"/>
      <c r="AZ48" s="185"/>
      <c r="BA48" s="185"/>
      <c r="BB48" s="185"/>
      <c r="BC48" s="185"/>
      <c r="BD48" s="186"/>
    </row>
    <row r="49" spans="2:56" ht="30.75" customHeight="1">
      <c r="B49" s="628"/>
      <c r="C49" s="719"/>
      <c r="D49" s="375" t="s">
        <v>155</v>
      </c>
      <c r="E49" s="376" t="s">
        <v>19</v>
      </c>
      <c r="F49" s="377">
        <v>544371</v>
      </c>
      <c r="G49" s="377"/>
      <c r="H49" s="377"/>
      <c r="I49" s="378" t="s">
        <v>158</v>
      </c>
      <c r="J49" s="722"/>
      <c r="K49" s="725"/>
      <c r="L49" s="728"/>
      <c r="M49" s="709"/>
      <c r="N49" s="706"/>
      <c r="O49" s="706"/>
      <c r="P49" s="709"/>
      <c r="Q49" s="709"/>
      <c r="R49" s="712"/>
      <c r="S49" s="715"/>
      <c r="T49" s="388"/>
      <c r="U49" s="455"/>
      <c r="V49" s="456"/>
      <c r="W49" s="456"/>
      <c r="X49" s="456"/>
      <c r="Y49" s="456"/>
      <c r="Z49" s="456"/>
      <c r="AA49" s="456"/>
      <c r="AB49" s="456"/>
      <c r="AC49" s="456"/>
      <c r="AD49" s="456"/>
      <c r="AE49" s="456"/>
      <c r="AF49" s="456"/>
      <c r="AG49" s="457"/>
      <c r="AH49" s="184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85"/>
      <c r="AT49" s="185"/>
      <c r="AU49" s="185"/>
      <c r="AV49" s="191"/>
      <c r="AW49" s="185"/>
      <c r="AX49" s="185"/>
      <c r="AY49" s="185"/>
      <c r="AZ49" s="185"/>
      <c r="BA49" s="185"/>
      <c r="BB49" s="185"/>
      <c r="BC49" s="185"/>
      <c r="BD49" s="186"/>
    </row>
    <row r="50" spans="2:56" ht="30.75" customHeight="1">
      <c r="B50" s="628"/>
      <c r="C50" s="719"/>
      <c r="D50" s="375" t="s">
        <v>156</v>
      </c>
      <c r="E50" s="376" t="s">
        <v>25</v>
      </c>
      <c r="F50" s="377">
        <v>925429</v>
      </c>
      <c r="G50" s="377"/>
      <c r="H50" s="377"/>
      <c r="I50" s="378" t="s">
        <v>159</v>
      </c>
      <c r="J50" s="722"/>
      <c r="K50" s="725"/>
      <c r="L50" s="728"/>
      <c r="M50" s="709"/>
      <c r="N50" s="706"/>
      <c r="O50" s="706"/>
      <c r="P50" s="709"/>
      <c r="Q50" s="709"/>
      <c r="R50" s="712"/>
      <c r="S50" s="715"/>
      <c r="T50" s="388"/>
      <c r="U50" s="455"/>
      <c r="V50" s="456"/>
      <c r="W50" s="456"/>
      <c r="X50" s="456"/>
      <c r="Y50" s="456"/>
      <c r="Z50" s="456"/>
      <c r="AA50" s="456"/>
      <c r="AB50" s="456"/>
      <c r="AC50" s="456"/>
      <c r="AD50" s="456"/>
      <c r="AE50" s="456"/>
      <c r="AF50" s="456"/>
      <c r="AG50" s="457"/>
      <c r="AH50" s="184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85"/>
      <c r="AT50" s="185"/>
      <c r="AU50" s="185"/>
      <c r="AV50" s="191"/>
      <c r="AW50" s="185"/>
      <c r="AX50" s="185"/>
      <c r="AY50" s="185"/>
      <c r="AZ50" s="185"/>
      <c r="BA50" s="185"/>
      <c r="BB50" s="185"/>
      <c r="BC50" s="185"/>
      <c r="BD50" s="186"/>
    </row>
    <row r="51" spans="2:56" ht="30.75" customHeight="1">
      <c r="B51" s="628"/>
      <c r="C51" s="720"/>
      <c r="D51" s="375" t="s">
        <v>157</v>
      </c>
      <c r="E51" s="376" t="s">
        <v>25</v>
      </c>
      <c r="F51" s="377">
        <v>151820</v>
      </c>
      <c r="G51" s="377"/>
      <c r="H51" s="377"/>
      <c r="I51" s="378" t="s">
        <v>159</v>
      </c>
      <c r="J51" s="722"/>
      <c r="K51" s="725"/>
      <c r="L51" s="728"/>
      <c r="M51" s="709"/>
      <c r="N51" s="706"/>
      <c r="O51" s="706"/>
      <c r="P51" s="709"/>
      <c r="Q51" s="709"/>
      <c r="R51" s="712"/>
      <c r="S51" s="715"/>
      <c r="T51" s="388"/>
      <c r="U51" s="455"/>
      <c r="V51" s="456"/>
      <c r="W51" s="456"/>
      <c r="X51" s="456"/>
      <c r="Y51" s="456"/>
      <c r="Z51" s="456"/>
      <c r="AA51" s="456"/>
      <c r="AB51" s="456"/>
      <c r="AC51" s="456"/>
      <c r="AD51" s="456"/>
      <c r="AE51" s="456"/>
      <c r="AF51" s="456"/>
      <c r="AG51" s="457"/>
      <c r="AH51" s="184"/>
      <c r="AI51" s="185"/>
      <c r="AJ51" s="185"/>
      <c r="AK51" s="185"/>
      <c r="AL51" s="185"/>
      <c r="AM51" s="185"/>
      <c r="AN51" s="185"/>
      <c r="AO51" s="185"/>
      <c r="AP51" s="185"/>
      <c r="AQ51" s="185"/>
      <c r="AR51" s="185"/>
      <c r="AS51" s="185"/>
      <c r="AT51" s="185"/>
      <c r="AU51" s="185"/>
      <c r="AV51" s="191"/>
      <c r="AW51" s="185"/>
      <c r="AX51" s="185"/>
      <c r="AY51" s="185"/>
      <c r="AZ51" s="185"/>
      <c r="BA51" s="185"/>
      <c r="BB51" s="185"/>
      <c r="BC51" s="185"/>
      <c r="BD51" s="186"/>
    </row>
    <row r="52" spans="2:56" ht="44.25" customHeight="1">
      <c r="B52" s="628"/>
      <c r="C52" s="315" t="s">
        <v>35</v>
      </c>
      <c r="D52" s="316" t="s">
        <v>34</v>
      </c>
      <c r="E52" s="317" t="s">
        <v>36</v>
      </c>
      <c r="F52" s="318">
        <v>433333</v>
      </c>
      <c r="G52" s="318"/>
      <c r="H52" s="318"/>
      <c r="I52" s="319" t="s">
        <v>20</v>
      </c>
      <c r="J52" s="722"/>
      <c r="K52" s="725"/>
      <c r="L52" s="728"/>
      <c r="M52" s="709"/>
      <c r="N52" s="706"/>
      <c r="O52" s="706"/>
      <c r="P52" s="709"/>
      <c r="Q52" s="709"/>
      <c r="R52" s="712"/>
      <c r="S52" s="715"/>
      <c r="T52" s="388"/>
      <c r="U52" s="455"/>
      <c r="V52" s="456"/>
      <c r="W52" s="456"/>
      <c r="X52" s="456"/>
      <c r="Y52" s="456"/>
      <c r="Z52" s="456"/>
      <c r="AA52" s="456"/>
      <c r="AB52" s="456"/>
      <c r="AC52" s="456"/>
      <c r="AD52" s="456"/>
      <c r="AE52" s="456"/>
      <c r="AF52" s="456"/>
      <c r="AG52" s="457"/>
      <c r="AH52" s="184"/>
      <c r="AI52" s="185"/>
      <c r="AJ52" s="185"/>
      <c r="AK52" s="185"/>
      <c r="AL52" s="185"/>
      <c r="AM52" s="185"/>
      <c r="AN52" s="185"/>
      <c r="AO52" s="185"/>
      <c r="AP52" s="185"/>
      <c r="AQ52" s="185"/>
      <c r="AR52" s="185"/>
      <c r="AS52" s="185"/>
      <c r="AT52" s="185"/>
      <c r="AU52" s="185"/>
      <c r="AV52" s="191"/>
      <c r="AW52" s="185"/>
      <c r="AX52" s="185"/>
      <c r="AY52" s="185"/>
      <c r="AZ52" s="185"/>
      <c r="BA52" s="185"/>
      <c r="BB52" s="185"/>
      <c r="BC52" s="185"/>
      <c r="BD52" s="186"/>
    </row>
    <row r="53" spans="2:56" ht="44.25" customHeight="1" thickBot="1">
      <c r="B53" s="628"/>
      <c r="C53" s="325" t="s">
        <v>37</v>
      </c>
      <c r="D53" s="326" t="s">
        <v>34</v>
      </c>
      <c r="E53" s="327" t="s">
        <v>19</v>
      </c>
      <c r="F53" s="328">
        <v>347700</v>
      </c>
      <c r="G53" s="328"/>
      <c r="H53" s="328"/>
      <c r="I53" s="329" t="s">
        <v>20</v>
      </c>
      <c r="J53" s="723"/>
      <c r="K53" s="726"/>
      <c r="L53" s="729"/>
      <c r="M53" s="710"/>
      <c r="N53" s="707"/>
      <c r="O53" s="707"/>
      <c r="P53" s="710"/>
      <c r="Q53" s="710"/>
      <c r="R53" s="713"/>
      <c r="S53" s="716"/>
      <c r="T53" s="389"/>
      <c r="U53" s="453"/>
      <c r="V53" s="454"/>
      <c r="W53" s="454"/>
      <c r="X53" s="454"/>
      <c r="Y53" s="454"/>
      <c r="Z53" s="454"/>
      <c r="AA53" s="454"/>
      <c r="AB53" s="454"/>
      <c r="AC53" s="454"/>
      <c r="AD53" s="454"/>
      <c r="AE53" s="454"/>
      <c r="AF53" s="454"/>
      <c r="AG53" s="458"/>
      <c r="AH53" s="160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90"/>
      <c r="AW53" s="161"/>
      <c r="AX53" s="161"/>
      <c r="AY53" s="161"/>
      <c r="AZ53" s="161"/>
      <c r="BA53" s="161"/>
      <c r="BB53" s="161"/>
      <c r="BC53" s="161"/>
      <c r="BD53" s="162"/>
    </row>
    <row r="54" spans="2:56" ht="44.25" customHeight="1">
      <c r="B54" s="628"/>
      <c r="C54" s="330" t="s">
        <v>31</v>
      </c>
      <c r="D54" s="331" t="s">
        <v>34</v>
      </c>
      <c r="E54" s="332" t="s">
        <v>19</v>
      </c>
      <c r="F54" s="333">
        <v>1070496</v>
      </c>
      <c r="G54" s="333"/>
      <c r="H54" s="333"/>
      <c r="I54" s="334" t="s">
        <v>20</v>
      </c>
      <c r="J54" s="730" t="s">
        <v>131</v>
      </c>
      <c r="K54" s="732">
        <v>706</v>
      </c>
      <c r="L54" s="727" t="s">
        <v>17</v>
      </c>
      <c r="M54" s="708">
        <f>K54</f>
        <v>706</v>
      </c>
      <c r="N54" s="705" t="s">
        <v>72</v>
      </c>
      <c r="O54" s="705">
        <f>M54*0.02%</f>
        <v>0.14120000000000002</v>
      </c>
      <c r="P54" s="708">
        <v>0</v>
      </c>
      <c r="Q54" s="708">
        <f>M54+O54</f>
        <v>706.14120000000003</v>
      </c>
      <c r="R54" s="711" t="s">
        <v>72</v>
      </c>
      <c r="S54" s="388"/>
      <c r="T54" s="388"/>
      <c r="U54" s="157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9"/>
      <c r="AH54" s="449"/>
      <c r="AI54" s="443"/>
      <c r="AJ54" s="443"/>
      <c r="AK54" s="443"/>
      <c r="AL54" s="443"/>
      <c r="AM54" s="443"/>
      <c r="AN54" s="443"/>
      <c r="AO54" s="443"/>
      <c r="AP54" s="443"/>
      <c r="AQ54" s="158"/>
      <c r="AR54" s="158"/>
      <c r="AS54" s="158"/>
      <c r="AT54" s="158"/>
      <c r="AU54" s="158"/>
      <c r="AV54" s="189"/>
      <c r="AW54" s="158"/>
      <c r="AX54" s="158"/>
      <c r="AY54" s="158"/>
      <c r="AZ54" s="158"/>
      <c r="BA54" s="158"/>
      <c r="BB54" s="158"/>
      <c r="BC54" s="158"/>
      <c r="BD54" s="159"/>
    </row>
    <row r="55" spans="2:56" ht="44.25" customHeight="1">
      <c r="B55" s="628"/>
      <c r="C55" s="315" t="s">
        <v>35</v>
      </c>
      <c r="D55" s="316" t="s">
        <v>34</v>
      </c>
      <c r="E55" s="317" t="s">
        <v>36</v>
      </c>
      <c r="F55" s="318">
        <v>300000</v>
      </c>
      <c r="G55" s="318"/>
      <c r="H55" s="318"/>
      <c r="I55" s="319" t="s">
        <v>20</v>
      </c>
      <c r="J55" s="722"/>
      <c r="K55" s="733"/>
      <c r="L55" s="728"/>
      <c r="M55" s="709"/>
      <c r="N55" s="706"/>
      <c r="O55" s="706"/>
      <c r="P55" s="709"/>
      <c r="Q55" s="709"/>
      <c r="R55" s="712"/>
      <c r="S55" s="388"/>
      <c r="T55" s="388">
        <v>706</v>
      </c>
      <c r="U55" s="184"/>
      <c r="V55" s="185"/>
      <c r="W55" s="185"/>
      <c r="X55" s="185"/>
      <c r="Y55" s="185"/>
      <c r="Z55" s="185"/>
      <c r="AA55" s="185"/>
      <c r="AB55" s="185"/>
      <c r="AC55" s="185"/>
      <c r="AD55" s="185"/>
      <c r="AE55" s="185"/>
      <c r="AF55" s="185"/>
      <c r="AG55" s="186"/>
      <c r="AH55" s="455"/>
      <c r="AI55" s="456"/>
      <c r="AJ55" s="456"/>
      <c r="AK55" s="456"/>
      <c r="AL55" s="456"/>
      <c r="AM55" s="456"/>
      <c r="AN55" s="456"/>
      <c r="AO55" s="456"/>
      <c r="AP55" s="456"/>
      <c r="AQ55" s="185"/>
      <c r="AR55" s="185"/>
      <c r="AS55" s="185"/>
      <c r="AT55" s="185"/>
      <c r="AU55" s="185"/>
      <c r="AV55" s="191"/>
      <c r="AW55" s="185"/>
      <c r="AX55" s="185"/>
      <c r="AY55" s="185"/>
      <c r="AZ55" s="185"/>
      <c r="BA55" s="185"/>
      <c r="BB55" s="185"/>
      <c r="BC55" s="185"/>
      <c r="BD55" s="186"/>
    </row>
    <row r="56" spans="2:56" ht="44.25" customHeight="1" thickBot="1">
      <c r="B56" s="717"/>
      <c r="C56" s="320" t="s">
        <v>37</v>
      </c>
      <c r="D56" s="321" t="s">
        <v>34</v>
      </c>
      <c r="E56" s="322" t="s">
        <v>19</v>
      </c>
      <c r="F56" s="323">
        <v>1159000</v>
      </c>
      <c r="G56" s="323"/>
      <c r="H56" s="323"/>
      <c r="I56" s="324" t="s">
        <v>20</v>
      </c>
      <c r="J56" s="731"/>
      <c r="K56" s="734"/>
      <c r="L56" s="729"/>
      <c r="M56" s="710"/>
      <c r="N56" s="707"/>
      <c r="O56" s="707"/>
      <c r="P56" s="710"/>
      <c r="Q56" s="710"/>
      <c r="R56" s="713"/>
      <c r="S56" s="388"/>
      <c r="T56" s="388"/>
      <c r="U56" s="160"/>
      <c r="V56" s="161"/>
      <c r="W56" s="161"/>
      <c r="X56" s="161"/>
      <c r="Y56" s="161"/>
      <c r="Z56" s="161"/>
      <c r="AA56" s="161"/>
      <c r="AB56" s="161"/>
      <c r="AC56" s="161"/>
      <c r="AD56" s="161"/>
      <c r="AE56" s="161"/>
      <c r="AF56" s="161"/>
      <c r="AG56" s="162"/>
      <c r="AH56" s="453"/>
      <c r="AI56" s="454"/>
      <c r="AJ56" s="454"/>
      <c r="AK56" s="454"/>
      <c r="AL56" s="454"/>
      <c r="AM56" s="454"/>
      <c r="AN56" s="454"/>
      <c r="AO56" s="454"/>
      <c r="AP56" s="454"/>
      <c r="AQ56" s="161"/>
      <c r="AR56" s="161"/>
      <c r="AS56" s="161"/>
      <c r="AT56" s="161"/>
      <c r="AU56" s="161"/>
      <c r="AV56" s="190"/>
      <c r="AW56" s="161"/>
      <c r="AX56" s="161"/>
      <c r="AY56" s="161"/>
      <c r="AZ56" s="161"/>
      <c r="BA56" s="161"/>
      <c r="BB56" s="161"/>
      <c r="BC56" s="161"/>
      <c r="BD56" s="162"/>
    </row>
    <row r="57" spans="2:56" ht="30.75" customHeight="1">
      <c r="C57" s="738" t="s">
        <v>69</v>
      </c>
      <c r="D57" s="749" t="s">
        <v>34</v>
      </c>
      <c r="E57" s="751" t="s">
        <v>71</v>
      </c>
      <c r="F57" s="701" t="s">
        <v>72</v>
      </c>
      <c r="G57" s="385"/>
      <c r="H57" s="385"/>
      <c r="I57" s="703" t="s">
        <v>72</v>
      </c>
      <c r="J57" s="407" t="s">
        <v>130</v>
      </c>
      <c r="K57" s="335">
        <v>120</v>
      </c>
      <c r="L57" s="111" t="s">
        <v>17</v>
      </c>
      <c r="M57" s="110">
        <f>K57</f>
        <v>120</v>
      </c>
      <c r="N57" s="705">
        <v>0</v>
      </c>
      <c r="O57" s="705">
        <f>(M57+M58)*0.02%</f>
        <v>4.0600000000000004E-2</v>
      </c>
      <c r="P57" s="708">
        <v>0</v>
      </c>
      <c r="Q57" s="708">
        <f>M57+M58+O57</f>
        <v>203.04060000000001</v>
      </c>
      <c r="R57" s="711" t="s">
        <v>72</v>
      </c>
      <c r="S57" s="714">
        <v>120</v>
      </c>
      <c r="T57" s="714">
        <v>83</v>
      </c>
      <c r="U57" s="449"/>
      <c r="V57" s="443"/>
      <c r="W57" s="443"/>
      <c r="X57" s="443"/>
      <c r="Y57" s="443"/>
      <c r="Z57" s="443"/>
      <c r="AA57" s="443"/>
      <c r="AB57" s="443"/>
      <c r="AC57" s="443"/>
      <c r="AD57" s="443"/>
      <c r="AE57" s="443"/>
      <c r="AF57" s="443"/>
      <c r="AG57" s="448"/>
      <c r="AH57" s="449"/>
      <c r="AI57" s="443"/>
      <c r="AJ57" s="443"/>
      <c r="AK57" s="443"/>
      <c r="AL57" s="443"/>
      <c r="AM57" s="443"/>
      <c r="AN57" s="443"/>
      <c r="AO57" s="443"/>
      <c r="AP57" s="443"/>
      <c r="AQ57" s="158"/>
      <c r="AR57" s="158"/>
      <c r="AS57" s="158"/>
      <c r="AT57" s="158"/>
      <c r="AU57" s="158"/>
      <c r="AV57" s="189"/>
      <c r="AW57" s="158"/>
      <c r="AX57" s="158"/>
      <c r="AY57" s="158"/>
      <c r="AZ57" s="158"/>
      <c r="BA57" s="158"/>
      <c r="BB57" s="158"/>
      <c r="BC57" s="158"/>
      <c r="BD57" s="159"/>
    </row>
    <row r="58" spans="2:56" ht="30.75" customHeight="1" thickBot="1">
      <c r="C58" s="748"/>
      <c r="D58" s="750"/>
      <c r="E58" s="752"/>
      <c r="F58" s="702"/>
      <c r="G58" s="386"/>
      <c r="H58" s="386"/>
      <c r="I58" s="704"/>
      <c r="J58" s="98" t="s">
        <v>131</v>
      </c>
      <c r="K58" s="336">
        <v>83</v>
      </c>
      <c r="L58" s="202" t="s">
        <v>17</v>
      </c>
      <c r="M58" s="203">
        <f>K58</f>
        <v>83</v>
      </c>
      <c r="N58" s="706"/>
      <c r="O58" s="706"/>
      <c r="P58" s="709"/>
      <c r="Q58" s="709"/>
      <c r="R58" s="712"/>
      <c r="S58" s="747"/>
      <c r="T58" s="716"/>
      <c r="U58" s="453"/>
      <c r="V58" s="454"/>
      <c r="W58" s="454"/>
      <c r="X58" s="454"/>
      <c r="Y58" s="454"/>
      <c r="Z58" s="454"/>
      <c r="AA58" s="454"/>
      <c r="AB58" s="454"/>
      <c r="AC58" s="454"/>
      <c r="AD58" s="454"/>
      <c r="AE58" s="454"/>
      <c r="AF58" s="454"/>
      <c r="AG58" s="458"/>
      <c r="AH58" s="453"/>
      <c r="AI58" s="454"/>
      <c r="AJ58" s="454"/>
      <c r="AK58" s="454"/>
      <c r="AL58" s="454"/>
      <c r="AM58" s="454"/>
      <c r="AN58" s="454"/>
      <c r="AO58" s="454"/>
      <c r="AP58" s="454"/>
      <c r="AQ58" s="161"/>
      <c r="AR58" s="161"/>
      <c r="AS58" s="161"/>
      <c r="AT58" s="161"/>
      <c r="AU58" s="161"/>
      <c r="AV58" s="190"/>
      <c r="AW58" s="161"/>
      <c r="AX58" s="161"/>
      <c r="AY58" s="161"/>
      <c r="AZ58" s="161"/>
      <c r="BA58" s="161"/>
      <c r="BB58" s="161"/>
      <c r="BC58" s="161"/>
      <c r="BD58" s="162"/>
    </row>
    <row r="59" spans="2:56" ht="30.75" customHeight="1">
      <c r="C59" s="738" t="s">
        <v>70</v>
      </c>
      <c r="D59" s="105" t="s">
        <v>72</v>
      </c>
      <c r="E59" s="740" t="s">
        <v>73</v>
      </c>
      <c r="F59" s="385" t="s">
        <v>72</v>
      </c>
      <c r="G59" s="385"/>
      <c r="H59" s="385"/>
      <c r="I59" s="387" t="s">
        <v>72</v>
      </c>
      <c r="J59" s="407" t="s">
        <v>130</v>
      </c>
      <c r="K59" s="337">
        <v>390</v>
      </c>
      <c r="L59" s="390" t="s">
        <v>17</v>
      </c>
      <c r="M59" s="100">
        <f>K59</f>
        <v>390</v>
      </c>
      <c r="N59" s="110">
        <v>0</v>
      </c>
      <c r="O59" s="384">
        <f>M59*0.02%</f>
        <v>7.8E-2</v>
      </c>
      <c r="P59" s="100">
        <v>0</v>
      </c>
      <c r="Q59" s="100">
        <f>M59+O59</f>
        <v>390.07799999999997</v>
      </c>
      <c r="R59" s="204" t="s">
        <v>72</v>
      </c>
      <c r="S59" s="205">
        <v>390</v>
      </c>
      <c r="T59" s="205"/>
      <c r="U59" s="449"/>
      <c r="V59" s="443"/>
      <c r="W59" s="443"/>
      <c r="X59" s="443"/>
      <c r="Y59" s="443"/>
      <c r="Z59" s="443"/>
      <c r="AA59" s="443"/>
      <c r="AB59" s="443"/>
      <c r="AC59" s="443"/>
      <c r="AD59" s="443"/>
      <c r="AE59" s="443"/>
      <c r="AF59" s="443"/>
      <c r="AG59" s="448"/>
      <c r="AH59" s="449"/>
      <c r="AI59" s="443"/>
      <c r="AJ59" s="443"/>
      <c r="AK59" s="443"/>
      <c r="AL59" s="443"/>
      <c r="AM59" s="443"/>
      <c r="AN59" s="443"/>
      <c r="AO59" s="443"/>
      <c r="AP59" s="443"/>
      <c r="AQ59" s="158"/>
      <c r="AR59" s="158"/>
      <c r="AS59" s="158"/>
      <c r="AT59" s="158"/>
      <c r="AU59" s="158"/>
      <c r="AV59" s="189"/>
      <c r="AW59" s="158"/>
      <c r="AX59" s="158"/>
      <c r="AY59" s="158"/>
      <c r="AZ59" s="158"/>
      <c r="BA59" s="158"/>
      <c r="BB59" s="158"/>
      <c r="BC59" s="158"/>
      <c r="BD59" s="159"/>
    </row>
    <row r="60" spans="2:56" ht="30.75" customHeight="1" thickBot="1">
      <c r="C60" s="739"/>
      <c r="D60" s="106"/>
      <c r="E60" s="741"/>
      <c r="F60" s="101"/>
      <c r="G60" s="101"/>
      <c r="H60" s="101"/>
      <c r="I60" s="103"/>
      <c r="J60" s="98" t="s">
        <v>131</v>
      </c>
      <c r="K60" s="338">
        <v>270</v>
      </c>
      <c r="L60" s="112" t="s">
        <v>17</v>
      </c>
      <c r="M60" s="109">
        <f>K60</f>
        <v>270</v>
      </c>
      <c r="N60" s="206"/>
      <c r="O60" s="206">
        <f>M60*0.02%</f>
        <v>5.3999999999999999E-2</v>
      </c>
      <c r="P60" s="109">
        <v>0</v>
      </c>
      <c r="Q60" s="109">
        <f>M60+O60</f>
        <v>270.05399999999997</v>
      </c>
      <c r="R60" s="207"/>
      <c r="S60" s="208"/>
      <c r="T60" s="208">
        <v>270</v>
      </c>
      <c r="U60" s="453"/>
      <c r="V60" s="454"/>
      <c r="W60" s="454"/>
      <c r="X60" s="454"/>
      <c r="Y60" s="454"/>
      <c r="Z60" s="454"/>
      <c r="AA60" s="454"/>
      <c r="AB60" s="454"/>
      <c r="AC60" s="454"/>
      <c r="AD60" s="454"/>
      <c r="AE60" s="454"/>
      <c r="AF60" s="454"/>
      <c r="AG60" s="458"/>
      <c r="AH60" s="453"/>
      <c r="AI60" s="454"/>
      <c r="AJ60" s="454"/>
      <c r="AK60" s="454"/>
      <c r="AL60" s="454"/>
      <c r="AM60" s="454"/>
      <c r="AN60" s="454"/>
      <c r="AO60" s="454"/>
      <c r="AP60" s="454"/>
      <c r="AQ60" s="161"/>
      <c r="AR60" s="161"/>
      <c r="AS60" s="161"/>
      <c r="AT60" s="161"/>
      <c r="AU60" s="161"/>
      <c r="AV60" s="190"/>
      <c r="AW60" s="161"/>
      <c r="AX60" s="161"/>
      <c r="AY60" s="161"/>
      <c r="AZ60" s="161"/>
      <c r="BA60" s="161"/>
      <c r="BB60" s="161"/>
      <c r="BC60" s="161"/>
      <c r="BD60" s="162"/>
    </row>
    <row r="61" spans="2:56" ht="30.75" customHeight="1" thickBot="1">
      <c r="C61" s="117" t="s">
        <v>74</v>
      </c>
      <c r="D61" s="108" t="s">
        <v>72</v>
      </c>
      <c r="E61" s="107" t="s">
        <v>82</v>
      </c>
      <c r="F61" s="102" t="s">
        <v>72</v>
      </c>
      <c r="G61" s="102"/>
      <c r="H61" s="102"/>
      <c r="I61" s="104" t="s">
        <v>72</v>
      </c>
      <c r="J61" s="407" t="s">
        <v>99</v>
      </c>
      <c r="K61" s="113">
        <v>0</v>
      </c>
      <c r="L61" s="114"/>
      <c r="M61" s="115">
        <v>0</v>
      </c>
      <c r="N61" s="115">
        <v>0</v>
      </c>
      <c r="O61" s="115">
        <v>0</v>
      </c>
      <c r="P61" s="115">
        <v>0</v>
      </c>
      <c r="Q61" s="115">
        <v>0</v>
      </c>
      <c r="R61" s="155">
        <v>0</v>
      </c>
      <c r="S61" s="200"/>
      <c r="T61" s="200"/>
      <c r="U61" s="459"/>
      <c r="V61" s="460"/>
      <c r="W61" s="460"/>
      <c r="X61" s="460"/>
      <c r="Y61" s="460"/>
      <c r="Z61" s="460"/>
      <c r="AA61" s="460"/>
      <c r="AB61" s="460"/>
      <c r="AC61" s="460"/>
      <c r="AD61" s="460"/>
      <c r="AE61" s="460"/>
      <c r="AF61" s="460"/>
      <c r="AG61" s="461"/>
      <c r="AH61" s="459"/>
      <c r="AI61" s="460"/>
      <c r="AJ61" s="460"/>
      <c r="AK61" s="460"/>
      <c r="AL61" s="460"/>
      <c r="AM61" s="460"/>
      <c r="AN61" s="460"/>
      <c r="AO61" s="460"/>
      <c r="AP61" s="460"/>
      <c r="AQ61" s="220"/>
      <c r="AR61" s="220"/>
      <c r="AS61" s="220"/>
      <c r="AT61" s="220"/>
      <c r="AU61" s="220"/>
      <c r="AV61" s="232"/>
      <c r="AW61" s="220"/>
      <c r="AX61" s="220"/>
      <c r="AY61" s="220"/>
      <c r="AZ61" s="220"/>
      <c r="BA61" s="220"/>
      <c r="BB61" s="220"/>
      <c r="BC61" s="220"/>
      <c r="BD61" s="221"/>
    </row>
    <row r="62" spans="2:56" ht="30.75" customHeight="1" thickBot="1">
      <c r="C62" s="117" t="s">
        <v>75</v>
      </c>
      <c r="D62" s="108" t="s">
        <v>72</v>
      </c>
      <c r="E62" s="107" t="s">
        <v>83</v>
      </c>
      <c r="F62" s="102" t="s">
        <v>72</v>
      </c>
      <c r="G62" s="102"/>
      <c r="H62" s="102"/>
      <c r="I62" s="104" t="s">
        <v>72</v>
      </c>
      <c r="J62" s="99" t="s">
        <v>99</v>
      </c>
      <c r="K62" s="113">
        <v>0</v>
      </c>
      <c r="L62" s="114"/>
      <c r="M62" s="115">
        <v>0</v>
      </c>
      <c r="N62" s="115">
        <v>0</v>
      </c>
      <c r="O62" s="115">
        <v>0</v>
      </c>
      <c r="P62" s="115">
        <v>0</v>
      </c>
      <c r="Q62" s="115">
        <v>0</v>
      </c>
      <c r="R62" s="155">
        <v>0</v>
      </c>
      <c r="S62" s="200"/>
      <c r="T62" s="200"/>
      <c r="U62" s="430"/>
      <c r="V62" s="431"/>
      <c r="W62" s="431"/>
      <c r="X62" s="431"/>
      <c r="Y62" s="431"/>
      <c r="Z62" s="431"/>
      <c r="AA62" s="431"/>
      <c r="AB62" s="431"/>
      <c r="AC62" s="431"/>
      <c r="AD62" s="431"/>
      <c r="AE62" s="431"/>
      <c r="AF62" s="431"/>
      <c r="AG62" s="432"/>
      <c r="AH62" s="430"/>
      <c r="AI62" s="431"/>
      <c r="AJ62" s="431"/>
      <c r="AK62" s="431"/>
      <c r="AL62" s="431"/>
      <c r="AM62" s="431"/>
      <c r="AN62" s="431"/>
      <c r="AO62" s="431"/>
      <c r="AP62" s="431"/>
      <c r="AQ62" s="153"/>
      <c r="AR62" s="153"/>
      <c r="AS62" s="153"/>
      <c r="AT62" s="153"/>
      <c r="AU62" s="153"/>
      <c r="AV62" s="188"/>
      <c r="AW62" s="153"/>
      <c r="AX62" s="153"/>
      <c r="AY62" s="153"/>
      <c r="AZ62" s="153"/>
      <c r="BA62" s="153"/>
      <c r="BB62" s="153"/>
      <c r="BC62" s="153"/>
      <c r="BD62" s="154"/>
    </row>
    <row r="63" spans="2:56" ht="30.75" customHeight="1" thickBot="1">
      <c r="C63" s="116" t="s">
        <v>76</v>
      </c>
      <c r="D63" s="108" t="s">
        <v>72</v>
      </c>
      <c r="E63" s="107" t="s">
        <v>81</v>
      </c>
      <c r="F63" s="102" t="s">
        <v>72</v>
      </c>
      <c r="G63" s="102"/>
      <c r="H63" s="102"/>
      <c r="I63" s="118" t="s">
        <v>72</v>
      </c>
      <c r="J63" s="99" t="s">
        <v>99</v>
      </c>
      <c r="K63" s="113">
        <v>0</v>
      </c>
      <c r="L63" s="114"/>
      <c r="M63" s="115">
        <v>0</v>
      </c>
      <c r="N63" s="115">
        <v>0</v>
      </c>
      <c r="O63" s="115">
        <v>0</v>
      </c>
      <c r="P63" s="115">
        <v>0</v>
      </c>
      <c r="Q63" s="115">
        <v>0</v>
      </c>
      <c r="R63" s="155">
        <v>0</v>
      </c>
      <c r="S63" s="200"/>
      <c r="T63" s="200"/>
      <c r="U63" s="430"/>
      <c r="V63" s="431"/>
      <c r="W63" s="431"/>
      <c r="X63" s="431"/>
      <c r="Y63" s="431"/>
      <c r="Z63" s="431"/>
      <c r="AA63" s="431"/>
      <c r="AB63" s="431"/>
      <c r="AC63" s="431"/>
      <c r="AD63" s="431"/>
      <c r="AE63" s="431"/>
      <c r="AF63" s="431"/>
      <c r="AG63" s="432"/>
      <c r="AH63" s="430"/>
      <c r="AI63" s="431"/>
      <c r="AJ63" s="431"/>
      <c r="AK63" s="431"/>
      <c r="AL63" s="431"/>
      <c r="AM63" s="431"/>
      <c r="AN63" s="431"/>
      <c r="AO63" s="431"/>
      <c r="AP63" s="431"/>
      <c r="AQ63" s="153"/>
      <c r="AR63" s="153"/>
      <c r="AS63" s="153"/>
      <c r="AT63" s="153"/>
      <c r="AU63" s="153"/>
      <c r="AV63" s="188"/>
      <c r="AW63" s="153"/>
      <c r="AX63" s="153"/>
      <c r="AY63" s="153"/>
      <c r="AZ63" s="153"/>
      <c r="BA63" s="153"/>
      <c r="BB63" s="153"/>
      <c r="BC63" s="153"/>
      <c r="BD63" s="154"/>
    </row>
    <row r="64" spans="2:56" ht="30.75" customHeight="1">
      <c r="C64" s="738" t="s">
        <v>77</v>
      </c>
      <c r="D64" s="209" t="s">
        <v>72</v>
      </c>
      <c r="E64" s="105" t="s">
        <v>19</v>
      </c>
      <c r="F64" s="385" t="s">
        <v>72</v>
      </c>
      <c r="G64" s="385"/>
      <c r="H64" s="385"/>
      <c r="I64" s="387" t="s">
        <v>72</v>
      </c>
      <c r="J64" s="407" t="s">
        <v>130</v>
      </c>
      <c r="K64" s="337">
        <v>395</v>
      </c>
      <c r="L64" s="111" t="s">
        <v>17</v>
      </c>
      <c r="M64" s="100">
        <f>K64</f>
        <v>395</v>
      </c>
      <c r="N64" s="100">
        <v>0</v>
      </c>
      <c r="O64" s="110">
        <f>M64*0.02%</f>
        <v>7.9000000000000001E-2</v>
      </c>
      <c r="P64" s="100">
        <v>0</v>
      </c>
      <c r="Q64" s="100">
        <f>M64+O64</f>
        <v>395.07900000000001</v>
      </c>
      <c r="R64" s="210">
        <v>0</v>
      </c>
      <c r="S64" s="211">
        <v>395</v>
      </c>
      <c r="T64" s="211"/>
      <c r="U64" s="449"/>
      <c r="V64" s="443"/>
      <c r="W64" s="443"/>
      <c r="X64" s="443"/>
      <c r="Y64" s="443"/>
      <c r="Z64" s="443"/>
      <c r="AA64" s="443"/>
      <c r="AB64" s="443"/>
      <c r="AC64" s="443"/>
      <c r="AD64" s="443"/>
      <c r="AE64" s="443"/>
      <c r="AF64" s="443"/>
      <c r="AG64" s="448"/>
      <c r="AH64" s="449"/>
      <c r="AI64" s="443"/>
      <c r="AJ64" s="443"/>
      <c r="AK64" s="443"/>
      <c r="AL64" s="443"/>
      <c r="AM64" s="443"/>
      <c r="AN64" s="443"/>
      <c r="AO64" s="443"/>
      <c r="AP64" s="443"/>
      <c r="AQ64" s="158"/>
      <c r="AR64" s="158"/>
      <c r="AS64" s="158"/>
      <c r="AT64" s="158"/>
      <c r="AU64" s="158"/>
      <c r="AV64" s="189"/>
      <c r="AW64" s="158"/>
      <c r="AX64" s="158"/>
      <c r="AY64" s="158"/>
      <c r="AZ64" s="158"/>
      <c r="BA64" s="158"/>
      <c r="BB64" s="158"/>
      <c r="BC64" s="158"/>
      <c r="BD64" s="159"/>
    </row>
    <row r="65" spans="3:56" ht="30.75" customHeight="1" thickBot="1">
      <c r="C65" s="739"/>
      <c r="D65" s="140"/>
      <c r="E65" s="106" t="s">
        <v>19</v>
      </c>
      <c r="F65" s="101"/>
      <c r="G65" s="101"/>
      <c r="H65" s="101"/>
      <c r="I65" s="103"/>
      <c r="J65" s="98" t="s">
        <v>131</v>
      </c>
      <c r="K65" s="338">
        <v>272</v>
      </c>
      <c r="L65" s="112"/>
      <c r="M65" s="109">
        <f>K65</f>
        <v>272</v>
      </c>
      <c r="N65" s="109"/>
      <c r="O65" s="206">
        <f>M65*0.02%</f>
        <v>5.4400000000000004E-2</v>
      </c>
      <c r="P65" s="109"/>
      <c r="Q65" s="109">
        <f>M65+O65</f>
        <v>272.05439999999999</v>
      </c>
      <c r="R65" s="212"/>
      <c r="S65" s="213"/>
      <c r="T65" s="213">
        <v>272</v>
      </c>
      <c r="U65" s="453"/>
      <c r="V65" s="454"/>
      <c r="W65" s="454"/>
      <c r="X65" s="454"/>
      <c r="Y65" s="454"/>
      <c r="Z65" s="454"/>
      <c r="AA65" s="454"/>
      <c r="AB65" s="454"/>
      <c r="AC65" s="454"/>
      <c r="AD65" s="454"/>
      <c r="AE65" s="454"/>
      <c r="AF65" s="454"/>
      <c r="AG65" s="458"/>
      <c r="AH65" s="453"/>
      <c r="AI65" s="454"/>
      <c r="AJ65" s="454"/>
      <c r="AK65" s="454"/>
      <c r="AL65" s="454"/>
      <c r="AM65" s="454"/>
      <c r="AN65" s="454"/>
      <c r="AO65" s="454"/>
      <c r="AP65" s="454"/>
      <c r="AQ65" s="161"/>
      <c r="AR65" s="161"/>
      <c r="AS65" s="161"/>
      <c r="AT65" s="161"/>
      <c r="AU65" s="161"/>
      <c r="AV65" s="190"/>
      <c r="AW65" s="161"/>
      <c r="AX65" s="161"/>
      <c r="AY65" s="161"/>
      <c r="AZ65" s="161"/>
      <c r="BA65" s="161"/>
      <c r="BB65" s="161"/>
      <c r="BC65" s="161"/>
      <c r="BD65" s="162"/>
    </row>
    <row r="66" spans="3:56" ht="30.75" customHeight="1" thickBot="1">
      <c r="C66" s="117" t="s">
        <v>78</v>
      </c>
      <c r="D66" s="108" t="s">
        <v>72</v>
      </c>
      <c r="E66" s="107" t="s">
        <v>19</v>
      </c>
      <c r="F66" s="102" t="s">
        <v>72</v>
      </c>
      <c r="G66" s="102"/>
      <c r="H66" s="102"/>
      <c r="I66" s="104" t="s">
        <v>72</v>
      </c>
      <c r="J66" s="99" t="s">
        <v>99</v>
      </c>
      <c r="K66" s="113">
        <v>0</v>
      </c>
      <c r="L66" s="114"/>
      <c r="M66" s="115">
        <v>0</v>
      </c>
      <c r="N66" s="115">
        <v>0</v>
      </c>
      <c r="O66" s="115">
        <v>0</v>
      </c>
      <c r="P66" s="115">
        <v>0</v>
      </c>
      <c r="Q66" s="115">
        <v>0</v>
      </c>
      <c r="R66" s="155">
        <v>0</v>
      </c>
      <c r="S66" s="200"/>
      <c r="T66" s="200"/>
      <c r="U66" s="430"/>
      <c r="V66" s="431"/>
      <c r="W66" s="431"/>
      <c r="X66" s="431"/>
      <c r="Y66" s="431"/>
      <c r="Z66" s="431"/>
      <c r="AA66" s="431"/>
      <c r="AB66" s="431"/>
      <c r="AC66" s="431"/>
      <c r="AD66" s="431"/>
      <c r="AE66" s="431"/>
      <c r="AF66" s="431"/>
      <c r="AG66" s="432"/>
      <c r="AH66" s="430"/>
      <c r="AI66" s="431"/>
      <c r="AJ66" s="431"/>
      <c r="AK66" s="431"/>
      <c r="AL66" s="431"/>
      <c r="AM66" s="431"/>
      <c r="AN66" s="431"/>
      <c r="AO66" s="431"/>
      <c r="AP66" s="431"/>
      <c r="AQ66" s="153"/>
      <c r="AR66" s="153"/>
      <c r="AS66" s="153"/>
      <c r="AT66" s="153"/>
      <c r="AU66" s="153"/>
      <c r="AV66" s="188"/>
      <c r="AW66" s="153"/>
      <c r="AX66" s="153"/>
      <c r="AY66" s="153"/>
      <c r="AZ66" s="153"/>
      <c r="BA66" s="153"/>
      <c r="BB66" s="153"/>
      <c r="BC66" s="153"/>
      <c r="BD66" s="154"/>
    </row>
    <row r="67" spans="3:56" ht="30.75" customHeight="1" thickBot="1">
      <c r="C67" s="117" t="s">
        <v>79</v>
      </c>
      <c r="D67" s="108" t="s">
        <v>72</v>
      </c>
      <c r="E67" s="107" t="s">
        <v>19</v>
      </c>
      <c r="F67" s="102" t="s">
        <v>72</v>
      </c>
      <c r="G67" s="102"/>
      <c r="H67" s="102"/>
      <c r="I67" s="104" t="s">
        <v>72</v>
      </c>
      <c r="J67" s="99" t="s">
        <v>99</v>
      </c>
      <c r="K67" s="113">
        <v>0</v>
      </c>
      <c r="L67" s="114"/>
      <c r="M67" s="115">
        <v>0</v>
      </c>
      <c r="N67" s="115">
        <v>0</v>
      </c>
      <c r="O67" s="115">
        <v>0</v>
      </c>
      <c r="P67" s="115">
        <v>0</v>
      </c>
      <c r="Q67" s="115">
        <v>0</v>
      </c>
      <c r="R67" s="155">
        <v>0</v>
      </c>
      <c r="S67" s="200"/>
      <c r="T67" s="200"/>
      <c r="U67" s="430"/>
      <c r="V67" s="431"/>
      <c r="W67" s="431"/>
      <c r="X67" s="431"/>
      <c r="Y67" s="431"/>
      <c r="Z67" s="431"/>
      <c r="AA67" s="431"/>
      <c r="AB67" s="431"/>
      <c r="AC67" s="431"/>
      <c r="AD67" s="431"/>
      <c r="AE67" s="431"/>
      <c r="AF67" s="431"/>
      <c r="AG67" s="432"/>
      <c r="AH67" s="430"/>
      <c r="AI67" s="431"/>
      <c r="AJ67" s="431"/>
      <c r="AK67" s="431"/>
      <c r="AL67" s="431"/>
      <c r="AM67" s="431"/>
      <c r="AN67" s="431"/>
      <c r="AO67" s="431"/>
      <c r="AP67" s="431"/>
      <c r="AQ67" s="153"/>
      <c r="AR67" s="153"/>
      <c r="AS67" s="153"/>
      <c r="AT67" s="153"/>
      <c r="AU67" s="153"/>
      <c r="AV67" s="188"/>
      <c r="AW67" s="153"/>
      <c r="AX67" s="153"/>
      <c r="AY67" s="153"/>
      <c r="AZ67" s="153"/>
      <c r="BA67" s="153"/>
      <c r="BB67" s="153"/>
      <c r="BC67" s="153"/>
      <c r="BD67" s="154"/>
    </row>
    <row r="68" spans="3:56" ht="30.75" customHeight="1" thickBot="1">
      <c r="C68" s="117" t="s">
        <v>80</v>
      </c>
      <c r="D68" s="108" t="s">
        <v>72</v>
      </c>
      <c r="E68" s="107" t="s">
        <v>19</v>
      </c>
      <c r="F68" s="102" t="s">
        <v>72</v>
      </c>
      <c r="G68" s="102"/>
      <c r="H68" s="102"/>
      <c r="I68" s="104" t="s">
        <v>72</v>
      </c>
      <c r="J68" s="99" t="s">
        <v>99</v>
      </c>
      <c r="K68" s="113">
        <v>0</v>
      </c>
      <c r="L68" s="114"/>
      <c r="M68" s="115">
        <v>0</v>
      </c>
      <c r="N68" s="115">
        <v>0</v>
      </c>
      <c r="O68" s="115">
        <v>0</v>
      </c>
      <c r="P68" s="115">
        <v>0</v>
      </c>
      <c r="Q68" s="115">
        <v>0</v>
      </c>
      <c r="R68" s="155">
        <v>0</v>
      </c>
      <c r="S68" s="200"/>
      <c r="T68" s="200"/>
      <c r="U68" s="430"/>
      <c r="V68" s="431"/>
      <c r="W68" s="431"/>
      <c r="X68" s="431"/>
      <c r="Y68" s="431"/>
      <c r="Z68" s="431"/>
      <c r="AA68" s="431"/>
      <c r="AB68" s="431"/>
      <c r="AC68" s="431"/>
      <c r="AD68" s="431"/>
      <c r="AE68" s="431"/>
      <c r="AF68" s="431"/>
      <c r="AG68" s="432"/>
      <c r="AH68" s="430"/>
      <c r="AI68" s="431"/>
      <c r="AJ68" s="431"/>
      <c r="AK68" s="431"/>
      <c r="AL68" s="431"/>
      <c r="AM68" s="431"/>
      <c r="AN68" s="431"/>
      <c r="AO68" s="431"/>
      <c r="AP68" s="431"/>
      <c r="AQ68" s="153"/>
      <c r="AR68" s="153"/>
      <c r="AS68" s="153"/>
      <c r="AT68" s="153"/>
      <c r="AU68" s="153"/>
      <c r="AV68" s="188"/>
      <c r="AW68" s="153"/>
      <c r="AX68" s="153"/>
      <c r="AY68" s="153"/>
      <c r="AZ68" s="153"/>
      <c r="BA68" s="153"/>
      <c r="BB68" s="153"/>
      <c r="BC68" s="153"/>
      <c r="BD68" s="154"/>
    </row>
    <row r="69" spans="3:56" s="236" customFormat="1" ht="30.75" customHeight="1" thickBot="1">
      <c r="C69" s="20" t="s">
        <v>30</v>
      </c>
      <c r="D69" s="21"/>
      <c r="E69" s="22"/>
      <c r="F69" s="23">
        <f>SUM(F47:F68)</f>
        <v>10793750</v>
      </c>
      <c r="G69" s="23"/>
      <c r="H69" s="23"/>
      <c r="I69" s="22"/>
      <c r="J69" s="24"/>
      <c r="K69" s="143">
        <f>SUM(K47:K68)</f>
        <v>3256</v>
      </c>
      <c r="L69" s="144"/>
      <c r="M69" s="143">
        <f>SUM(M47:M68)</f>
        <v>3256</v>
      </c>
      <c r="N69" s="144"/>
      <c r="O69" s="145">
        <f>SUM(O47:O68)</f>
        <v>0.65120000000000011</v>
      </c>
      <c r="P69" s="143">
        <f>SUM(P47:P68)</f>
        <v>0</v>
      </c>
      <c r="Q69" s="143">
        <f>SUM(Q47:Q68)</f>
        <v>3256.6512000000002</v>
      </c>
      <c r="R69" s="156" t="s">
        <v>72</v>
      </c>
      <c r="S69" s="201">
        <f>SUM(S47:S68)</f>
        <v>1925</v>
      </c>
      <c r="T69" s="201">
        <f>SUM(T47:T68)</f>
        <v>1331</v>
      </c>
    </row>
    <row r="70" spans="3:56" ht="15.75" thickBot="1">
      <c r="H70" s="129"/>
      <c r="K70" s="139"/>
      <c r="L70" s="139"/>
      <c r="M70" s="139"/>
      <c r="N70" s="139"/>
      <c r="O70" s="139"/>
      <c r="P70" s="139"/>
      <c r="Q70" s="139"/>
      <c r="R70" s="167"/>
      <c r="S70" s="139"/>
      <c r="T70" s="139"/>
    </row>
    <row r="71" spans="3:56" ht="24" thickBot="1">
      <c r="C71" s="742" t="s">
        <v>96</v>
      </c>
      <c r="D71" s="743"/>
      <c r="E71" s="743"/>
      <c r="F71" s="743"/>
      <c r="G71" s="743"/>
      <c r="H71" s="743"/>
      <c r="I71" s="743"/>
      <c r="J71" s="743"/>
      <c r="K71" s="32"/>
      <c r="L71" s="32"/>
      <c r="M71" s="33">
        <f>M69+M42</f>
        <v>68798.388030200003</v>
      </c>
      <c r="N71" s="32"/>
      <c r="O71" s="34">
        <f>O69+O42</f>
        <v>13.75967760604</v>
      </c>
      <c r="P71" s="33">
        <f>P42</f>
        <v>4461.9671621140005</v>
      </c>
      <c r="Q71" s="33">
        <f>Q69+Q42</f>
        <v>73274.114869920042</v>
      </c>
      <c r="R71" s="35"/>
      <c r="S71" s="219">
        <f>S69+S42</f>
        <v>50533.03</v>
      </c>
      <c r="T71" s="219">
        <f>T69+T42</f>
        <v>18265.329999999998</v>
      </c>
    </row>
    <row r="73" spans="3:56" ht="45.75" customHeight="1" thickBot="1"/>
    <row r="74" spans="3:56" ht="45.75" customHeight="1">
      <c r="E74" s="744" t="s">
        <v>88</v>
      </c>
      <c r="F74" s="745"/>
      <c r="G74" s="745"/>
      <c r="H74" s="745"/>
      <c r="I74" s="746"/>
      <c r="J74" s="129"/>
      <c r="K74" s="85" t="s">
        <v>64</v>
      </c>
      <c r="L74" s="86" t="s">
        <v>65</v>
      </c>
      <c r="M74" s="87" t="s">
        <v>66</v>
      </c>
      <c r="N74" s="88" t="s">
        <v>67</v>
      </c>
      <c r="O74" s="89" t="s">
        <v>68</v>
      </c>
    </row>
    <row r="75" spans="3:56" ht="45.75" customHeight="1" thickBot="1">
      <c r="E75" s="122" t="s">
        <v>89</v>
      </c>
      <c r="F75" s="123">
        <f>F42+F69</f>
        <v>35754250</v>
      </c>
      <c r="G75" s="123"/>
      <c r="H75" s="123"/>
      <c r="I75" s="124">
        <f>F75</f>
        <v>35754250</v>
      </c>
      <c r="K75" s="120" t="s">
        <v>87</v>
      </c>
      <c r="L75" s="90">
        <f>M42</f>
        <v>65542.388030200003</v>
      </c>
      <c r="M75" s="91">
        <f>Q42</f>
        <v>70017.463669920035</v>
      </c>
      <c r="N75" s="92" t="e">
        <f>L75/(F6+F7+F9+F10+F11+F12+F13+F14+#REF!+F25+F15+F16+F17+F18+F20+F21+F22+F23+F24+F27+F30+F31+F32+#REF!+F33+F35+#REF!+#REF!+F37+F38+#REF!+#REF!+F39+F40+F41+#REF!+F19+F26)*1000</f>
        <v>#REF!</v>
      </c>
      <c r="O75" s="93">
        <f>R42</f>
        <v>2.8051306532289031</v>
      </c>
    </row>
    <row r="76" spans="3:56" ht="45.75" customHeight="1" thickBot="1">
      <c r="E76" s="122" t="s">
        <v>90</v>
      </c>
      <c r="F76" s="123">
        <f>F75/F77</f>
        <v>11.264632083856061</v>
      </c>
      <c r="G76" s="125"/>
      <c r="H76" s="125"/>
      <c r="I76" s="124">
        <f>I75/I77</f>
        <v>8.4484740628920463</v>
      </c>
      <c r="K76" s="121" t="s">
        <v>101</v>
      </c>
      <c r="L76" s="99">
        <f>M69</f>
        <v>3256</v>
      </c>
      <c r="M76" s="148">
        <f>Q69</f>
        <v>3256.6512000000002</v>
      </c>
      <c r="N76" s="94"/>
      <c r="O76" s="409"/>
    </row>
    <row r="77" spans="3:56" ht="45.75" customHeight="1" thickBot="1">
      <c r="E77" s="126" t="s">
        <v>91</v>
      </c>
      <c r="F77" s="127">
        <f>H42*0.45</f>
        <v>3174027.3214285714</v>
      </c>
      <c r="G77" s="127"/>
      <c r="H77" s="127"/>
      <c r="I77" s="128">
        <f>H42*0.6</f>
        <v>4232036.4285714282</v>
      </c>
      <c r="K77" s="121" t="s">
        <v>102</v>
      </c>
      <c r="L77" s="95">
        <f>SUM(L75:L76)</f>
        <v>68798.388030200003</v>
      </c>
      <c r="M77" s="96">
        <f>SUM(M75:M76)</f>
        <v>73274.114869920042</v>
      </c>
      <c r="N77" s="97"/>
      <c r="O77" s="97"/>
      <c r="Q77" s="226"/>
      <c r="R77" s="226"/>
      <c r="S77" s="226"/>
      <c r="T77" s="226"/>
    </row>
    <row r="78" spans="3:56" ht="39" customHeight="1">
      <c r="N78" s="409"/>
      <c r="O78" s="409"/>
      <c r="Q78" s="224"/>
      <c r="R78" s="150"/>
      <c r="S78" s="150"/>
      <c r="T78" s="150"/>
    </row>
    <row r="79" spans="3:56" ht="31.5" customHeight="1">
      <c r="Q79" s="97"/>
      <c r="R79" s="97"/>
      <c r="S79" s="97"/>
      <c r="T79" s="97"/>
    </row>
    <row r="80" spans="3:56" ht="39" customHeight="1">
      <c r="E80" s="146"/>
      <c r="F80" s="147"/>
      <c r="G80" s="147"/>
      <c r="H80" s="147"/>
      <c r="I80" s="147"/>
      <c r="N80" s="225"/>
      <c r="O80" s="383"/>
      <c r="P80" s="383"/>
      <c r="Q80" s="409"/>
      <c r="R80" s="409"/>
      <c r="S80" s="409"/>
      <c r="T80" s="409"/>
    </row>
    <row r="81" spans="14:20" ht="21">
      <c r="N81" s="225"/>
      <c r="O81" s="227"/>
      <c r="P81" s="227"/>
      <c r="Q81" s="139"/>
      <c r="R81" s="139"/>
      <c r="S81" s="139"/>
      <c r="T81" s="139"/>
    </row>
    <row r="82" spans="14:20">
      <c r="N82" s="139"/>
      <c r="O82" s="139"/>
      <c r="P82" s="139"/>
      <c r="Q82" s="139"/>
      <c r="R82" s="139"/>
      <c r="S82" s="139"/>
      <c r="T82" s="139"/>
    </row>
  </sheetData>
  <mergeCells count="130">
    <mergeCell ref="AH3:BD3"/>
    <mergeCell ref="U44:AG44"/>
    <mergeCell ref="AH44:BD44"/>
    <mergeCell ref="C59:C60"/>
    <mergeCell ref="E59:E60"/>
    <mergeCell ref="C64:C65"/>
    <mergeCell ref="C71:J71"/>
    <mergeCell ref="E74:I74"/>
    <mergeCell ref="U3:AG3"/>
    <mergeCell ref="T57:T58"/>
    <mergeCell ref="N57:N58"/>
    <mergeCell ref="O57:O58"/>
    <mergeCell ref="P57:P58"/>
    <mergeCell ref="Q57:Q58"/>
    <mergeCell ref="R57:R58"/>
    <mergeCell ref="S57:S58"/>
    <mergeCell ref="N54:N56"/>
    <mergeCell ref="O54:O56"/>
    <mergeCell ref="P54:P56"/>
    <mergeCell ref="Q54:Q56"/>
    <mergeCell ref="R54:R56"/>
    <mergeCell ref="C57:C58"/>
    <mergeCell ref="D57:D58"/>
    <mergeCell ref="E57:E58"/>
    <mergeCell ref="F57:F58"/>
    <mergeCell ref="I57:I58"/>
    <mergeCell ref="N47:N53"/>
    <mergeCell ref="O47:O53"/>
    <mergeCell ref="P47:P53"/>
    <mergeCell ref="Q47:Q53"/>
    <mergeCell ref="R47:R53"/>
    <mergeCell ref="S47:S53"/>
    <mergeCell ref="B47:B56"/>
    <mergeCell ref="C47:C51"/>
    <mergeCell ref="J47:J53"/>
    <mergeCell ref="K47:K53"/>
    <mergeCell ref="L47:L53"/>
    <mergeCell ref="M47:M53"/>
    <mergeCell ref="J54:J56"/>
    <mergeCell ref="K54:K56"/>
    <mergeCell ref="L54:L56"/>
    <mergeCell ref="M54:M56"/>
    <mergeCell ref="O39:O40"/>
    <mergeCell ref="P39:P40"/>
    <mergeCell ref="Q39:Q40"/>
    <mergeCell ref="R39:R40"/>
    <mergeCell ref="B39:B40"/>
    <mergeCell ref="C39:C40"/>
    <mergeCell ref="N39:N40"/>
    <mergeCell ref="R35:R36"/>
    <mergeCell ref="K36:M36"/>
    <mergeCell ref="B37:B38"/>
    <mergeCell ref="C37:C38"/>
    <mergeCell ref="J37:J38"/>
    <mergeCell ref="N37:N38"/>
    <mergeCell ref="O37:O38"/>
    <mergeCell ref="P37:P38"/>
    <mergeCell ref="Q37:Q38"/>
    <mergeCell ref="R37:R38"/>
    <mergeCell ref="B35:B36"/>
    <mergeCell ref="C35:C36"/>
    <mergeCell ref="N35:N36"/>
    <mergeCell ref="O35:O36"/>
    <mergeCell ref="P35:P36"/>
    <mergeCell ref="Q35:Q36"/>
    <mergeCell ref="R30:R31"/>
    <mergeCell ref="K31:M31"/>
    <mergeCell ref="B32:B34"/>
    <mergeCell ref="C32:C34"/>
    <mergeCell ref="O32:O34"/>
    <mergeCell ref="P32:P34"/>
    <mergeCell ref="Q32:Q34"/>
    <mergeCell ref="R32:R34"/>
    <mergeCell ref="K34:M34"/>
    <mergeCell ref="B30:B31"/>
    <mergeCell ref="C30:C31"/>
    <mergeCell ref="N30:N31"/>
    <mergeCell ref="O30:O31"/>
    <mergeCell ref="P30:P31"/>
    <mergeCell ref="Q30:Q31"/>
    <mergeCell ref="N27:N28"/>
    <mergeCell ref="O27:O28"/>
    <mergeCell ref="P27:P28"/>
    <mergeCell ref="Q27:Q28"/>
    <mergeCell ref="R27:R28"/>
    <mergeCell ref="B25:B26"/>
    <mergeCell ref="C25:C26"/>
    <mergeCell ref="B27:B28"/>
    <mergeCell ref="C27:C28"/>
    <mergeCell ref="D27:D28"/>
    <mergeCell ref="J27:J28"/>
    <mergeCell ref="B17:B19"/>
    <mergeCell ref="B20:B23"/>
    <mergeCell ref="C20:C21"/>
    <mergeCell ref="N20:N21"/>
    <mergeCell ref="O20:O21"/>
    <mergeCell ref="P20:P21"/>
    <mergeCell ref="Q20:Q21"/>
    <mergeCell ref="R20:R21"/>
    <mergeCell ref="C22:C23"/>
    <mergeCell ref="P13:P14"/>
    <mergeCell ref="Q13:Q14"/>
    <mergeCell ref="R13:R14"/>
    <mergeCell ref="B15:B16"/>
    <mergeCell ref="C15:C16"/>
    <mergeCell ref="N15:N16"/>
    <mergeCell ref="O15:O16"/>
    <mergeCell ref="P15:P16"/>
    <mergeCell ref="Q15:Q16"/>
    <mergeCell ref="B13:B14"/>
    <mergeCell ref="C13:C14"/>
    <mergeCell ref="D13:D14"/>
    <mergeCell ref="J13:J14"/>
    <mergeCell ref="N13:N14"/>
    <mergeCell ref="O13:O14"/>
    <mergeCell ref="R15:R16"/>
    <mergeCell ref="R7:R8"/>
    <mergeCell ref="B11:B12"/>
    <mergeCell ref="C11:C12"/>
    <mergeCell ref="N11:N12"/>
    <mergeCell ref="O11:O12"/>
    <mergeCell ref="P11:P12"/>
    <mergeCell ref="Q11:Q12"/>
    <mergeCell ref="R11:R12"/>
    <mergeCell ref="B7:B8"/>
    <mergeCell ref="C7:C8"/>
    <mergeCell ref="N7:N8"/>
    <mergeCell ref="O7:O8"/>
    <mergeCell ref="P7:P8"/>
    <mergeCell ref="Q7:Q8"/>
  </mergeCells>
  <pageMargins left="0.70866141732283472" right="0.70866141732283472" top="0.74803149606299213" bottom="0.74803149606299213" header="0.31496062992125984" footer="0.31496062992125984"/>
  <pageSetup paperSize="9" scale="3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S72"/>
  <sheetViews>
    <sheetView showGridLines="0" zoomScale="60" zoomScaleNormal="60" zoomScalePageLayoutView="60" workbookViewId="0">
      <pane ySplit="6" topLeftCell="A16" activePane="bottomLeft" state="frozen"/>
      <selection activeCell="H9" sqref="H9"/>
      <selection pane="bottomLeft" activeCell="H9" sqref="H9"/>
    </sheetView>
  </sheetViews>
  <sheetFormatPr defaultColWidth="9.140625" defaultRowHeight="15"/>
  <cols>
    <col min="1" max="1" width="12.42578125" style="119" customWidth="1"/>
    <col min="2" max="2" width="33" style="25" customWidth="1"/>
    <col min="3" max="3" width="49.28515625" style="119" customWidth="1"/>
    <col min="4" max="4" width="39.42578125" style="119" customWidth="1"/>
    <col min="5" max="7" width="19.85546875" style="119" customWidth="1"/>
    <col min="8" max="8" width="47.7109375" style="119" hidden="1" customWidth="1"/>
    <col min="9" max="9" width="21.42578125" style="119" customWidth="1"/>
    <col min="10" max="14" width="4.42578125" style="119" customWidth="1"/>
    <col min="15" max="15" width="7.42578125" style="119" customWidth="1"/>
    <col min="16" max="25" width="4.42578125" style="119" customWidth="1"/>
    <col min="26" max="26" width="5" style="119" customWidth="1"/>
    <col min="27" max="27" width="4.140625" style="119" customWidth="1"/>
    <col min="28" max="29" width="4.42578125" style="119" customWidth="1"/>
    <col min="30" max="30" width="5.28515625" style="119" customWidth="1"/>
    <col min="31" max="31" width="6.28515625" style="119" customWidth="1"/>
    <col min="32" max="44" width="4.42578125" style="119" hidden="1" customWidth="1"/>
    <col min="45" max="45" width="0.7109375" style="119" customWidth="1"/>
    <col min="46" max="46" width="9.140625" style="119" customWidth="1"/>
    <col min="47" max="47" width="5.28515625" style="119" customWidth="1"/>
    <col min="48" max="48" width="2.42578125" style="119" customWidth="1"/>
    <col min="49" max="49" width="9.140625" style="119" customWidth="1"/>
    <col min="50" max="16384" width="9.140625" style="119"/>
  </cols>
  <sheetData>
    <row r="1" spans="2:45" ht="45.75" customHeight="1">
      <c r="B1" s="1" t="s">
        <v>92</v>
      </c>
      <c r="C1" s="1"/>
    </row>
    <row r="2" spans="2:45" ht="30" customHeight="1" thickBot="1">
      <c r="B2" s="2" t="s">
        <v>140</v>
      </c>
    </row>
    <row r="3" spans="2:45" ht="30" customHeight="1" thickBot="1">
      <c r="B3" s="2" t="s">
        <v>141</v>
      </c>
      <c r="C3" s="3"/>
      <c r="J3" s="735" t="s">
        <v>123</v>
      </c>
      <c r="K3" s="736"/>
      <c r="L3" s="736"/>
      <c r="M3" s="736"/>
      <c r="N3" s="736"/>
      <c r="O3" s="736"/>
      <c r="P3" s="736"/>
      <c r="Q3" s="736"/>
      <c r="R3" s="736"/>
      <c r="S3" s="736"/>
      <c r="T3" s="736"/>
      <c r="U3" s="736"/>
      <c r="V3" s="737"/>
      <c r="W3" s="735" t="s">
        <v>160</v>
      </c>
      <c r="X3" s="736"/>
      <c r="Y3" s="736"/>
      <c r="Z3" s="736"/>
      <c r="AA3" s="736"/>
      <c r="AB3" s="736"/>
      <c r="AC3" s="736"/>
      <c r="AD3" s="736"/>
      <c r="AE3" s="736"/>
      <c r="AF3" s="736"/>
      <c r="AG3" s="736"/>
      <c r="AH3" s="736"/>
      <c r="AI3" s="736"/>
      <c r="AJ3" s="736"/>
      <c r="AK3" s="736"/>
      <c r="AL3" s="736"/>
      <c r="AM3" s="736"/>
      <c r="AN3" s="736"/>
      <c r="AO3" s="736"/>
      <c r="AP3" s="736"/>
      <c r="AQ3" s="736"/>
      <c r="AR3" s="736"/>
      <c r="AS3" s="737"/>
    </row>
    <row r="4" spans="2:45" ht="30" customHeight="1" thickBot="1">
      <c r="B4" s="2" t="s">
        <v>168</v>
      </c>
      <c r="C4" s="3"/>
      <c r="J4" s="520"/>
      <c r="K4" s="521"/>
      <c r="L4" s="521"/>
      <c r="M4" s="521"/>
      <c r="N4" s="521"/>
      <c r="O4" s="521"/>
      <c r="P4" s="521"/>
      <c r="Q4" s="521"/>
      <c r="R4" s="521"/>
      <c r="S4" s="521"/>
      <c r="T4" s="521"/>
      <c r="U4" s="521"/>
      <c r="V4" s="522"/>
      <c r="W4" s="520"/>
      <c r="X4" s="521"/>
      <c r="Y4" s="521"/>
      <c r="Z4" s="521"/>
      <c r="AA4" s="521"/>
      <c r="AB4" s="521"/>
      <c r="AC4" s="521"/>
      <c r="AD4" s="521"/>
      <c r="AE4" s="521"/>
      <c r="AF4" s="521"/>
      <c r="AG4" s="521"/>
      <c r="AH4" s="521"/>
      <c r="AI4" s="521"/>
      <c r="AJ4" s="521"/>
      <c r="AK4" s="521"/>
      <c r="AL4" s="521"/>
      <c r="AM4" s="521"/>
      <c r="AN4" s="521"/>
      <c r="AO4" s="521"/>
      <c r="AP4" s="521"/>
      <c r="AQ4" s="521"/>
      <c r="AR4" s="521"/>
      <c r="AS4" s="522"/>
    </row>
    <row r="5" spans="2:45" ht="29.25" customHeight="1" thickBot="1">
      <c r="B5" s="2"/>
      <c r="C5" s="3"/>
      <c r="J5" s="410" t="s">
        <v>119</v>
      </c>
      <c r="K5" s="181" t="s">
        <v>120</v>
      </c>
      <c r="L5" s="181" t="s">
        <v>121</v>
      </c>
      <c r="M5" s="181" t="s">
        <v>122</v>
      </c>
      <c r="N5" s="181" t="s">
        <v>116</v>
      </c>
      <c r="O5" s="181" t="s">
        <v>117</v>
      </c>
      <c r="P5" s="181" t="s">
        <v>118</v>
      </c>
      <c r="Q5" s="183" t="s">
        <v>119</v>
      </c>
      <c r="R5" s="181" t="s">
        <v>120</v>
      </c>
      <c r="S5" s="181" t="s">
        <v>121</v>
      </c>
      <c r="T5" s="181" t="s">
        <v>122</v>
      </c>
      <c r="U5" s="181" t="s">
        <v>116</v>
      </c>
      <c r="V5" s="182" t="s">
        <v>117</v>
      </c>
      <c r="W5" s="180" t="s">
        <v>118</v>
      </c>
      <c r="X5" s="183" t="s">
        <v>119</v>
      </c>
      <c r="Y5" s="181" t="s">
        <v>120</v>
      </c>
      <c r="Z5" s="181" t="s">
        <v>121</v>
      </c>
      <c r="AA5" s="181" t="s">
        <v>122</v>
      </c>
      <c r="AB5" s="181" t="s">
        <v>116</v>
      </c>
      <c r="AC5" s="181" t="s">
        <v>117</v>
      </c>
      <c r="AD5" s="181" t="s">
        <v>118</v>
      </c>
      <c r="AE5" s="183" t="s">
        <v>119</v>
      </c>
      <c r="AF5" s="181" t="s">
        <v>120</v>
      </c>
      <c r="AG5" s="181" t="s">
        <v>121</v>
      </c>
      <c r="AH5" s="187" t="s">
        <v>122</v>
      </c>
      <c r="AI5" s="181" t="s">
        <v>116</v>
      </c>
      <c r="AJ5" s="181" t="s">
        <v>117</v>
      </c>
      <c r="AK5" s="187" t="s">
        <v>118</v>
      </c>
      <c r="AL5" s="183" t="s">
        <v>119</v>
      </c>
      <c r="AM5" s="181" t="s">
        <v>120</v>
      </c>
      <c r="AN5" s="181" t="s">
        <v>121</v>
      </c>
      <c r="AO5" s="181" t="s">
        <v>122</v>
      </c>
      <c r="AP5" s="181" t="s">
        <v>116</v>
      </c>
      <c r="AQ5" s="181" t="s">
        <v>117</v>
      </c>
      <c r="AR5" s="181" t="s">
        <v>118</v>
      </c>
      <c r="AS5" s="182" t="s">
        <v>119</v>
      </c>
    </row>
    <row r="6" spans="2:45" ht="45" customHeight="1" thickBot="1">
      <c r="B6" s="26" t="s">
        <v>1</v>
      </c>
      <c r="C6" s="539" t="s">
        <v>2</v>
      </c>
      <c r="D6" s="28" t="s">
        <v>3</v>
      </c>
      <c r="E6" s="29" t="s">
        <v>4</v>
      </c>
      <c r="F6" s="29" t="s">
        <v>165</v>
      </c>
      <c r="G6" s="29" t="s">
        <v>166</v>
      </c>
      <c r="H6" s="30" t="s">
        <v>5</v>
      </c>
      <c r="I6" s="31" t="s">
        <v>6</v>
      </c>
      <c r="J6" s="410">
        <v>19</v>
      </c>
      <c r="K6" s="181">
        <v>20</v>
      </c>
      <c r="L6" s="181">
        <v>21</v>
      </c>
      <c r="M6" s="181">
        <v>22</v>
      </c>
      <c r="N6" s="181">
        <v>23</v>
      </c>
      <c r="O6" s="181">
        <v>24</v>
      </c>
      <c r="P6" s="181">
        <v>25</v>
      </c>
      <c r="Q6" s="183">
        <v>26</v>
      </c>
      <c r="R6" s="181">
        <v>27</v>
      </c>
      <c r="S6" s="181">
        <v>28</v>
      </c>
      <c r="T6" s="181">
        <v>29</v>
      </c>
      <c r="U6" s="181">
        <v>30</v>
      </c>
      <c r="V6" s="182">
        <v>31</v>
      </c>
      <c r="W6" s="180">
        <v>1</v>
      </c>
      <c r="X6" s="183">
        <v>2</v>
      </c>
      <c r="Y6" s="181">
        <v>3</v>
      </c>
      <c r="Z6" s="181">
        <v>4</v>
      </c>
      <c r="AA6" s="181">
        <v>5</v>
      </c>
      <c r="AB6" s="181">
        <v>6</v>
      </c>
      <c r="AC6" s="181">
        <v>7</v>
      </c>
      <c r="AD6" s="181">
        <v>8</v>
      </c>
      <c r="AE6" s="183">
        <v>9</v>
      </c>
      <c r="AF6" s="181">
        <v>10</v>
      </c>
      <c r="AG6" s="181">
        <v>11</v>
      </c>
      <c r="AH6" s="181">
        <v>12</v>
      </c>
      <c r="AI6" s="181">
        <v>13</v>
      </c>
      <c r="AJ6" s="181">
        <v>14</v>
      </c>
      <c r="AK6" s="187">
        <v>15</v>
      </c>
      <c r="AL6" s="183">
        <v>16</v>
      </c>
      <c r="AM6" s="181">
        <v>17</v>
      </c>
      <c r="AN6" s="181">
        <v>18</v>
      </c>
      <c r="AO6" s="181">
        <v>19</v>
      </c>
      <c r="AP6" s="181">
        <v>20</v>
      </c>
      <c r="AQ6" s="181">
        <v>21</v>
      </c>
      <c r="AR6" s="181">
        <v>22</v>
      </c>
      <c r="AS6" s="182">
        <v>23</v>
      </c>
    </row>
    <row r="7" spans="2:45" ht="45.75" customHeight="1" thickBot="1">
      <c r="B7" s="540" t="s">
        <v>111</v>
      </c>
      <c r="C7" s="541" t="s">
        <v>163</v>
      </c>
      <c r="D7" s="542" t="s">
        <v>25</v>
      </c>
      <c r="E7" s="543">
        <v>833500</v>
      </c>
      <c r="F7" s="544">
        <v>41505</v>
      </c>
      <c r="G7" s="544">
        <v>41525</v>
      </c>
      <c r="H7" s="545" t="s">
        <v>20</v>
      </c>
      <c r="I7" s="546" t="s">
        <v>99</v>
      </c>
      <c r="J7" s="421" t="s">
        <v>103</v>
      </c>
      <c r="K7" s="422"/>
      <c r="L7" s="422"/>
      <c r="M7" s="422"/>
      <c r="N7" s="422"/>
      <c r="O7" s="422"/>
      <c r="P7" s="422"/>
      <c r="Q7" s="422"/>
      <c r="R7" s="422"/>
      <c r="S7" s="422"/>
      <c r="T7" s="422"/>
      <c r="U7" s="422"/>
      <c r="V7" s="423"/>
      <c r="W7" s="421"/>
      <c r="X7" s="422"/>
      <c r="Y7" s="422"/>
      <c r="Z7" s="422"/>
      <c r="AA7" s="422"/>
      <c r="AB7" s="422"/>
      <c r="AC7" s="422"/>
      <c r="AD7" s="422"/>
      <c r="AE7" s="153"/>
      <c r="AF7" s="153"/>
      <c r="AG7" s="153"/>
      <c r="AH7" s="153"/>
      <c r="AI7" s="153"/>
      <c r="AJ7" s="153"/>
      <c r="AK7" s="188"/>
      <c r="AL7" s="153"/>
      <c r="AM7" s="153"/>
      <c r="AN7" s="153"/>
      <c r="AO7" s="153"/>
      <c r="AP7" s="153"/>
      <c r="AQ7" s="153"/>
      <c r="AR7" s="153"/>
      <c r="AS7" s="154"/>
    </row>
    <row r="8" spans="2:45" ht="60.75" customHeight="1">
      <c r="B8" s="578" t="s">
        <v>50</v>
      </c>
      <c r="C8" s="341" t="s">
        <v>146</v>
      </c>
      <c r="D8" s="342" t="s">
        <v>19</v>
      </c>
      <c r="E8" s="343">
        <v>450000</v>
      </c>
      <c r="F8" s="526">
        <v>41505</v>
      </c>
      <c r="G8" s="526">
        <v>41525</v>
      </c>
      <c r="H8" s="346" t="s">
        <v>20</v>
      </c>
      <c r="I8" s="547" t="s">
        <v>99</v>
      </c>
      <c r="J8" s="424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6"/>
      <c r="W8" s="424"/>
      <c r="X8" s="425"/>
      <c r="Y8" s="425"/>
      <c r="Z8" s="425"/>
      <c r="AA8" s="425"/>
      <c r="AB8" s="425"/>
      <c r="AC8" s="425"/>
      <c r="AD8" s="425"/>
      <c r="AE8" s="158"/>
      <c r="AF8" s="158"/>
      <c r="AG8" s="158"/>
      <c r="AH8" s="158"/>
      <c r="AI8" s="158"/>
      <c r="AJ8" s="158"/>
      <c r="AK8" s="189"/>
      <c r="AL8" s="158"/>
      <c r="AM8" s="158"/>
      <c r="AN8" s="158"/>
      <c r="AO8" s="158"/>
      <c r="AP8" s="158"/>
      <c r="AQ8" s="158"/>
      <c r="AR8" s="158"/>
      <c r="AS8" s="159"/>
    </row>
    <row r="9" spans="2:45" ht="60.75" customHeight="1" thickBot="1">
      <c r="B9" s="579"/>
      <c r="C9" s="349" t="s">
        <v>33</v>
      </c>
      <c r="D9" s="289" t="s">
        <v>45</v>
      </c>
      <c r="E9" s="290">
        <v>600000</v>
      </c>
      <c r="F9" s="527">
        <v>41520</v>
      </c>
      <c r="G9" s="527">
        <v>41521</v>
      </c>
      <c r="H9" s="291" t="s">
        <v>16</v>
      </c>
      <c r="I9" s="548" t="s">
        <v>39</v>
      </c>
      <c r="J9" s="160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2"/>
      <c r="W9" s="160"/>
      <c r="X9" s="161"/>
      <c r="Y9" s="434"/>
      <c r="Z9" s="434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90"/>
      <c r="AL9" s="161"/>
      <c r="AM9" s="161"/>
      <c r="AN9" s="161"/>
      <c r="AO9" s="161"/>
      <c r="AP9" s="161"/>
      <c r="AQ9" s="161"/>
      <c r="AR9" s="161"/>
      <c r="AS9" s="162"/>
    </row>
    <row r="10" spans="2:45" ht="79.5" customHeight="1" thickBot="1">
      <c r="B10" s="549" t="s">
        <v>49</v>
      </c>
      <c r="C10" s="354" t="s">
        <v>148</v>
      </c>
      <c r="D10" s="355" t="s">
        <v>19</v>
      </c>
      <c r="E10" s="356">
        <v>300000</v>
      </c>
      <c r="F10" s="528">
        <v>41505</v>
      </c>
      <c r="G10" s="528">
        <v>41526</v>
      </c>
      <c r="H10" s="359" t="s">
        <v>20</v>
      </c>
      <c r="I10" s="550" t="s">
        <v>99</v>
      </c>
      <c r="J10" s="427"/>
      <c r="K10" s="428"/>
      <c r="L10" s="428"/>
      <c r="M10" s="428"/>
      <c r="N10" s="428"/>
      <c r="O10" s="428"/>
      <c r="P10" s="428"/>
      <c r="Q10" s="428"/>
      <c r="R10" s="428"/>
      <c r="S10" s="428"/>
      <c r="T10" s="428"/>
      <c r="U10" s="428"/>
      <c r="V10" s="429"/>
      <c r="W10" s="427"/>
      <c r="X10" s="428"/>
      <c r="Y10" s="428"/>
      <c r="Z10" s="428"/>
      <c r="AA10" s="428"/>
      <c r="AB10" s="428"/>
      <c r="AC10" s="428"/>
      <c r="AD10" s="428"/>
      <c r="AE10" s="428"/>
      <c r="AF10" s="220"/>
      <c r="AG10" s="220"/>
      <c r="AH10" s="220"/>
      <c r="AI10" s="220"/>
      <c r="AJ10" s="220"/>
      <c r="AK10" s="232"/>
      <c r="AL10" s="220"/>
      <c r="AM10" s="220"/>
      <c r="AN10" s="220"/>
      <c r="AO10" s="220"/>
      <c r="AP10" s="220"/>
      <c r="AQ10" s="220"/>
      <c r="AR10" s="220"/>
      <c r="AS10" s="221"/>
    </row>
    <row r="11" spans="2:45" ht="45.75" customHeight="1" thickBot="1">
      <c r="B11" s="575" t="s">
        <v>113</v>
      </c>
      <c r="C11" s="237" t="s">
        <v>134</v>
      </c>
      <c r="D11" s="238" t="s">
        <v>25</v>
      </c>
      <c r="E11" s="574">
        <v>350000</v>
      </c>
      <c r="F11" s="528">
        <v>41505</v>
      </c>
      <c r="G11" s="528">
        <v>41526</v>
      </c>
      <c r="H11" s="149" t="s">
        <v>16</v>
      </c>
      <c r="I11" s="551" t="s">
        <v>99</v>
      </c>
      <c r="J11" s="421" t="s">
        <v>104</v>
      </c>
      <c r="K11" s="422"/>
      <c r="L11" s="422"/>
      <c r="M11" s="422"/>
      <c r="N11" s="422"/>
      <c r="O11" s="422"/>
      <c r="P11" s="422"/>
      <c r="Q11" s="422"/>
      <c r="R11" s="422"/>
      <c r="S11" s="422"/>
      <c r="T11" s="422"/>
      <c r="U11" s="422"/>
      <c r="V11" s="423"/>
      <c r="W11" s="421"/>
      <c r="X11" s="422"/>
      <c r="Y11" s="422"/>
      <c r="Z11" s="422"/>
      <c r="AA11" s="422"/>
      <c r="AB11" s="422"/>
      <c r="AC11" s="422"/>
      <c r="AD11" s="422"/>
      <c r="AE11" s="422"/>
      <c r="AF11" s="153"/>
      <c r="AG11" s="153"/>
      <c r="AH11" s="153"/>
      <c r="AI11" s="153"/>
      <c r="AJ11" s="153"/>
      <c r="AK11" s="188"/>
      <c r="AL11" s="153"/>
      <c r="AM11" s="153"/>
      <c r="AN11" s="153"/>
      <c r="AO11" s="153"/>
      <c r="AP11" s="153"/>
      <c r="AQ11" s="153"/>
      <c r="AR11" s="153"/>
      <c r="AS11" s="154"/>
    </row>
    <row r="12" spans="2:45" ht="45.75" customHeight="1">
      <c r="B12" s="577" t="s">
        <v>107</v>
      </c>
      <c r="C12" s="242" t="s">
        <v>33</v>
      </c>
      <c r="D12" s="243" t="s">
        <v>108</v>
      </c>
      <c r="E12" s="164">
        <v>130000</v>
      </c>
      <c r="F12" s="529">
        <v>41512</v>
      </c>
      <c r="G12" s="529">
        <v>41525</v>
      </c>
      <c r="H12" s="165" t="s">
        <v>109</v>
      </c>
      <c r="I12" s="552" t="s">
        <v>51</v>
      </c>
      <c r="J12" s="157"/>
      <c r="K12" s="158"/>
      <c r="L12" s="158"/>
      <c r="M12" s="158"/>
      <c r="N12" s="158"/>
      <c r="O12" s="158"/>
      <c r="P12" s="158"/>
      <c r="Q12" s="425" t="s">
        <v>104</v>
      </c>
      <c r="R12" s="425"/>
      <c r="S12" s="425"/>
      <c r="T12" s="425"/>
      <c r="U12" s="425"/>
      <c r="V12" s="426"/>
      <c r="W12" s="424"/>
      <c r="X12" s="425"/>
      <c r="Y12" s="425"/>
      <c r="Z12" s="425"/>
      <c r="AA12" s="425"/>
      <c r="AB12" s="425"/>
      <c r="AC12" s="425"/>
      <c r="AD12" s="425"/>
      <c r="AE12" s="158"/>
      <c r="AF12" s="158"/>
      <c r="AG12" s="158"/>
      <c r="AH12" s="158"/>
      <c r="AI12" s="158"/>
      <c r="AJ12" s="158"/>
      <c r="AK12" s="189"/>
      <c r="AL12" s="158"/>
      <c r="AM12" s="158"/>
      <c r="AN12" s="158"/>
      <c r="AO12" s="158"/>
      <c r="AP12" s="158"/>
      <c r="AQ12" s="158"/>
      <c r="AR12" s="158"/>
      <c r="AS12" s="159"/>
    </row>
    <row r="13" spans="2:45" ht="45.75" customHeight="1" thickBot="1">
      <c r="B13" s="576"/>
      <c r="C13" s="40" t="s">
        <v>18</v>
      </c>
      <c r="D13" s="17" t="s">
        <v>19</v>
      </c>
      <c r="E13" s="246">
        <v>87500</v>
      </c>
      <c r="F13" s="530">
        <v>41505</v>
      </c>
      <c r="G13" s="530">
        <v>41511</v>
      </c>
      <c r="H13" s="38" t="s">
        <v>20</v>
      </c>
      <c r="I13" s="553" t="s">
        <v>63</v>
      </c>
      <c r="J13" s="433"/>
      <c r="K13" s="434"/>
      <c r="L13" s="434"/>
      <c r="M13" s="434"/>
      <c r="N13" s="434"/>
      <c r="O13" s="434"/>
      <c r="P13" s="434"/>
      <c r="Q13" s="161"/>
      <c r="R13" s="161"/>
      <c r="S13" s="161"/>
      <c r="T13" s="161"/>
      <c r="U13" s="161"/>
      <c r="V13" s="162"/>
      <c r="W13" s="160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90"/>
      <c r="AL13" s="161"/>
      <c r="AM13" s="161"/>
      <c r="AN13" s="161"/>
      <c r="AO13" s="161"/>
      <c r="AP13" s="161"/>
      <c r="AQ13" s="161"/>
      <c r="AR13" s="161"/>
      <c r="AS13" s="162"/>
    </row>
    <row r="14" spans="2:45" ht="45.75" customHeight="1" thickBot="1">
      <c r="B14" s="753" t="s">
        <v>147</v>
      </c>
      <c r="C14" s="662" t="s">
        <v>149</v>
      </c>
      <c r="D14" s="133" t="s">
        <v>154</v>
      </c>
      <c r="E14" s="73">
        <v>260000</v>
      </c>
      <c r="F14" s="528">
        <v>41505</v>
      </c>
      <c r="G14" s="528">
        <v>41526</v>
      </c>
      <c r="H14" s="515" t="s">
        <v>20</v>
      </c>
      <c r="I14" s="755" t="s">
        <v>99</v>
      </c>
      <c r="J14" s="424"/>
      <c r="K14" s="425"/>
      <c r="L14" s="425"/>
      <c r="M14" s="425"/>
      <c r="N14" s="425"/>
      <c r="O14" s="425"/>
      <c r="P14" s="425"/>
      <c r="Q14" s="425"/>
      <c r="R14" s="425"/>
      <c r="S14" s="425"/>
      <c r="T14" s="425"/>
      <c r="U14" s="425"/>
      <c r="V14" s="426"/>
      <c r="W14" s="424"/>
      <c r="X14" s="425"/>
      <c r="Y14" s="425"/>
      <c r="Z14" s="425"/>
      <c r="AA14" s="425"/>
      <c r="AB14" s="425"/>
      <c r="AC14" s="425"/>
      <c r="AD14" s="425"/>
      <c r="AE14" s="425"/>
      <c r="AF14" s="158"/>
      <c r="AG14" s="158"/>
      <c r="AH14" s="158"/>
      <c r="AI14" s="158"/>
      <c r="AJ14" s="158"/>
      <c r="AK14" s="189"/>
      <c r="AL14" s="158"/>
      <c r="AM14" s="158"/>
      <c r="AN14" s="158"/>
      <c r="AO14" s="158"/>
      <c r="AP14" s="158"/>
      <c r="AQ14" s="158"/>
      <c r="AR14" s="158"/>
      <c r="AS14" s="159"/>
    </row>
    <row r="15" spans="2:45" ht="45.75" customHeight="1" thickBot="1">
      <c r="B15" s="754"/>
      <c r="C15" s="663"/>
      <c r="D15" s="370" t="s">
        <v>19</v>
      </c>
      <c r="E15" s="309">
        <v>540000</v>
      </c>
      <c r="F15" s="528">
        <v>41505</v>
      </c>
      <c r="G15" s="528">
        <v>41526</v>
      </c>
      <c r="H15" s="436" t="s">
        <v>20</v>
      </c>
      <c r="I15" s="756"/>
      <c r="J15" s="440"/>
      <c r="K15" s="441"/>
      <c r="L15" s="441"/>
      <c r="M15" s="441"/>
      <c r="N15" s="441"/>
      <c r="O15" s="441"/>
      <c r="P15" s="441"/>
      <c r="Q15" s="441"/>
      <c r="R15" s="441"/>
      <c r="S15" s="441"/>
      <c r="T15" s="441"/>
      <c r="U15" s="441"/>
      <c r="V15" s="442"/>
      <c r="W15" s="440"/>
      <c r="X15" s="441"/>
      <c r="Y15" s="441"/>
      <c r="Z15" s="441"/>
      <c r="AA15" s="441"/>
      <c r="AB15" s="441"/>
      <c r="AC15" s="441"/>
      <c r="AD15" s="441"/>
      <c r="AE15" s="441"/>
      <c r="AF15" s="233"/>
      <c r="AG15" s="233"/>
      <c r="AH15" s="233"/>
      <c r="AI15" s="233"/>
      <c r="AJ15" s="233"/>
      <c r="AK15" s="235"/>
      <c r="AL15" s="233"/>
      <c r="AM15" s="233"/>
      <c r="AN15" s="233"/>
      <c r="AO15" s="233"/>
      <c r="AP15" s="233"/>
      <c r="AQ15" s="233"/>
      <c r="AR15" s="233"/>
      <c r="AS15" s="234"/>
    </row>
    <row r="16" spans="2:45" ht="45.75" customHeight="1" thickBot="1">
      <c r="B16" s="759" t="s">
        <v>143</v>
      </c>
      <c r="C16" s="252" t="s">
        <v>164</v>
      </c>
      <c r="D16" s="438" t="s">
        <v>25</v>
      </c>
      <c r="E16" s="79">
        <v>2000000</v>
      </c>
      <c r="F16" s="531">
        <v>41512</v>
      </c>
      <c r="G16" s="531">
        <v>41518</v>
      </c>
      <c r="H16" s="134" t="s">
        <v>16</v>
      </c>
      <c r="I16" s="554" t="s">
        <v>28</v>
      </c>
      <c r="J16" s="508"/>
      <c r="K16" s="509"/>
      <c r="L16" s="509"/>
      <c r="M16" s="509"/>
      <c r="N16" s="509"/>
      <c r="O16" s="509"/>
      <c r="P16" s="509"/>
      <c r="Q16" s="523"/>
      <c r="R16" s="523"/>
      <c r="S16" s="523"/>
      <c r="T16" s="523"/>
      <c r="U16" s="523"/>
      <c r="V16" s="524"/>
      <c r="W16" s="525"/>
      <c r="X16" s="509"/>
      <c r="Y16" s="509"/>
      <c r="Z16" s="509"/>
      <c r="AA16" s="509"/>
      <c r="AB16" s="509"/>
      <c r="AC16" s="509"/>
      <c r="AD16" s="509"/>
      <c r="AE16" s="509"/>
      <c r="AF16" s="509"/>
      <c r="AG16" s="509"/>
      <c r="AH16" s="509"/>
      <c r="AI16" s="509"/>
      <c r="AJ16" s="509"/>
      <c r="AK16" s="511"/>
      <c r="AL16" s="509"/>
      <c r="AM16" s="509"/>
      <c r="AN16" s="509"/>
      <c r="AO16" s="509"/>
      <c r="AP16" s="509"/>
      <c r="AQ16" s="509"/>
      <c r="AR16" s="509"/>
      <c r="AS16" s="510"/>
    </row>
    <row r="17" spans="2:45" ht="45.75" customHeight="1" thickBot="1">
      <c r="B17" s="760"/>
      <c r="C17" s="253" t="s">
        <v>21</v>
      </c>
      <c r="D17" s="371" t="s">
        <v>19</v>
      </c>
      <c r="E17" s="82">
        <v>1000000</v>
      </c>
      <c r="F17" s="528">
        <v>41505</v>
      </c>
      <c r="G17" s="528">
        <v>41526</v>
      </c>
      <c r="H17" s="83" t="s">
        <v>20</v>
      </c>
      <c r="I17" s="555" t="s">
        <v>51</v>
      </c>
      <c r="J17" s="433"/>
      <c r="K17" s="434"/>
      <c r="L17" s="434"/>
      <c r="M17" s="434"/>
      <c r="N17" s="434"/>
      <c r="O17" s="434"/>
      <c r="P17" s="434"/>
      <c r="Q17" s="434"/>
      <c r="R17" s="434"/>
      <c r="S17" s="434"/>
      <c r="T17" s="434"/>
      <c r="U17" s="434"/>
      <c r="V17" s="444"/>
      <c r="W17" s="433"/>
      <c r="X17" s="434"/>
      <c r="Y17" s="434"/>
      <c r="Z17" s="434"/>
      <c r="AA17" s="434"/>
      <c r="AB17" s="434"/>
      <c r="AC17" s="434"/>
      <c r="AD17" s="434"/>
      <c r="AE17" s="434"/>
      <c r="AF17" s="161"/>
      <c r="AG17" s="161"/>
      <c r="AH17" s="161"/>
      <c r="AI17" s="161"/>
      <c r="AJ17" s="161"/>
      <c r="AK17" s="190"/>
      <c r="AL17" s="161"/>
      <c r="AM17" s="161"/>
      <c r="AN17" s="161"/>
      <c r="AO17" s="161"/>
      <c r="AP17" s="161"/>
      <c r="AQ17" s="161"/>
      <c r="AR17" s="161"/>
      <c r="AS17" s="162"/>
    </row>
    <row r="18" spans="2:45" ht="45.75" customHeight="1" thickBot="1">
      <c r="B18" s="556" t="s">
        <v>29</v>
      </c>
      <c r="C18" s="256" t="s">
        <v>33</v>
      </c>
      <c r="D18" s="257" t="s">
        <v>25</v>
      </c>
      <c r="E18" s="258">
        <v>2750000</v>
      </c>
      <c r="F18" s="530">
        <v>41505</v>
      </c>
      <c r="G18" s="530">
        <v>41511</v>
      </c>
      <c r="H18" s="49" t="s">
        <v>48</v>
      </c>
      <c r="I18" s="557" t="s">
        <v>28</v>
      </c>
      <c r="J18" s="421" t="s">
        <v>104</v>
      </c>
      <c r="K18" s="422"/>
      <c r="L18" s="422"/>
      <c r="M18" s="422"/>
      <c r="N18" s="422"/>
      <c r="O18" s="422"/>
      <c r="P18" s="422"/>
      <c r="Q18" s="153"/>
      <c r="R18" s="153"/>
      <c r="S18" s="153"/>
      <c r="T18" s="153"/>
      <c r="U18" s="153"/>
      <c r="V18" s="154"/>
      <c r="W18" s="152"/>
      <c r="X18" s="153"/>
      <c r="Y18" s="153"/>
      <c r="Z18" s="153"/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88"/>
      <c r="AL18" s="153"/>
      <c r="AM18" s="153"/>
      <c r="AN18" s="153"/>
      <c r="AO18" s="153"/>
      <c r="AP18" s="153"/>
      <c r="AQ18" s="153"/>
      <c r="AR18" s="153"/>
      <c r="AS18" s="154"/>
    </row>
    <row r="19" spans="2:45" ht="45.75" customHeight="1" thickBot="1">
      <c r="B19" s="558" t="s">
        <v>128</v>
      </c>
      <c r="C19" s="265" t="s">
        <v>33</v>
      </c>
      <c r="D19" s="266" t="s">
        <v>25</v>
      </c>
      <c r="E19" s="267">
        <v>3300000</v>
      </c>
      <c r="F19" s="531">
        <v>41512</v>
      </c>
      <c r="G19" s="531">
        <v>41518</v>
      </c>
      <c r="H19" s="515" t="s">
        <v>48</v>
      </c>
      <c r="I19" s="559" t="s">
        <v>28</v>
      </c>
      <c r="J19" s="152"/>
      <c r="K19" s="153"/>
      <c r="L19" s="153"/>
      <c r="M19" s="153"/>
      <c r="N19" s="153"/>
      <c r="O19" s="153"/>
      <c r="P19" s="153"/>
      <c r="Q19" s="422" t="s">
        <v>104</v>
      </c>
      <c r="R19" s="422"/>
      <c r="S19" s="422"/>
      <c r="T19" s="422"/>
      <c r="U19" s="422"/>
      <c r="V19" s="423"/>
      <c r="W19" s="421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  <c r="AI19" s="153"/>
      <c r="AJ19" s="153"/>
      <c r="AK19" s="188"/>
      <c r="AL19" s="153"/>
      <c r="AM19" s="153"/>
      <c r="AN19" s="153"/>
      <c r="AO19" s="153"/>
      <c r="AP19" s="153"/>
      <c r="AQ19" s="153"/>
      <c r="AR19" s="153"/>
      <c r="AS19" s="154"/>
    </row>
    <row r="20" spans="2:45" ht="45.75" customHeight="1" thickBot="1">
      <c r="B20" s="558" t="s">
        <v>151</v>
      </c>
      <c r="C20" s="265" t="s">
        <v>152</v>
      </c>
      <c r="D20" s="266" t="s">
        <v>25</v>
      </c>
      <c r="E20" s="267">
        <v>520000</v>
      </c>
      <c r="F20" s="531">
        <v>41512</v>
      </c>
      <c r="G20" s="531">
        <v>41525</v>
      </c>
      <c r="H20" s="515" t="s">
        <v>153</v>
      </c>
      <c r="I20" s="559" t="s">
        <v>51</v>
      </c>
      <c r="J20" s="152"/>
      <c r="K20" s="153"/>
      <c r="L20" s="153"/>
      <c r="M20" s="153"/>
      <c r="N20" s="153"/>
      <c r="O20" s="153"/>
      <c r="P20" s="153"/>
      <c r="Q20" s="422" t="s">
        <v>104</v>
      </c>
      <c r="R20" s="422"/>
      <c r="S20" s="422"/>
      <c r="T20" s="422"/>
      <c r="U20" s="422"/>
      <c r="V20" s="423"/>
      <c r="W20" s="421"/>
      <c r="X20" s="422"/>
      <c r="Y20" s="422"/>
      <c r="Z20" s="422"/>
      <c r="AA20" s="422"/>
      <c r="AB20" s="422"/>
      <c r="AC20" s="422"/>
      <c r="AD20" s="422"/>
      <c r="AE20" s="153"/>
      <c r="AF20" s="153"/>
      <c r="AG20" s="153"/>
      <c r="AH20" s="153"/>
      <c r="AI20" s="153"/>
      <c r="AJ20" s="153"/>
      <c r="AK20" s="188"/>
      <c r="AL20" s="153"/>
      <c r="AM20" s="153"/>
      <c r="AN20" s="153"/>
      <c r="AO20" s="153"/>
      <c r="AP20" s="153"/>
      <c r="AQ20" s="153"/>
      <c r="AR20" s="153"/>
      <c r="AS20" s="154"/>
    </row>
    <row r="21" spans="2:45" ht="45.75" customHeight="1" thickBot="1">
      <c r="B21" s="759" t="s">
        <v>105</v>
      </c>
      <c r="C21" s="273" t="s">
        <v>33</v>
      </c>
      <c r="D21" s="133" t="s">
        <v>32</v>
      </c>
      <c r="E21" s="79">
        <v>1050000</v>
      </c>
      <c r="F21" s="531">
        <v>41512</v>
      </c>
      <c r="G21" s="531">
        <v>41518</v>
      </c>
      <c r="H21" s="134" t="s">
        <v>16</v>
      </c>
      <c r="I21" s="554" t="s">
        <v>137</v>
      </c>
      <c r="J21" s="152"/>
      <c r="K21" s="153"/>
      <c r="L21" s="153"/>
      <c r="M21" s="153"/>
      <c r="N21" s="153"/>
      <c r="O21" s="153"/>
      <c r="P21" s="153"/>
      <c r="Q21" s="422" t="s">
        <v>104</v>
      </c>
      <c r="R21" s="422"/>
      <c r="S21" s="422"/>
      <c r="T21" s="422"/>
      <c r="U21" s="422"/>
      <c r="V21" s="423"/>
      <c r="W21" s="421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88"/>
      <c r="AL21" s="153"/>
      <c r="AM21" s="153"/>
      <c r="AN21" s="153"/>
      <c r="AO21" s="153"/>
      <c r="AP21" s="153"/>
      <c r="AQ21" s="153"/>
      <c r="AR21" s="153"/>
      <c r="AS21" s="154"/>
    </row>
    <row r="22" spans="2:45" ht="45.75" customHeight="1" thickBot="1">
      <c r="B22" s="760"/>
      <c r="C22" s="274" t="s">
        <v>95</v>
      </c>
      <c r="D22" s="81" t="s">
        <v>19</v>
      </c>
      <c r="E22" s="82">
        <v>150000</v>
      </c>
      <c r="F22" s="530">
        <v>41505</v>
      </c>
      <c r="G22" s="530">
        <v>41511</v>
      </c>
      <c r="H22" s="83" t="s">
        <v>20</v>
      </c>
      <c r="I22" s="555" t="s">
        <v>28</v>
      </c>
      <c r="J22" s="427"/>
      <c r="K22" s="428"/>
      <c r="L22" s="428"/>
      <c r="M22" s="428"/>
      <c r="N22" s="428"/>
      <c r="O22" s="428"/>
      <c r="P22" s="428"/>
      <c r="Q22" s="220"/>
      <c r="R22" s="220"/>
      <c r="S22" s="220"/>
      <c r="T22" s="220"/>
      <c r="U22" s="220"/>
      <c r="V22" s="221"/>
      <c r="W22" s="231"/>
      <c r="X22" s="220"/>
      <c r="Y22" s="220"/>
      <c r="Z22" s="220"/>
      <c r="AA22" s="220"/>
      <c r="AB22" s="220"/>
      <c r="AC22" s="220"/>
      <c r="AD22" s="220"/>
      <c r="AE22" s="220"/>
      <c r="AF22" s="220"/>
      <c r="AG22" s="220"/>
      <c r="AH22" s="220"/>
      <c r="AI22" s="220"/>
      <c r="AJ22" s="220"/>
      <c r="AK22" s="232"/>
      <c r="AL22" s="220"/>
      <c r="AM22" s="220"/>
      <c r="AN22" s="220"/>
      <c r="AO22" s="220"/>
      <c r="AP22" s="220"/>
      <c r="AQ22" s="220"/>
      <c r="AR22" s="220"/>
      <c r="AS22" s="221"/>
    </row>
    <row r="23" spans="2:45" ht="45.75" customHeight="1">
      <c r="B23" s="759" t="s">
        <v>129</v>
      </c>
      <c r="C23" s="273" t="s">
        <v>33</v>
      </c>
      <c r="D23" s="133" t="s">
        <v>25</v>
      </c>
      <c r="E23" s="79">
        <v>585000</v>
      </c>
      <c r="F23" s="531">
        <v>41519</v>
      </c>
      <c r="G23" s="531">
        <v>41526</v>
      </c>
      <c r="H23" s="134" t="s">
        <v>16</v>
      </c>
      <c r="I23" s="554" t="s">
        <v>136</v>
      </c>
      <c r="J23" s="157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9"/>
      <c r="W23" s="157"/>
      <c r="X23" s="425" t="s">
        <v>104</v>
      </c>
      <c r="Y23" s="425"/>
      <c r="Z23" s="425"/>
      <c r="AA23" s="425"/>
      <c r="AB23" s="425"/>
      <c r="AC23" s="425"/>
      <c r="AD23" s="425"/>
      <c r="AE23" s="425"/>
      <c r="AF23" s="158"/>
      <c r="AG23" s="158"/>
      <c r="AH23" s="158"/>
      <c r="AI23" s="158"/>
      <c r="AJ23" s="158"/>
      <c r="AK23" s="189"/>
      <c r="AL23" s="158"/>
      <c r="AM23" s="158"/>
      <c r="AN23" s="158"/>
      <c r="AO23" s="158"/>
      <c r="AP23" s="158"/>
      <c r="AQ23" s="158"/>
      <c r="AR23" s="158"/>
      <c r="AS23" s="159"/>
    </row>
    <row r="24" spans="2:45" ht="45.75" customHeight="1" thickBot="1">
      <c r="B24" s="760"/>
      <c r="C24" s="274" t="s">
        <v>135</v>
      </c>
      <c r="D24" s="81" t="s">
        <v>25</v>
      </c>
      <c r="E24" s="82">
        <v>675000</v>
      </c>
      <c r="F24" s="532">
        <v>41505</v>
      </c>
      <c r="G24" s="532">
        <v>41519</v>
      </c>
      <c r="H24" s="83" t="s">
        <v>16</v>
      </c>
      <c r="I24" s="555" t="s">
        <v>51</v>
      </c>
      <c r="J24" s="433" t="s">
        <v>104</v>
      </c>
      <c r="K24" s="434"/>
      <c r="L24" s="434"/>
      <c r="M24" s="434"/>
      <c r="N24" s="434"/>
      <c r="O24" s="434"/>
      <c r="P24" s="434"/>
      <c r="Q24" s="434"/>
      <c r="R24" s="434"/>
      <c r="S24" s="434"/>
      <c r="T24" s="434"/>
      <c r="U24" s="434"/>
      <c r="V24" s="444"/>
      <c r="W24" s="433"/>
      <c r="X24" s="434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90"/>
      <c r="AL24" s="161"/>
      <c r="AM24" s="161"/>
      <c r="AN24" s="161"/>
      <c r="AO24" s="161"/>
      <c r="AP24" s="161"/>
      <c r="AQ24" s="161"/>
      <c r="AR24" s="161"/>
      <c r="AS24" s="162"/>
    </row>
    <row r="25" spans="2:45" ht="45.75" customHeight="1" thickBot="1">
      <c r="B25" s="560" t="s">
        <v>41</v>
      </c>
      <c r="C25" s="516" t="s">
        <v>18</v>
      </c>
      <c r="D25" s="131" t="s">
        <v>19</v>
      </c>
      <c r="E25" s="517">
        <v>700000</v>
      </c>
      <c r="F25" s="528">
        <v>41505</v>
      </c>
      <c r="G25" s="528">
        <v>41526</v>
      </c>
      <c r="H25" s="515" t="s">
        <v>20</v>
      </c>
      <c r="I25" s="561" t="s">
        <v>99</v>
      </c>
      <c r="J25" s="445"/>
      <c r="K25" s="446"/>
      <c r="L25" s="446"/>
      <c r="M25" s="446"/>
      <c r="N25" s="446"/>
      <c r="O25" s="446"/>
      <c r="P25" s="446"/>
      <c r="Q25" s="446"/>
      <c r="R25" s="446"/>
      <c r="S25" s="446"/>
      <c r="T25" s="446"/>
      <c r="U25" s="446"/>
      <c r="V25" s="447"/>
      <c r="W25" s="445"/>
      <c r="X25" s="446"/>
      <c r="Y25" s="446"/>
      <c r="Z25" s="446"/>
      <c r="AA25" s="446"/>
      <c r="AB25" s="446"/>
      <c r="AC25" s="446"/>
      <c r="AD25" s="446"/>
      <c r="AE25" s="446"/>
      <c r="AF25" s="228"/>
      <c r="AG25" s="228"/>
      <c r="AH25" s="228"/>
      <c r="AI25" s="228"/>
      <c r="AJ25" s="228"/>
      <c r="AK25" s="230"/>
      <c r="AL25" s="228"/>
      <c r="AM25" s="228"/>
      <c r="AN25" s="228"/>
      <c r="AO25" s="228"/>
      <c r="AP25" s="228"/>
      <c r="AQ25" s="228"/>
      <c r="AR25" s="228"/>
      <c r="AS25" s="229"/>
    </row>
    <row r="26" spans="2:45" ht="45.75" customHeight="1">
      <c r="B26" s="759" t="s">
        <v>22</v>
      </c>
      <c r="C26" s="252" t="s">
        <v>18</v>
      </c>
      <c r="D26" s="133" t="s">
        <v>19</v>
      </c>
      <c r="E26" s="79">
        <v>325000</v>
      </c>
      <c r="F26" s="531">
        <v>41505</v>
      </c>
      <c r="G26" s="531">
        <v>41518</v>
      </c>
      <c r="H26" s="134" t="s">
        <v>20</v>
      </c>
      <c r="I26" s="554" t="s">
        <v>51</v>
      </c>
      <c r="J26" s="424"/>
      <c r="K26" s="425"/>
      <c r="L26" s="425"/>
      <c r="M26" s="425"/>
      <c r="N26" s="425"/>
      <c r="O26" s="425"/>
      <c r="P26" s="425"/>
      <c r="Q26" s="425"/>
      <c r="R26" s="425"/>
      <c r="S26" s="425"/>
      <c r="T26" s="425"/>
      <c r="U26" s="425"/>
      <c r="V26" s="426"/>
      <c r="W26" s="424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89"/>
      <c r="AL26" s="158"/>
      <c r="AM26" s="158"/>
      <c r="AN26" s="158"/>
      <c r="AO26" s="158"/>
      <c r="AP26" s="158"/>
      <c r="AQ26" s="158"/>
      <c r="AR26" s="158"/>
      <c r="AS26" s="159"/>
    </row>
    <row r="27" spans="2:45" ht="45.75" customHeight="1" thickBot="1">
      <c r="B27" s="760"/>
      <c r="C27" s="253" t="s">
        <v>138</v>
      </c>
      <c r="D27" s="371" t="s">
        <v>25</v>
      </c>
      <c r="E27" s="82">
        <v>350000</v>
      </c>
      <c r="F27" s="532">
        <v>41512</v>
      </c>
      <c r="G27" s="532">
        <v>41518</v>
      </c>
      <c r="H27" s="83" t="s">
        <v>16</v>
      </c>
      <c r="I27" s="555" t="s">
        <v>28</v>
      </c>
      <c r="J27" s="160"/>
      <c r="K27" s="161"/>
      <c r="L27" s="161"/>
      <c r="M27" s="161"/>
      <c r="N27" s="161"/>
      <c r="O27" s="161"/>
      <c r="P27" s="161"/>
      <c r="Q27" s="434" t="s">
        <v>104</v>
      </c>
      <c r="R27" s="434"/>
      <c r="S27" s="434"/>
      <c r="T27" s="434"/>
      <c r="U27" s="434"/>
      <c r="V27" s="444"/>
      <c r="W27" s="433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90"/>
      <c r="AL27" s="161"/>
      <c r="AM27" s="161"/>
      <c r="AN27" s="161"/>
      <c r="AO27" s="161"/>
      <c r="AP27" s="161"/>
      <c r="AQ27" s="161"/>
      <c r="AR27" s="161"/>
      <c r="AS27" s="162"/>
    </row>
    <row r="28" spans="2:45" ht="45.75" customHeight="1">
      <c r="B28" s="759" t="s">
        <v>132</v>
      </c>
      <c r="C28" s="675" t="s">
        <v>18</v>
      </c>
      <c r="D28" s="281" t="s">
        <v>19</v>
      </c>
      <c r="E28" s="282">
        <v>607500</v>
      </c>
      <c r="F28" s="533">
        <v>41518</v>
      </c>
      <c r="G28" s="533">
        <v>41526</v>
      </c>
      <c r="H28" s="283" t="s">
        <v>20</v>
      </c>
      <c r="I28" s="757" t="s">
        <v>131</v>
      </c>
      <c r="J28" s="157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9"/>
      <c r="W28" s="424"/>
      <c r="X28" s="425"/>
      <c r="Y28" s="425"/>
      <c r="Z28" s="425"/>
      <c r="AA28" s="425"/>
      <c r="AB28" s="425"/>
      <c r="AC28" s="425"/>
      <c r="AD28" s="425"/>
      <c r="AE28" s="425"/>
      <c r="AF28" s="158"/>
      <c r="AG28" s="158"/>
      <c r="AH28" s="158"/>
      <c r="AI28" s="158"/>
      <c r="AJ28" s="158"/>
      <c r="AK28" s="189"/>
      <c r="AL28" s="158"/>
      <c r="AM28" s="158"/>
      <c r="AN28" s="158"/>
      <c r="AO28" s="158"/>
      <c r="AP28" s="158"/>
      <c r="AQ28" s="158"/>
      <c r="AR28" s="158"/>
      <c r="AS28" s="159"/>
    </row>
    <row r="29" spans="2:45" ht="45.75" customHeight="1" thickBot="1">
      <c r="B29" s="765"/>
      <c r="C29" s="676"/>
      <c r="D29" s="284" t="s">
        <v>45</v>
      </c>
      <c r="E29" s="285">
        <v>209000</v>
      </c>
      <c r="F29" s="534">
        <v>41518</v>
      </c>
      <c r="G29" s="534">
        <v>41526</v>
      </c>
      <c r="H29" s="19" t="s">
        <v>16</v>
      </c>
      <c r="I29" s="758"/>
      <c r="J29" s="160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2"/>
      <c r="W29" s="433"/>
      <c r="X29" s="434"/>
      <c r="Y29" s="434"/>
      <c r="Z29" s="434"/>
      <c r="AA29" s="434"/>
      <c r="AB29" s="434"/>
      <c r="AC29" s="434"/>
      <c r="AD29" s="434"/>
      <c r="AE29" s="434"/>
      <c r="AF29" s="161"/>
      <c r="AG29" s="161"/>
      <c r="AH29" s="161"/>
      <c r="AI29" s="161"/>
      <c r="AJ29" s="161"/>
      <c r="AK29" s="190"/>
      <c r="AL29" s="161"/>
      <c r="AM29" s="161"/>
      <c r="AN29" s="161"/>
      <c r="AO29" s="161"/>
      <c r="AP29" s="161"/>
      <c r="AQ29" s="161"/>
      <c r="AR29" s="161"/>
      <c r="AS29" s="162"/>
    </row>
    <row r="30" spans="2:45" ht="45.75" customHeight="1" thickBot="1">
      <c r="B30" s="562" t="s">
        <v>133</v>
      </c>
      <c r="C30" s="492" t="s">
        <v>18</v>
      </c>
      <c r="D30" s="493" t="s">
        <v>19</v>
      </c>
      <c r="E30" s="494" t="s">
        <v>72</v>
      </c>
      <c r="F30" s="535">
        <v>41505</v>
      </c>
      <c r="G30" s="535">
        <v>41517</v>
      </c>
      <c r="H30" s="495" t="s">
        <v>72</v>
      </c>
      <c r="I30" s="563" t="s">
        <v>161</v>
      </c>
      <c r="J30" s="424"/>
      <c r="K30" s="425"/>
      <c r="L30" s="425"/>
      <c r="M30" s="425"/>
      <c r="N30" s="425"/>
      <c r="O30" s="425"/>
      <c r="P30" s="422"/>
      <c r="Q30" s="425"/>
      <c r="R30" s="425"/>
      <c r="S30" s="425"/>
      <c r="T30" s="425"/>
      <c r="U30" s="425"/>
      <c r="V30" s="426"/>
      <c r="W30" s="157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89"/>
      <c r="AL30" s="158"/>
      <c r="AM30" s="158"/>
      <c r="AN30" s="158"/>
      <c r="AO30" s="158"/>
      <c r="AP30" s="158"/>
      <c r="AQ30" s="158"/>
      <c r="AR30" s="158"/>
      <c r="AS30" s="159"/>
    </row>
    <row r="31" spans="2:45" ht="45.75" customHeight="1">
      <c r="B31" s="761" t="s">
        <v>54</v>
      </c>
      <c r="C31" s="294" t="s">
        <v>33</v>
      </c>
      <c r="D31" s="295" t="s">
        <v>55</v>
      </c>
      <c r="E31" s="296">
        <v>220000</v>
      </c>
      <c r="F31" s="538" t="s">
        <v>167</v>
      </c>
      <c r="G31" s="538" t="s">
        <v>167</v>
      </c>
      <c r="H31" s="297" t="s">
        <v>56</v>
      </c>
      <c r="I31" s="564" t="s">
        <v>39</v>
      </c>
      <c r="J31" s="157"/>
      <c r="K31" s="158"/>
      <c r="L31" s="158"/>
      <c r="M31" s="158"/>
      <c r="N31" s="158"/>
      <c r="O31" s="158"/>
      <c r="P31" s="139"/>
      <c r="Q31" s="158"/>
      <c r="R31" s="158"/>
      <c r="S31" s="425" t="s">
        <v>104</v>
      </c>
      <c r="T31" s="450"/>
      <c r="U31" s="450"/>
      <c r="V31" s="451"/>
      <c r="W31" s="452"/>
      <c r="X31" s="450"/>
      <c r="Y31" s="450"/>
      <c r="Z31" s="425" t="s">
        <v>104</v>
      </c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89"/>
      <c r="AL31" s="158"/>
      <c r="AM31" s="158"/>
      <c r="AN31" s="158"/>
      <c r="AO31" s="158"/>
      <c r="AP31" s="158"/>
      <c r="AQ31" s="158"/>
      <c r="AR31" s="158"/>
      <c r="AS31" s="159"/>
    </row>
    <row r="32" spans="2:45" ht="45.75" customHeight="1" thickBot="1">
      <c r="B32" s="760"/>
      <c r="C32" s="301" t="s">
        <v>18</v>
      </c>
      <c r="D32" s="302" t="s">
        <v>19</v>
      </c>
      <c r="E32" s="67">
        <v>160000</v>
      </c>
      <c r="F32" s="530">
        <v>41505</v>
      </c>
      <c r="G32" s="530">
        <v>41511</v>
      </c>
      <c r="H32" s="68" t="s">
        <v>20</v>
      </c>
      <c r="I32" s="565" t="s">
        <v>28</v>
      </c>
      <c r="J32" s="433"/>
      <c r="K32" s="434"/>
      <c r="L32" s="434"/>
      <c r="M32" s="434"/>
      <c r="N32" s="434"/>
      <c r="O32" s="434"/>
      <c r="P32" s="434"/>
      <c r="Q32" s="161"/>
      <c r="R32" s="161"/>
      <c r="S32" s="161"/>
      <c r="T32" s="161"/>
      <c r="U32" s="161"/>
      <c r="V32" s="162"/>
      <c r="W32" s="160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90"/>
      <c r="AL32" s="161"/>
      <c r="AM32" s="161"/>
      <c r="AN32" s="161"/>
      <c r="AO32" s="161"/>
      <c r="AP32" s="161"/>
      <c r="AQ32" s="161"/>
      <c r="AR32" s="161"/>
      <c r="AS32" s="162"/>
    </row>
    <row r="33" spans="2:45" ht="45.75" customHeight="1" thickBot="1">
      <c r="B33" s="762" t="s">
        <v>38</v>
      </c>
      <c r="C33" s="48" t="s">
        <v>127</v>
      </c>
      <c r="D33" s="42" t="s">
        <v>19</v>
      </c>
      <c r="E33" s="43">
        <v>1000000</v>
      </c>
      <c r="F33" s="528">
        <v>41505</v>
      </c>
      <c r="G33" s="528">
        <v>41526</v>
      </c>
      <c r="H33" s="49" t="s">
        <v>20</v>
      </c>
      <c r="I33" s="557" t="s">
        <v>99</v>
      </c>
      <c r="J33" s="424"/>
      <c r="K33" s="425"/>
      <c r="L33" s="425"/>
      <c r="M33" s="425"/>
      <c r="N33" s="425"/>
      <c r="O33" s="425"/>
      <c r="P33" s="425"/>
      <c r="Q33" s="425"/>
      <c r="R33" s="425"/>
      <c r="S33" s="425"/>
      <c r="T33" s="425"/>
      <c r="U33" s="425"/>
      <c r="V33" s="426"/>
      <c r="W33" s="424"/>
      <c r="X33" s="425"/>
      <c r="Y33" s="425"/>
      <c r="Z33" s="425"/>
      <c r="AA33" s="425"/>
      <c r="AB33" s="425"/>
      <c r="AC33" s="425"/>
      <c r="AD33" s="425"/>
      <c r="AE33" s="425"/>
      <c r="AF33" s="158"/>
      <c r="AG33" s="158"/>
      <c r="AH33" s="158"/>
      <c r="AI33" s="158"/>
      <c r="AJ33" s="158"/>
      <c r="AK33" s="189"/>
      <c r="AL33" s="158"/>
      <c r="AM33" s="158"/>
      <c r="AN33" s="158"/>
      <c r="AO33" s="158"/>
      <c r="AP33" s="158"/>
      <c r="AQ33" s="158"/>
      <c r="AR33" s="158"/>
      <c r="AS33" s="159"/>
    </row>
    <row r="34" spans="2:45" ht="45.75" customHeight="1" thickBot="1">
      <c r="B34" s="763"/>
      <c r="C34" s="303" t="s">
        <v>95</v>
      </c>
      <c r="D34" s="14" t="s">
        <v>32</v>
      </c>
      <c r="E34" s="518">
        <v>1200000</v>
      </c>
      <c r="F34" s="528">
        <v>41505</v>
      </c>
      <c r="G34" s="528">
        <v>41526</v>
      </c>
      <c r="H34" s="45" t="s">
        <v>16</v>
      </c>
      <c r="I34" s="566" t="s">
        <v>99</v>
      </c>
      <c r="J34" s="462"/>
      <c r="K34" s="463"/>
      <c r="L34" s="463"/>
      <c r="M34" s="463"/>
      <c r="N34" s="463"/>
      <c r="O34" s="463"/>
      <c r="P34" s="463"/>
      <c r="Q34" s="463"/>
      <c r="R34" s="463"/>
      <c r="S34" s="463"/>
      <c r="T34" s="463"/>
      <c r="U34" s="463"/>
      <c r="V34" s="464"/>
      <c r="W34" s="462"/>
      <c r="X34" s="463"/>
      <c r="Y34" s="463"/>
      <c r="Z34" s="463"/>
      <c r="AA34" s="463"/>
      <c r="AB34" s="463"/>
      <c r="AC34" s="463"/>
      <c r="AD34" s="463"/>
      <c r="AE34" s="463"/>
      <c r="AF34" s="185"/>
      <c r="AG34" s="185"/>
      <c r="AH34" s="185"/>
      <c r="AI34" s="185"/>
      <c r="AJ34" s="185"/>
      <c r="AK34" s="191"/>
      <c r="AL34" s="185"/>
      <c r="AM34" s="185"/>
      <c r="AN34" s="185"/>
      <c r="AO34" s="185"/>
      <c r="AP34" s="185"/>
      <c r="AQ34" s="185"/>
      <c r="AR34" s="185"/>
      <c r="AS34" s="186"/>
    </row>
    <row r="35" spans="2:45" ht="45.75" customHeight="1" thickBot="1">
      <c r="B35" s="764"/>
      <c r="C35" s="54" t="s">
        <v>44</v>
      </c>
      <c r="D35" s="55" t="s">
        <v>45</v>
      </c>
      <c r="E35" s="44">
        <v>750000</v>
      </c>
      <c r="F35" s="536">
        <v>41520</v>
      </c>
      <c r="G35" s="536">
        <v>41522</v>
      </c>
      <c r="H35" s="56" t="s">
        <v>16</v>
      </c>
      <c r="I35" s="567" t="s">
        <v>100</v>
      </c>
      <c r="J35" s="160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2"/>
      <c r="W35" s="160"/>
      <c r="X35" s="161"/>
      <c r="Y35" s="434"/>
      <c r="Z35" s="434"/>
      <c r="AA35" s="434"/>
      <c r="AB35" s="161"/>
      <c r="AC35" s="161"/>
      <c r="AD35" s="161"/>
      <c r="AE35" s="161"/>
      <c r="AF35" s="161"/>
      <c r="AG35" s="161"/>
      <c r="AH35" s="161"/>
      <c r="AI35" s="161"/>
      <c r="AJ35" s="161"/>
      <c r="AK35" s="190"/>
      <c r="AL35" s="161"/>
      <c r="AM35" s="161"/>
      <c r="AN35" s="161"/>
      <c r="AO35" s="161"/>
      <c r="AP35" s="161"/>
      <c r="AQ35" s="161"/>
      <c r="AR35" s="161"/>
      <c r="AS35" s="162"/>
    </row>
    <row r="36" spans="2:45" ht="45.75" customHeight="1" thickBot="1">
      <c r="B36" s="761" t="s">
        <v>40</v>
      </c>
      <c r="C36" s="516" t="s">
        <v>142</v>
      </c>
      <c r="D36" s="14" t="s">
        <v>25</v>
      </c>
      <c r="E36" s="517">
        <v>900000</v>
      </c>
      <c r="F36" s="528">
        <v>41505</v>
      </c>
      <c r="G36" s="528">
        <v>41526</v>
      </c>
      <c r="H36" s="45" t="s">
        <v>16</v>
      </c>
      <c r="I36" s="561" t="s">
        <v>99</v>
      </c>
      <c r="J36" s="424" t="s">
        <v>169</v>
      </c>
      <c r="K36" s="425"/>
      <c r="L36" s="425"/>
      <c r="M36" s="425"/>
      <c r="N36" s="425"/>
      <c r="O36" s="425"/>
      <c r="P36" s="425"/>
      <c r="Q36" s="425"/>
      <c r="R36" s="425"/>
      <c r="S36" s="425"/>
      <c r="T36" s="425"/>
      <c r="U36" s="425"/>
      <c r="V36" s="426"/>
      <c r="W36" s="424"/>
      <c r="X36" s="425"/>
      <c r="Y36" s="425"/>
      <c r="Z36" s="425"/>
      <c r="AA36" s="425"/>
      <c r="AB36" s="425"/>
      <c r="AC36" s="425"/>
      <c r="AD36" s="425"/>
      <c r="AE36" s="425"/>
      <c r="AF36" s="158"/>
      <c r="AG36" s="158"/>
      <c r="AH36" s="158"/>
      <c r="AI36" s="158"/>
      <c r="AJ36" s="158"/>
      <c r="AK36" s="189"/>
      <c r="AL36" s="158"/>
      <c r="AM36" s="158"/>
      <c r="AN36" s="158"/>
      <c r="AO36" s="158"/>
      <c r="AP36" s="158"/>
      <c r="AQ36" s="158"/>
      <c r="AR36" s="158"/>
      <c r="AS36" s="159"/>
    </row>
    <row r="37" spans="2:45" ht="45.75" customHeight="1" thickBot="1">
      <c r="B37" s="761"/>
      <c r="C37" s="16" t="s">
        <v>47</v>
      </c>
      <c r="D37" s="17" t="s">
        <v>45</v>
      </c>
      <c r="E37" s="18">
        <v>570000</v>
      </c>
      <c r="F37" s="537">
        <v>41512</v>
      </c>
      <c r="G37" s="537">
        <v>41521</v>
      </c>
      <c r="H37" s="38" t="s">
        <v>16</v>
      </c>
      <c r="I37" s="568" t="s">
        <v>46</v>
      </c>
      <c r="J37" s="160"/>
      <c r="K37" s="161"/>
      <c r="L37" s="161"/>
      <c r="M37" s="161"/>
      <c r="N37" s="161"/>
      <c r="O37" s="161"/>
      <c r="P37" s="161"/>
      <c r="Q37" s="434"/>
      <c r="R37" s="434"/>
      <c r="S37" s="434"/>
      <c r="T37" s="434"/>
      <c r="U37" s="434"/>
      <c r="V37" s="444"/>
      <c r="W37" s="433"/>
      <c r="X37" s="434"/>
      <c r="Y37" s="434"/>
      <c r="Z37" s="434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90"/>
      <c r="AL37" s="161"/>
      <c r="AM37" s="161"/>
      <c r="AN37" s="161"/>
      <c r="AO37" s="161"/>
      <c r="AP37" s="161"/>
      <c r="AQ37" s="161"/>
      <c r="AR37" s="161"/>
      <c r="AS37" s="162"/>
    </row>
    <row r="38" spans="2:45" ht="45.75" customHeight="1" thickBot="1">
      <c r="B38" s="759" t="s">
        <v>57</v>
      </c>
      <c r="C38" s="71" t="s">
        <v>33</v>
      </c>
      <c r="D38" s="72" t="s">
        <v>19</v>
      </c>
      <c r="E38" s="73">
        <v>429000</v>
      </c>
      <c r="F38" s="528">
        <v>41505</v>
      </c>
      <c r="G38" s="528">
        <v>41526</v>
      </c>
      <c r="H38" s="74" t="s">
        <v>20</v>
      </c>
      <c r="I38" s="755" t="s">
        <v>99</v>
      </c>
      <c r="J38" s="424"/>
      <c r="K38" s="425"/>
      <c r="L38" s="425"/>
      <c r="M38" s="425"/>
      <c r="N38" s="425"/>
      <c r="O38" s="425"/>
      <c r="P38" s="425"/>
      <c r="Q38" s="425"/>
      <c r="R38" s="425"/>
      <c r="S38" s="425"/>
      <c r="T38" s="425"/>
      <c r="U38" s="425"/>
      <c r="V38" s="426"/>
      <c r="W38" s="424"/>
      <c r="X38" s="425"/>
      <c r="Y38" s="425"/>
      <c r="Z38" s="425"/>
      <c r="AA38" s="425"/>
      <c r="AB38" s="425"/>
      <c r="AC38" s="425"/>
      <c r="AD38" s="425"/>
      <c r="AE38" s="425"/>
      <c r="AF38" s="158"/>
      <c r="AG38" s="158"/>
      <c r="AH38" s="158"/>
      <c r="AI38" s="158"/>
      <c r="AJ38" s="158"/>
      <c r="AK38" s="189"/>
      <c r="AL38" s="158"/>
      <c r="AM38" s="158"/>
      <c r="AN38" s="158"/>
      <c r="AO38" s="158"/>
      <c r="AP38" s="158"/>
      <c r="AQ38" s="158"/>
      <c r="AR38" s="158"/>
      <c r="AS38" s="159"/>
    </row>
    <row r="39" spans="2:45" ht="45.75" customHeight="1" thickBot="1">
      <c r="B39" s="761"/>
      <c r="C39" s="307" t="s">
        <v>21</v>
      </c>
      <c r="D39" s="308" t="s">
        <v>19</v>
      </c>
      <c r="E39" s="309">
        <v>429000</v>
      </c>
      <c r="F39" s="528">
        <v>41505</v>
      </c>
      <c r="G39" s="528">
        <v>41526</v>
      </c>
      <c r="H39" s="310" t="s">
        <v>20</v>
      </c>
      <c r="I39" s="756"/>
      <c r="J39" s="433"/>
      <c r="K39" s="434"/>
      <c r="L39" s="434"/>
      <c r="M39" s="434"/>
      <c r="N39" s="434"/>
      <c r="O39" s="434"/>
      <c r="P39" s="434"/>
      <c r="Q39" s="434"/>
      <c r="R39" s="434"/>
      <c r="S39" s="434"/>
      <c r="T39" s="434"/>
      <c r="U39" s="434"/>
      <c r="V39" s="444"/>
      <c r="W39" s="433"/>
      <c r="X39" s="434"/>
      <c r="Y39" s="434"/>
      <c r="Z39" s="434"/>
      <c r="AA39" s="434"/>
      <c r="AB39" s="434"/>
      <c r="AC39" s="434"/>
      <c r="AD39" s="434"/>
      <c r="AE39" s="434"/>
      <c r="AF39" s="161"/>
      <c r="AG39" s="161"/>
      <c r="AH39" s="161"/>
      <c r="AI39" s="161"/>
      <c r="AJ39" s="161"/>
      <c r="AK39" s="190"/>
      <c r="AL39" s="161"/>
      <c r="AM39" s="161"/>
      <c r="AN39" s="161"/>
      <c r="AO39" s="161"/>
      <c r="AP39" s="161"/>
      <c r="AQ39" s="161"/>
      <c r="AR39" s="161"/>
      <c r="AS39" s="162"/>
    </row>
    <row r="40" spans="2:45" ht="45.75" customHeight="1">
      <c r="B40" s="759" t="s">
        <v>42</v>
      </c>
      <c r="C40" s="252" t="s">
        <v>43</v>
      </c>
      <c r="D40" s="133" t="s">
        <v>25</v>
      </c>
      <c r="E40" s="79">
        <v>880000</v>
      </c>
      <c r="F40" s="530">
        <v>41505</v>
      </c>
      <c r="G40" s="530">
        <v>41511</v>
      </c>
      <c r="H40" s="49" t="s">
        <v>16</v>
      </c>
      <c r="I40" s="554" t="s">
        <v>28</v>
      </c>
      <c r="J40" s="424" t="s">
        <v>104</v>
      </c>
      <c r="K40" s="425"/>
      <c r="L40" s="425"/>
      <c r="M40" s="425"/>
      <c r="N40" s="425"/>
      <c r="O40" s="425"/>
      <c r="P40" s="425"/>
      <c r="Q40" s="158"/>
      <c r="R40" s="158"/>
      <c r="S40" s="158"/>
      <c r="T40" s="158"/>
      <c r="U40" s="158"/>
      <c r="V40" s="159"/>
      <c r="W40" s="157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89"/>
      <c r="AL40" s="158"/>
      <c r="AM40" s="158"/>
      <c r="AN40" s="158"/>
      <c r="AO40" s="158"/>
      <c r="AP40" s="158"/>
      <c r="AQ40" s="158"/>
      <c r="AR40" s="158"/>
      <c r="AS40" s="159"/>
    </row>
    <row r="41" spans="2:45" ht="45.75" customHeight="1" thickBot="1">
      <c r="B41" s="760"/>
      <c r="C41" s="253" t="s">
        <v>33</v>
      </c>
      <c r="D41" s="81" t="s">
        <v>19</v>
      </c>
      <c r="E41" s="82">
        <v>150000</v>
      </c>
      <c r="F41" s="532">
        <v>41512</v>
      </c>
      <c r="G41" s="532">
        <v>41525</v>
      </c>
      <c r="H41" s="83" t="s">
        <v>20</v>
      </c>
      <c r="I41" s="555" t="s">
        <v>58</v>
      </c>
      <c r="J41" s="160"/>
      <c r="K41" s="161"/>
      <c r="L41" s="161"/>
      <c r="M41" s="161"/>
      <c r="N41" s="161"/>
      <c r="O41" s="161"/>
      <c r="P41" s="161"/>
      <c r="Q41" s="434"/>
      <c r="R41" s="434"/>
      <c r="S41" s="434"/>
      <c r="T41" s="434"/>
      <c r="U41" s="434"/>
      <c r="V41" s="444"/>
      <c r="W41" s="433"/>
      <c r="X41" s="434"/>
      <c r="Y41" s="434"/>
      <c r="Z41" s="434"/>
      <c r="AA41" s="434"/>
      <c r="AB41" s="434"/>
      <c r="AC41" s="434"/>
      <c r="AD41" s="434"/>
      <c r="AE41" s="161"/>
      <c r="AF41" s="161"/>
      <c r="AG41" s="161"/>
      <c r="AH41" s="161"/>
      <c r="AI41" s="161"/>
      <c r="AJ41" s="161"/>
      <c r="AK41" s="190"/>
      <c r="AL41" s="161"/>
      <c r="AM41" s="161"/>
      <c r="AN41" s="161"/>
      <c r="AO41" s="161"/>
      <c r="AP41" s="161"/>
      <c r="AQ41" s="161"/>
      <c r="AR41" s="161"/>
      <c r="AS41" s="162"/>
    </row>
    <row r="42" spans="2:45" ht="45.75" customHeight="1" thickBot="1">
      <c r="B42" s="560" t="s">
        <v>86</v>
      </c>
      <c r="C42" s="169" t="s">
        <v>18</v>
      </c>
      <c r="D42" s="131" t="s">
        <v>19</v>
      </c>
      <c r="E42" s="517">
        <v>500000</v>
      </c>
      <c r="F42" s="528">
        <v>41505</v>
      </c>
      <c r="G42" s="528">
        <v>41526</v>
      </c>
      <c r="H42" s="515" t="s">
        <v>20</v>
      </c>
      <c r="I42" s="561" t="s">
        <v>99</v>
      </c>
      <c r="J42" s="421"/>
      <c r="K42" s="422"/>
      <c r="L42" s="422"/>
      <c r="M42" s="422"/>
      <c r="N42" s="422"/>
      <c r="O42" s="422"/>
      <c r="P42" s="422"/>
      <c r="Q42" s="422"/>
      <c r="R42" s="422"/>
      <c r="S42" s="422"/>
      <c r="T42" s="422"/>
      <c r="U42" s="422"/>
      <c r="V42" s="423"/>
      <c r="W42" s="421"/>
      <c r="X42" s="422"/>
      <c r="Y42" s="422"/>
      <c r="Z42" s="422"/>
      <c r="AA42" s="422"/>
      <c r="AB42" s="422"/>
      <c r="AC42" s="422"/>
      <c r="AD42" s="422"/>
      <c r="AE42" s="422"/>
      <c r="AF42" s="153"/>
      <c r="AG42" s="153"/>
      <c r="AH42" s="153"/>
      <c r="AI42" s="153"/>
      <c r="AJ42" s="153"/>
      <c r="AK42" s="188"/>
      <c r="AL42" s="153"/>
      <c r="AM42" s="153"/>
      <c r="AN42" s="153"/>
      <c r="AO42" s="153"/>
      <c r="AP42" s="153"/>
      <c r="AQ42" s="153"/>
      <c r="AR42" s="153"/>
      <c r="AS42" s="154"/>
    </row>
    <row r="43" spans="2:45" ht="30.75" customHeight="1" thickBot="1">
      <c r="B43" s="569" t="s">
        <v>30</v>
      </c>
      <c r="C43" s="570"/>
      <c r="D43" s="571"/>
      <c r="E43" s="572">
        <f>SUM(E7:E42)</f>
        <v>24960500</v>
      </c>
      <c r="F43" s="572"/>
      <c r="G43" s="572"/>
      <c r="H43" s="571"/>
      <c r="I43" s="573"/>
      <c r="J43" s="17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79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  <c r="AJ43" s="168"/>
      <c r="AK43" s="168"/>
      <c r="AL43" s="168"/>
      <c r="AM43" s="168"/>
      <c r="AN43" s="168"/>
      <c r="AO43" s="168"/>
      <c r="AP43" s="168"/>
      <c r="AQ43" s="168"/>
      <c r="AR43" s="168"/>
      <c r="AS43" s="179"/>
    </row>
    <row r="44" spans="2:45" ht="30.75" customHeight="1" thickBot="1">
      <c r="B44" s="192"/>
      <c r="C44" s="193"/>
      <c r="D44" s="194"/>
      <c r="E44" s="195"/>
      <c r="F44" s="195"/>
      <c r="G44" s="195"/>
      <c r="H44" s="194"/>
      <c r="I44" s="196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</row>
    <row r="45" spans="2:45" ht="30.75" customHeight="1" thickBot="1">
      <c r="B45" s="192"/>
      <c r="C45" s="193"/>
      <c r="D45" s="194"/>
      <c r="E45" s="195"/>
      <c r="F45" s="195"/>
      <c r="G45" s="195"/>
      <c r="H45" s="194"/>
      <c r="I45" s="196"/>
      <c r="J45" s="735" t="s">
        <v>123</v>
      </c>
      <c r="K45" s="736"/>
      <c r="L45" s="736"/>
      <c r="M45" s="736"/>
      <c r="N45" s="736"/>
      <c r="O45" s="736"/>
      <c r="P45" s="736"/>
      <c r="Q45" s="736"/>
      <c r="R45" s="736"/>
      <c r="S45" s="736"/>
      <c r="T45" s="736"/>
      <c r="U45" s="736"/>
      <c r="V45" s="737"/>
      <c r="W45" s="736" t="s">
        <v>160</v>
      </c>
      <c r="X45" s="736"/>
      <c r="Y45" s="736"/>
      <c r="Z45" s="736"/>
      <c r="AA45" s="736"/>
      <c r="AB45" s="736"/>
      <c r="AC45" s="736"/>
      <c r="AD45" s="736"/>
      <c r="AE45" s="736"/>
      <c r="AF45" s="736"/>
      <c r="AG45" s="736"/>
      <c r="AH45" s="736"/>
      <c r="AI45" s="736"/>
      <c r="AJ45" s="736"/>
      <c r="AK45" s="736"/>
      <c r="AL45" s="736"/>
      <c r="AM45" s="736"/>
      <c r="AN45" s="736"/>
      <c r="AO45" s="736"/>
      <c r="AP45" s="736"/>
      <c r="AQ45" s="736"/>
      <c r="AR45" s="736"/>
      <c r="AS45" s="737"/>
    </row>
    <row r="46" spans="2:45" ht="30.75" customHeight="1" thickBot="1">
      <c r="J46" s="410" t="s">
        <v>119</v>
      </c>
      <c r="K46" s="181" t="s">
        <v>120</v>
      </c>
      <c r="L46" s="181" t="s">
        <v>121</v>
      </c>
      <c r="M46" s="181" t="s">
        <v>122</v>
      </c>
      <c r="N46" s="181" t="s">
        <v>116</v>
      </c>
      <c r="O46" s="181" t="s">
        <v>117</v>
      </c>
      <c r="P46" s="181" t="s">
        <v>118</v>
      </c>
      <c r="Q46" s="183" t="s">
        <v>119</v>
      </c>
      <c r="R46" s="181" t="s">
        <v>120</v>
      </c>
      <c r="S46" s="181" t="s">
        <v>121</v>
      </c>
      <c r="T46" s="181" t="s">
        <v>122</v>
      </c>
      <c r="U46" s="181" t="s">
        <v>116</v>
      </c>
      <c r="V46" s="182" t="s">
        <v>117</v>
      </c>
      <c r="W46" s="187" t="s">
        <v>118</v>
      </c>
      <c r="X46" s="183" t="s">
        <v>119</v>
      </c>
      <c r="Y46" s="181" t="s">
        <v>120</v>
      </c>
      <c r="Z46" s="181" t="s">
        <v>121</v>
      </c>
      <c r="AA46" s="181" t="s">
        <v>122</v>
      </c>
      <c r="AB46" s="181" t="s">
        <v>116</v>
      </c>
      <c r="AC46" s="181" t="s">
        <v>117</v>
      </c>
      <c r="AD46" s="181" t="s">
        <v>118</v>
      </c>
      <c r="AE46" s="183" t="s">
        <v>119</v>
      </c>
      <c r="AF46" s="181" t="s">
        <v>120</v>
      </c>
      <c r="AG46" s="181" t="s">
        <v>121</v>
      </c>
      <c r="AH46" s="187" t="s">
        <v>122</v>
      </c>
      <c r="AI46" s="181" t="s">
        <v>116</v>
      </c>
      <c r="AJ46" s="181" t="s">
        <v>117</v>
      </c>
      <c r="AK46" s="187" t="s">
        <v>118</v>
      </c>
      <c r="AL46" s="183" t="s">
        <v>119</v>
      </c>
      <c r="AM46" s="181" t="s">
        <v>120</v>
      </c>
      <c r="AN46" s="181" t="s">
        <v>121</v>
      </c>
      <c r="AO46" s="181" t="s">
        <v>122</v>
      </c>
      <c r="AP46" s="181" t="s">
        <v>116</v>
      </c>
      <c r="AQ46" s="181" t="s">
        <v>117</v>
      </c>
      <c r="AR46" s="181" t="s">
        <v>118</v>
      </c>
      <c r="AS46" s="182" t="s">
        <v>119</v>
      </c>
    </row>
    <row r="47" spans="2:45" ht="44.25" customHeight="1" thickBot="1">
      <c r="B47" s="26" t="s">
        <v>1</v>
      </c>
      <c r="C47" s="27" t="s">
        <v>2</v>
      </c>
      <c r="D47" s="28" t="s">
        <v>3</v>
      </c>
      <c r="E47" s="29" t="s">
        <v>4</v>
      </c>
      <c r="F47" s="29" t="s">
        <v>165</v>
      </c>
      <c r="G47" s="29" t="s">
        <v>166</v>
      </c>
      <c r="H47" s="30" t="s">
        <v>5</v>
      </c>
      <c r="I47" s="31" t="s">
        <v>6</v>
      </c>
      <c r="J47" s="410">
        <v>19</v>
      </c>
      <c r="K47" s="181">
        <v>20</v>
      </c>
      <c r="L47" s="181">
        <v>21</v>
      </c>
      <c r="M47" s="181">
        <v>22</v>
      </c>
      <c r="N47" s="181">
        <v>23</v>
      </c>
      <c r="O47" s="181">
        <v>24</v>
      </c>
      <c r="P47" s="181">
        <v>25</v>
      </c>
      <c r="Q47" s="183">
        <v>26</v>
      </c>
      <c r="R47" s="181">
        <v>27</v>
      </c>
      <c r="S47" s="181">
        <v>28</v>
      </c>
      <c r="T47" s="181">
        <v>29</v>
      </c>
      <c r="U47" s="181">
        <v>30</v>
      </c>
      <c r="V47" s="182">
        <v>31</v>
      </c>
      <c r="W47" s="187">
        <v>1</v>
      </c>
      <c r="X47" s="183">
        <v>2</v>
      </c>
      <c r="Y47" s="181">
        <v>3</v>
      </c>
      <c r="Z47" s="181">
        <v>4</v>
      </c>
      <c r="AA47" s="181">
        <v>5</v>
      </c>
      <c r="AB47" s="181">
        <v>6</v>
      </c>
      <c r="AC47" s="181">
        <v>7</v>
      </c>
      <c r="AD47" s="181">
        <v>8</v>
      </c>
      <c r="AE47" s="183">
        <v>9</v>
      </c>
      <c r="AF47" s="181">
        <v>10</v>
      </c>
      <c r="AG47" s="181">
        <v>11</v>
      </c>
      <c r="AH47" s="181">
        <v>12</v>
      </c>
      <c r="AI47" s="181">
        <v>13</v>
      </c>
      <c r="AJ47" s="181">
        <v>14</v>
      </c>
      <c r="AK47" s="187">
        <v>15</v>
      </c>
      <c r="AL47" s="183">
        <v>16</v>
      </c>
      <c r="AM47" s="181">
        <v>17</v>
      </c>
      <c r="AN47" s="181">
        <v>18</v>
      </c>
      <c r="AO47" s="181">
        <v>19</v>
      </c>
      <c r="AP47" s="181">
        <v>20</v>
      </c>
      <c r="AQ47" s="181">
        <v>21</v>
      </c>
      <c r="AR47" s="181">
        <v>22</v>
      </c>
      <c r="AS47" s="182">
        <v>23</v>
      </c>
    </row>
    <row r="48" spans="2:45" ht="30.75" customHeight="1">
      <c r="B48" s="718" t="s">
        <v>31</v>
      </c>
      <c r="C48" s="311" t="s">
        <v>34</v>
      </c>
      <c r="D48" s="312" t="s">
        <v>19</v>
      </c>
      <c r="E48" s="313">
        <v>1546272</v>
      </c>
      <c r="F48" s="313"/>
      <c r="G48" s="313"/>
      <c r="H48" s="314" t="s">
        <v>20</v>
      </c>
      <c r="I48" s="721" t="s">
        <v>130</v>
      </c>
      <c r="J48" s="449"/>
      <c r="K48" s="443"/>
      <c r="L48" s="443"/>
      <c r="M48" s="443"/>
      <c r="N48" s="443"/>
      <c r="O48" s="443"/>
      <c r="P48" s="443"/>
      <c r="Q48" s="443"/>
      <c r="R48" s="443"/>
      <c r="S48" s="443"/>
      <c r="T48" s="443"/>
      <c r="U48" s="443"/>
      <c r="V48" s="448"/>
      <c r="W48" s="157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89"/>
      <c r="AL48" s="158"/>
      <c r="AM48" s="158"/>
      <c r="AN48" s="158"/>
      <c r="AO48" s="158"/>
      <c r="AP48" s="158"/>
      <c r="AQ48" s="158"/>
      <c r="AR48" s="158"/>
      <c r="AS48" s="159"/>
    </row>
    <row r="49" spans="2:45" ht="30.75" customHeight="1">
      <c r="B49" s="719"/>
      <c r="C49" s="375" t="s">
        <v>33</v>
      </c>
      <c r="D49" s="376" t="s">
        <v>19</v>
      </c>
      <c r="E49" s="377">
        <v>4315329</v>
      </c>
      <c r="F49" s="377"/>
      <c r="G49" s="377"/>
      <c r="H49" s="378" t="s">
        <v>158</v>
      </c>
      <c r="I49" s="722"/>
      <c r="J49" s="455"/>
      <c r="K49" s="456"/>
      <c r="L49" s="456"/>
      <c r="M49" s="456"/>
      <c r="N49" s="456"/>
      <c r="O49" s="456"/>
      <c r="P49" s="456"/>
      <c r="Q49" s="456"/>
      <c r="R49" s="456"/>
      <c r="S49" s="456"/>
      <c r="T49" s="456"/>
      <c r="U49" s="456"/>
      <c r="V49" s="457"/>
      <c r="W49" s="184"/>
      <c r="X49" s="185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91"/>
      <c r="AL49" s="185"/>
      <c r="AM49" s="185"/>
      <c r="AN49" s="185"/>
      <c r="AO49" s="185"/>
      <c r="AP49" s="185"/>
      <c r="AQ49" s="185"/>
      <c r="AR49" s="185"/>
      <c r="AS49" s="186"/>
    </row>
    <row r="50" spans="2:45" ht="30.75" customHeight="1">
      <c r="B50" s="719"/>
      <c r="C50" s="375" t="s">
        <v>155</v>
      </c>
      <c r="D50" s="376" t="s">
        <v>19</v>
      </c>
      <c r="E50" s="377">
        <v>544371</v>
      </c>
      <c r="F50" s="377"/>
      <c r="G50" s="377"/>
      <c r="H50" s="378" t="s">
        <v>158</v>
      </c>
      <c r="I50" s="722"/>
      <c r="J50" s="455"/>
      <c r="K50" s="456"/>
      <c r="L50" s="456"/>
      <c r="M50" s="456"/>
      <c r="N50" s="456"/>
      <c r="O50" s="456"/>
      <c r="P50" s="456"/>
      <c r="Q50" s="456"/>
      <c r="R50" s="456"/>
      <c r="S50" s="456"/>
      <c r="T50" s="456"/>
      <c r="U50" s="456"/>
      <c r="V50" s="457"/>
      <c r="W50" s="184"/>
      <c r="X50" s="185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91"/>
      <c r="AL50" s="185"/>
      <c r="AM50" s="185"/>
      <c r="AN50" s="185"/>
      <c r="AO50" s="185"/>
      <c r="AP50" s="185"/>
      <c r="AQ50" s="185"/>
      <c r="AR50" s="185"/>
      <c r="AS50" s="186"/>
    </row>
    <row r="51" spans="2:45" ht="30.75" customHeight="1">
      <c r="B51" s="719"/>
      <c r="C51" s="375" t="s">
        <v>156</v>
      </c>
      <c r="D51" s="376" t="s">
        <v>25</v>
      </c>
      <c r="E51" s="377">
        <v>925429</v>
      </c>
      <c r="F51" s="377"/>
      <c r="G51" s="377"/>
      <c r="H51" s="378" t="s">
        <v>159</v>
      </c>
      <c r="I51" s="722"/>
      <c r="J51" s="455"/>
      <c r="K51" s="456"/>
      <c r="L51" s="456"/>
      <c r="M51" s="456"/>
      <c r="N51" s="456"/>
      <c r="O51" s="456"/>
      <c r="P51" s="456"/>
      <c r="Q51" s="456"/>
      <c r="R51" s="456"/>
      <c r="S51" s="456"/>
      <c r="T51" s="456"/>
      <c r="U51" s="456"/>
      <c r="V51" s="457"/>
      <c r="W51" s="184"/>
      <c r="X51" s="185"/>
      <c r="Y51" s="185"/>
      <c r="Z51" s="185"/>
      <c r="AA51" s="185"/>
      <c r="AB51" s="185"/>
      <c r="AC51" s="185"/>
      <c r="AD51" s="185"/>
      <c r="AE51" s="185"/>
      <c r="AF51" s="185"/>
      <c r="AG51" s="185"/>
      <c r="AH51" s="185"/>
      <c r="AI51" s="185"/>
      <c r="AJ51" s="185"/>
      <c r="AK51" s="191"/>
      <c r="AL51" s="185"/>
      <c r="AM51" s="185"/>
      <c r="AN51" s="185"/>
      <c r="AO51" s="185"/>
      <c r="AP51" s="185"/>
      <c r="AQ51" s="185"/>
      <c r="AR51" s="185"/>
      <c r="AS51" s="186"/>
    </row>
    <row r="52" spans="2:45" ht="30.75" customHeight="1">
      <c r="B52" s="720"/>
      <c r="C52" s="375" t="s">
        <v>157</v>
      </c>
      <c r="D52" s="376" t="s">
        <v>25</v>
      </c>
      <c r="E52" s="377">
        <v>151820</v>
      </c>
      <c r="F52" s="377"/>
      <c r="G52" s="377"/>
      <c r="H52" s="378" t="s">
        <v>159</v>
      </c>
      <c r="I52" s="722"/>
      <c r="J52" s="455"/>
      <c r="K52" s="456"/>
      <c r="L52" s="456"/>
      <c r="M52" s="456"/>
      <c r="N52" s="456"/>
      <c r="O52" s="456"/>
      <c r="P52" s="456"/>
      <c r="Q52" s="456"/>
      <c r="R52" s="456"/>
      <c r="S52" s="456"/>
      <c r="T52" s="456"/>
      <c r="U52" s="456"/>
      <c r="V52" s="457"/>
      <c r="W52" s="184"/>
      <c r="X52" s="185"/>
      <c r="Y52" s="185"/>
      <c r="Z52" s="185"/>
      <c r="AA52" s="185"/>
      <c r="AB52" s="185"/>
      <c r="AC52" s="185"/>
      <c r="AD52" s="185"/>
      <c r="AE52" s="185"/>
      <c r="AF52" s="185"/>
      <c r="AG52" s="185"/>
      <c r="AH52" s="185"/>
      <c r="AI52" s="185"/>
      <c r="AJ52" s="185"/>
      <c r="AK52" s="191"/>
      <c r="AL52" s="185"/>
      <c r="AM52" s="185"/>
      <c r="AN52" s="185"/>
      <c r="AO52" s="185"/>
      <c r="AP52" s="185"/>
      <c r="AQ52" s="185"/>
      <c r="AR52" s="185"/>
      <c r="AS52" s="186"/>
    </row>
    <row r="53" spans="2:45" ht="44.25" customHeight="1">
      <c r="B53" s="315" t="s">
        <v>35</v>
      </c>
      <c r="C53" s="316" t="s">
        <v>34</v>
      </c>
      <c r="D53" s="317" t="s">
        <v>36</v>
      </c>
      <c r="E53" s="318">
        <v>433333</v>
      </c>
      <c r="F53" s="318"/>
      <c r="G53" s="318"/>
      <c r="H53" s="319" t="s">
        <v>20</v>
      </c>
      <c r="I53" s="722"/>
      <c r="J53" s="455"/>
      <c r="K53" s="456"/>
      <c r="L53" s="456"/>
      <c r="M53" s="456"/>
      <c r="N53" s="456"/>
      <c r="O53" s="456"/>
      <c r="P53" s="456"/>
      <c r="Q53" s="456"/>
      <c r="R53" s="456"/>
      <c r="S53" s="456"/>
      <c r="T53" s="456"/>
      <c r="U53" s="456"/>
      <c r="V53" s="457"/>
      <c r="W53" s="184"/>
      <c r="X53" s="185"/>
      <c r="Y53" s="185"/>
      <c r="Z53" s="185"/>
      <c r="AA53" s="185"/>
      <c r="AB53" s="185"/>
      <c r="AC53" s="185"/>
      <c r="AD53" s="185"/>
      <c r="AE53" s="185"/>
      <c r="AF53" s="185"/>
      <c r="AG53" s="185"/>
      <c r="AH53" s="185"/>
      <c r="AI53" s="185"/>
      <c r="AJ53" s="185"/>
      <c r="AK53" s="191"/>
      <c r="AL53" s="185"/>
      <c r="AM53" s="185"/>
      <c r="AN53" s="185"/>
      <c r="AO53" s="185"/>
      <c r="AP53" s="185"/>
      <c r="AQ53" s="185"/>
      <c r="AR53" s="185"/>
      <c r="AS53" s="186"/>
    </row>
    <row r="54" spans="2:45" ht="44.25" customHeight="1" thickBot="1">
      <c r="B54" s="325" t="s">
        <v>37</v>
      </c>
      <c r="C54" s="326" t="s">
        <v>34</v>
      </c>
      <c r="D54" s="327" t="s">
        <v>19</v>
      </c>
      <c r="E54" s="328">
        <v>347700</v>
      </c>
      <c r="F54" s="328"/>
      <c r="G54" s="328"/>
      <c r="H54" s="329" t="s">
        <v>20</v>
      </c>
      <c r="I54" s="723"/>
      <c r="J54" s="453"/>
      <c r="K54" s="454"/>
      <c r="L54" s="454"/>
      <c r="M54" s="454"/>
      <c r="N54" s="454"/>
      <c r="O54" s="454"/>
      <c r="P54" s="454"/>
      <c r="Q54" s="454"/>
      <c r="R54" s="454"/>
      <c r="S54" s="454"/>
      <c r="T54" s="454"/>
      <c r="U54" s="454"/>
      <c r="V54" s="458"/>
      <c r="W54" s="160"/>
      <c r="X54" s="161"/>
      <c r="Y54" s="161"/>
      <c r="Z54" s="161"/>
      <c r="AA54" s="161"/>
      <c r="AB54" s="161"/>
      <c r="AC54" s="161"/>
      <c r="AD54" s="161"/>
      <c r="AE54" s="161"/>
      <c r="AF54" s="161"/>
      <c r="AG54" s="161"/>
      <c r="AH54" s="161"/>
      <c r="AI54" s="161"/>
      <c r="AJ54" s="161"/>
      <c r="AK54" s="190"/>
      <c r="AL54" s="161"/>
      <c r="AM54" s="161"/>
      <c r="AN54" s="161"/>
      <c r="AO54" s="161"/>
      <c r="AP54" s="161"/>
      <c r="AQ54" s="161"/>
      <c r="AR54" s="161"/>
      <c r="AS54" s="162"/>
    </row>
    <row r="55" spans="2:45" ht="44.25" customHeight="1">
      <c r="B55" s="330" t="s">
        <v>31</v>
      </c>
      <c r="C55" s="331" t="s">
        <v>34</v>
      </c>
      <c r="D55" s="332" t="s">
        <v>19</v>
      </c>
      <c r="E55" s="333">
        <v>1070496</v>
      </c>
      <c r="F55" s="333"/>
      <c r="G55" s="333"/>
      <c r="H55" s="334" t="s">
        <v>20</v>
      </c>
      <c r="I55" s="730" t="s">
        <v>131</v>
      </c>
      <c r="J55" s="157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9"/>
      <c r="W55" s="449"/>
      <c r="X55" s="443"/>
      <c r="Y55" s="443"/>
      <c r="Z55" s="443"/>
      <c r="AA55" s="443"/>
      <c r="AB55" s="443"/>
      <c r="AC55" s="443"/>
      <c r="AD55" s="443"/>
      <c r="AE55" s="443"/>
      <c r="AF55" s="158"/>
      <c r="AG55" s="158"/>
      <c r="AH55" s="158"/>
      <c r="AI55" s="158"/>
      <c r="AJ55" s="158"/>
      <c r="AK55" s="189"/>
      <c r="AL55" s="158"/>
      <c r="AM55" s="158"/>
      <c r="AN55" s="158"/>
      <c r="AO55" s="158"/>
      <c r="AP55" s="158"/>
      <c r="AQ55" s="158"/>
      <c r="AR55" s="158"/>
      <c r="AS55" s="159"/>
    </row>
    <row r="56" spans="2:45" ht="44.25" customHeight="1">
      <c r="B56" s="315" t="s">
        <v>35</v>
      </c>
      <c r="C56" s="316" t="s">
        <v>34</v>
      </c>
      <c r="D56" s="317" t="s">
        <v>36</v>
      </c>
      <c r="E56" s="318">
        <v>300000</v>
      </c>
      <c r="F56" s="318"/>
      <c r="G56" s="318"/>
      <c r="H56" s="319" t="s">
        <v>20</v>
      </c>
      <c r="I56" s="722"/>
      <c r="J56" s="184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6"/>
      <c r="W56" s="455"/>
      <c r="X56" s="456"/>
      <c r="Y56" s="456"/>
      <c r="Z56" s="456"/>
      <c r="AA56" s="456"/>
      <c r="AB56" s="456"/>
      <c r="AC56" s="456"/>
      <c r="AD56" s="456"/>
      <c r="AE56" s="456"/>
      <c r="AF56" s="185"/>
      <c r="AG56" s="185"/>
      <c r="AH56" s="185"/>
      <c r="AI56" s="185"/>
      <c r="AJ56" s="185"/>
      <c r="AK56" s="191"/>
      <c r="AL56" s="185"/>
      <c r="AM56" s="185"/>
      <c r="AN56" s="185"/>
      <c r="AO56" s="185"/>
      <c r="AP56" s="185"/>
      <c r="AQ56" s="185"/>
      <c r="AR56" s="185"/>
      <c r="AS56" s="186"/>
    </row>
    <row r="57" spans="2:45" ht="44.25" customHeight="1" thickBot="1">
      <c r="B57" s="320" t="s">
        <v>37</v>
      </c>
      <c r="C57" s="321" t="s">
        <v>34</v>
      </c>
      <c r="D57" s="322" t="s">
        <v>19</v>
      </c>
      <c r="E57" s="323">
        <v>1159000</v>
      </c>
      <c r="F57" s="323"/>
      <c r="G57" s="323"/>
      <c r="H57" s="324" t="s">
        <v>20</v>
      </c>
      <c r="I57" s="731"/>
      <c r="J57" s="160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2"/>
      <c r="W57" s="453"/>
      <c r="X57" s="454"/>
      <c r="Y57" s="454"/>
      <c r="Z57" s="454"/>
      <c r="AA57" s="454"/>
      <c r="AB57" s="454"/>
      <c r="AC57" s="454"/>
      <c r="AD57" s="454"/>
      <c r="AE57" s="454"/>
      <c r="AF57" s="161"/>
      <c r="AG57" s="161"/>
      <c r="AH57" s="161"/>
      <c r="AI57" s="161"/>
      <c r="AJ57" s="161"/>
      <c r="AK57" s="190"/>
      <c r="AL57" s="161"/>
      <c r="AM57" s="161"/>
      <c r="AN57" s="161"/>
      <c r="AO57" s="161"/>
      <c r="AP57" s="161"/>
      <c r="AQ57" s="161"/>
      <c r="AR57" s="161"/>
      <c r="AS57" s="162"/>
    </row>
    <row r="58" spans="2:45" ht="30.75" customHeight="1">
      <c r="B58" s="738" t="s">
        <v>69</v>
      </c>
      <c r="C58" s="749" t="s">
        <v>34</v>
      </c>
      <c r="D58" s="751" t="s">
        <v>71</v>
      </c>
      <c r="E58" s="701" t="s">
        <v>72</v>
      </c>
      <c r="F58" s="512"/>
      <c r="G58" s="512"/>
      <c r="H58" s="703" t="s">
        <v>72</v>
      </c>
      <c r="I58" s="519" t="s">
        <v>130</v>
      </c>
      <c r="J58" s="449"/>
      <c r="K58" s="443"/>
      <c r="L58" s="443"/>
      <c r="M58" s="443"/>
      <c r="N58" s="443"/>
      <c r="O58" s="443"/>
      <c r="P58" s="443"/>
      <c r="Q58" s="443"/>
      <c r="R58" s="443"/>
      <c r="S58" s="443"/>
      <c r="T58" s="443"/>
      <c r="U58" s="443"/>
      <c r="V58" s="448"/>
      <c r="W58" s="449"/>
      <c r="X58" s="443"/>
      <c r="Y58" s="443"/>
      <c r="Z58" s="443"/>
      <c r="AA58" s="443"/>
      <c r="AB58" s="443"/>
      <c r="AC58" s="443"/>
      <c r="AD58" s="443"/>
      <c r="AE58" s="443"/>
      <c r="AF58" s="158"/>
      <c r="AG58" s="158"/>
      <c r="AH58" s="158"/>
      <c r="AI58" s="158"/>
      <c r="AJ58" s="158"/>
      <c r="AK58" s="189"/>
      <c r="AL58" s="158"/>
      <c r="AM58" s="158"/>
      <c r="AN58" s="158"/>
      <c r="AO58" s="158"/>
      <c r="AP58" s="158"/>
      <c r="AQ58" s="158"/>
      <c r="AR58" s="158"/>
      <c r="AS58" s="159"/>
    </row>
    <row r="59" spans="2:45" ht="30.75" customHeight="1" thickBot="1">
      <c r="B59" s="748"/>
      <c r="C59" s="750"/>
      <c r="D59" s="752"/>
      <c r="E59" s="702"/>
      <c r="F59" s="513"/>
      <c r="G59" s="513"/>
      <c r="H59" s="704"/>
      <c r="I59" s="98" t="s">
        <v>131</v>
      </c>
      <c r="J59" s="453"/>
      <c r="K59" s="454"/>
      <c r="L59" s="454"/>
      <c r="M59" s="454"/>
      <c r="N59" s="454"/>
      <c r="O59" s="454"/>
      <c r="P59" s="454"/>
      <c r="Q59" s="454"/>
      <c r="R59" s="454"/>
      <c r="S59" s="454"/>
      <c r="T59" s="454"/>
      <c r="U59" s="454"/>
      <c r="V59" s="458"/>
      <c r="W59" s="453"/>
      <c r="X59" s="454"/>
      <c r="Y59" s="454"/>
      <c r="Z59" s="454"/>
      <c r="AA59" s="454"/>
      <c r="AB59" s="454"/>
      <c r="AC59" s="454"/>
      <c r="AD59" s="454"/>
      <c r="AE59" s="454"/>
      <c r="AF59" s="161"/>
      <c r="AG59" s="161"/>
      <c r="AH59" s="161"/>
      <c r="AI59" s="161"/>
      <c r="AJ59" s="161"/>
      <c r="AK59" s="190"/>
      <c r="AL59" s="161"/>
      <c r="AM59" s="161"/>
      <c r="AN59" s="161"/>
      <c r="AO59" s="161"/>
      <c r="AP59" s="161"/>
      <c r="AQ59" s="161"/>
      <c r="AR59" s="161"/>
      <c r="AS59" s="162"/>
    </row>
    <row r="60" spans="2:45" ht="30.75" customHeight="1">
      <c r="B60" s="738" t="s">
        <v>70</v>
      </c>
      <c r="C60" s="105" t="s">
        <v>72</v>
      </c>
      <c r="D60" s="740" t="s">
        <v>73</v>
      </c>
      <c r="E60" s="512" t="s">
        <v>72</v>
      </c>
      <c r="F60" s="512"/>
      <c r="G60" s="512"/>
      <c r="H60" s="514" t="s">
        <v>72</v>
      </c>
      <c r="I60" s="519" t="s">
        <v>130</v>
      </c>
      <c r="J60" s="449"/>
      <c r="K60" s="443"/>
      <c r="L60" s="443"/>
      <c r="M60" s="443"/>
      <c r="N60" s="443"/>
      <c r="O60" s="443"/>
      <c r="P60" s="443"/>
      <c r="Q60" s="443"/>
      <c r="R60" s="443"/>
      <c r="S60" s="443"/>
      <c r="T60" s="443"/>
      <c r="U60" s="443"/>
      <c r="V60" s="448"/>
      <c r="W60" s="449"/>
      <c r="X60" s="443"/>
      <c r="Y60" s="443"/>
      <c r="Z60" s="443"/>
      <c r="AA60" s="443"/>
      <c r="AB60" s="443"/>
      <c r="AC60" s="443"/>
      <c r="AD60" s="443"/>
      <c r="AE60" s="443"/>
      <c r="AF60" s="158"/>
      <c r="AG60" s="158"/>
      <c r="AH60" s="158"/>
      <c r="AI60" s="158"/>
      <c r="AJ60" s="158"/>
      <c r="AK60" s="189"/>
      <c r="AL60" s="158"/>
      <c r="AM60" s="158"/>
      <c r="AN60" s="158"/>
      <c r="AO60" s="158"/>
      <c r="AP60" s="158"/>
      <c r="AQ60" s="158"/>
      <c r="AR60" s="158"/>
      <c r="AS60" s="159"/>
    </row>
    <row r="61" spans="2:45" ht="30.75" customHeight="1" thickBot="1">
      <c r="B61" s="739"/>
      <c r="C61" s="106"/>
      <c r="D61" s="741"/>
      <c r="E61" s="101"/>
      <c r="F61" s="101"/>
      <c r="G61" s="101"/>
      <c r="H61" s="103"/>
      <c r="I61" s="98" t="s">
        <v>131</v>
      </c>
      <c r="J61" s="453"/>
      <c r="K61" s="454"/>
      <c r="L61" s="454"/>
      <c r="M61" s="454"/>
      <c r="N61" s="454"/>
      <c r="O61" s="454"/>
      <c r="P61" s="454"/>
      <c r="Q61" s="454"/>
      <c r="R61" s="454"/>
      <c r="S61" s="454"/>
      <c r="T61" s="454"/>
      <c r="U61" s="454"/>
      <c r="V61" s="458"/>
      <c r="W61" s="453"/>
      <c r="X61" s="454"/>
      <c r="Y61" s="454"/>
      <c r="Z61" s="454"/>
      <c r="AA61" s="454"/>
      <c r="AB61" s="454"/>
      <c r="AC61" s="454"/>
      <c r="AD61" s="454"/>
      <c r="AE61" s="454"/>
      <c r="AF61" s="161"/>
      <c r="AG61" s="161"/>
      <c r="AH61" s="161"/>
      <c r="AI61" s="161"/>
      <c r="AJ61" s="161"/>
      <c r="AK61" s="190"/>
      <c r="AL61" s="161"/>
      <c r="AM61" s="161"/>
      <c r="AN61" s="161"/>
      <c r="AO61" s="161"/>
      <c r="AP61" s="161"/>
      <c r="AQ61" s="161"/>
      <c r="AR61" s="161"/>
      <c r="AS61" s="162"/>
    </row>
    <row r="62" spans="2:45" ht="30.75" customHeight="1" thickBot="1">
      <c r="B62" s="117" t="s">
        <v>74</v>
      </c>
      <c r="C62" s="108" t="s">
        <v>72</v>
      </c>
      <c r="D62" s="107" t="s">
        <v>82</v>
      </c>
      <c r="E62" s="102" t="s">
        <v>72</v>
      </c>
      <c r="F62" s="102"/>
      <c r="G62" s="102"/>
      <c r="H62" s="104" t="s">
        <v>72</v>
      </c>
      <c r="I62" s="519" t="s">
        <v>99</v>
      </c>
      <c r="J62" s="459"/>
      <c r="K62" s="460"/>
      <c r="L62" s="460"/>
      <c r="M62" s="460"/>
      <c r="N62" s="460"/>
      <c r="O62" s="460"/>
      <c r="P62" s="460"/>
      <c r="Q62" s="460"/>
      <c r="R62" s="460"/>
      <c r="S62" s="460"/>
      <c r="T62" s="460"/>
      <c r="U62" s="460"/>
      <c r="V62" s="461"/>
      <c r="W62" s="459"/>
      <c r="X62" s="460"/>
      <c r="Y62" s="460"/>
      <c r="Z62" s="460"/>
      <c r="AA62" s="460"/>
      <c r="AB62" s="460"/>
      <c r="AC62" s="460"/>
      <c r="AD62" s="460"/>
      <c r="AE62" s="460"/>
      <c r="AF62" s="220"/>
      <c r="AG62" s="220"/>
      <c r="AH62" s="220"/>
      <c r="AI62" s="220"/>
      <c r="AJ62" s="220"/>
      <c r="AK62" s="232"/>
      <c r="AL62" s="220"/>
      <c r="AM62" s="220"/>
      <c r="AN62" s="220"/>
      <c r="AO62" s="220"/>
      <c r="AP62" s="220"/>
      <c r="AQ62" s="220"/>
      <c r="AR62" s="220"/>
      <c r="AS62" s="221"/>
    </row>
    <row r="63" spans="2:45" ht="30.75" customHeight="1" thickBot="1">
      <c r="B63" s="117" t="s">
        <v>75</v>
      </c>
      <c r="C63" s="108" t="s">
        <v>72</v>
      </c>
      <c r="D63" s="107" t="s">
        <v>83</v>
      </c>
      <c r="E63" s="102" t="s">
        <v>72</v>
      </c>
      <c r="F63" s="102"/>
      <c r="G63" s="102"/>
      <c r="H63" s="104" t="s">
        <v>72</v>
      </c>
      <c r="I63" s="99" t="s">
        <v>99</v>
      </c>
      <c r="J63" s="430"/>
      <c r="K63" s="431"/>
      <c r="L63" s="431"/>
      <c r="M63" s="431"/>
      <c r="N63" s="431"/>
      <c r="O63" s="431"/>
      <c r="P63" s="431"/>
      <c r="Q63" s="431"/>
      <c r="R63" s="431"/>
      <c r="S63" s="431"/>
      <c r="T63" s="431"/>
      <c r="U63" s="431"/>
      <c r="V63" s="432"/>
      <c r="W63" s="430"/>
      <c r="X63" s="431"/>
      <c r="Y63" s="431"/>
      <c r="Z63" s="431"/>
      <c r="AA63" s="431"/>
      <c r="AB63" s="431"/>
      <c r="AC63" s="431"/>
      <c r="AD63" s="431"/>
      <c r="AE63" s="431"/>
      <c r="AF63" s="153"/>
      <c r="AG63" s="153"/>
      <c r="AH63" s="153"/>
      <c r="AI63" s="153"/>
      <c r="AJ63" s="153"/>
      <c r="AK63" s="188"/>
      <c r="AL63" s="153"/>
      <c r="AM63" s="153"/>
      <c r="AN63" s="153"/>
      <c r="AO63" s="153"/>
      <c r="AP63" s="153"/>
      <c r="AQ63" s="153"/>
      <c r="AR63" s="153"/>
      <c r="AS63" s="154"/>
    </row>
    <row r="64" spans="2:45" ht="30.75" customHeight="1" thickBot="1">
      <c r="B64" s="116" t="s">
        <v>76</v>
      </c>
      <c r="C64" s="108" t="s">
        <v>72</v>
      </c>
      <c r="D64" s="107" t="s">
        <v>81</v>
      </c>
      <c r="E64" s="102" t="s">
        <v>72</v>
      </c>
      <c r="F64" s="102"/>
      <c r="G64" s="102"/>
      <c r="H64" s="118" t="s">
        <v>72</v>
      </c>
      <c r="I64" s="99" t="s">
        <v>99</v>
      </c>
      <c r="J64" s="430"/>
      <c r="K64" s="431"/>
      <c r="L64" s="431"/>
      <c r="M64" s="431"/>
      <c r="N64" s="431"/>
      <c r="O64" s="431"/>
      <c r="P64" s="431"/>
      <c r="Q64" s="431"/>
      <c r="R64" s="431"/>
      <c r="S64" s="431"/>
      <c r="T64" s="431"/>
      <c r="U64" s="431"/>
      <c r="V64" s="432"/>
      <c r="W64" s="430"/>
      <c r="X64" s="431"/>
      <c r="Y64" s="431"/>
      <c r="Z64" s="431"/>
      <c r="AA64" s="431"/>
      <c r="AB64" s="431"/>
      <c r="AC64" s="431"/>
      <c r="AD64" s="431"/>
      <c r="AE64" s="431"/>
      <c r="AF64" s="153"/>
      <c r="AG64" s="153"/>
      <c r="AH64" s="153"/>
      <c r="AI64" s="153"/>
      <c r="AJ64" s="153"/>
      <c r="AK64" s="188"/>
      <c r="AL64" s="153"/>
      <c r="AM64" s="153"/>
      <c r="AN64" s="153"/>
      <c r="AO64" s="153"/>
      <c r="AP64" s="153"/>
      <c r="AQ64" s="153"/>
      <c r="AR64" s="153"/>
      <c r="AS64" s="154"/>
    </row>
    <row r="65" spans="2:45" ht="30.75" customHeight="1">
      <c r="B65" s="738" t="s">
        <v>77</v>
      </c>
      <c r="C65" s="209" t="s">
        <v>72</v>
      </c>
      <c r="D65" s="105" t="s">
        <v>19</v>
      </c>
      <c r="E65" s="512" t="s">
        <v>72</v>
      </c>
      <c r="F65" s="512"/>
      <c r="G65" s="512"/>
      <c r="H65" s="514" t="s">
        <v>72</v>
      </c>
      <c r="I65" s="519" t="s">
        <v>130</v>
      </c>
      <c r="J65" s="449"/>
      <c r="K65" s="443"/>
      <c r="L65" s="443"/>
      <c r="M65" s="443"/>
      <c r="N65" s="443"/>
      <c r="O65" s="443"/>
      <c r="P65" s="443"/>
      <c r="Q65" s="443"/>
      <c r="R65" s="443"/>
      <c r="S65" s="443"/>
      <c r="T65" s="443"/>
      <c r="U65" s="443"/>
      <c r="V65" s="448"/>
      <c r="W65" s="449"/>
      <c r="X65" s="443"/>
      <c r="Y65" s="443"/>
      <c r="Z65" s="443"/>
      <c r="AA65" s="443"/>
      <c r="AB65" s="443"/>
      <c r="AC65" s="443"/>
      <c r="AD65" s="443"/>
      <c r="AE65" s="443"/>
      <c r="AF65" s="158"/>
      <c r="AG65" s="158"/>
      <c r="AH65" s="158"/>
      <c r="AI65" s="158"/>
      <c r="AJ65" s="158"/>
      <c r="AK65" s="189"/>
      <c r="AL65" s="158"/>
      <c r="AM65" s="158"/>
      <c r="AN65" s="158"/>
      <c r="AO65" s="158"/>
      <c r="AP65" s="158"/>
      <c r="AQ65" s="158"/>
      <c r="AR65" s="158"/>
      <c r="AS65" s="159"/>
    </row>
    <row r="66" spans="2:45" ht="30.75" customHeight="1" thickBot="1">
      <c r="B66" s="739"/>
      <c r="C66" s="140"/>
      <c r="D66" s="106" t="s">
        <v>19</v>
      </c>
      <c r="E66" s="101"/>
      <c r="F66" s="101"/>
      <c r="G66" s="101"/>
      <c r="H66" s="103"/>
      <c r="I66" s="98" t="s">
        <v>131</v>
      </c>
      <c r="J66" s="453"/>
      <c r="K66" s="454"/>
      <c r="L66" s="454"/>
      <c r="M66" s="454"/>
      <c r="N66" s="454"/>
      <c r="O66" s="454"/>
      <c r="P66" s="454"/>
      <c r="Q66" s="454"/>
      <c r="R66" s="454"/>
      <c r="S66" s="454"/>
      <c r="T66" s="454"/>
      <c r="U66" s="454"/>
      <c r="V66" s="458"/>
      <c r="W66" s="453"/>
      <c r="X66" s="454"/>
      <c r="Y66" s="454"/>
      <c r="Z66" s="454"/>
      <c r="AA66" s="454"/>
      <c r="AB66" s="454"/>
      <c r="AC66" s="454"/>
      <c r="AD66" s="454"/>
      <c r="AE66" s="454"/>
      <c r="AF66" s="161"/>
      <c r="AG66" s="161"/>
      <c r="AH66" s="161"/>
      <c r="AI66" s="161"/>
      <c r="AJ66" s="161"/>
      <c r="AK66" s="190"/>
      <c r="AL66" s="161"/>
      <c r="AM66" s="161"/>
      <c r="AN66" s="161"/>
      <c r="AO66" s="161"/>
      <c r="AP66" s="161"/>
      <c r="AQ66" s="161"/>
      <c r="AR66" s="161"/>
      <c r="AS66" s="162"/>
    </row>
    <row r="67" spans="2:45" ht="30.75" customHeight="1" thickBot="1">
      <c r="B67" s="117" t="s">
        <v>78</v>
      </c>
      <c r="C67" s="108" t="s">
        <v>72</v>
      </c>
      <c r="D67" s="107" t="s">
        <v>19</v>
      </c>
      <c r="E67" s="102" t="s">
        <v>72</v>
      </c>
      <c r="F67" s="102"/>
      <c r="G67" s="102"/>
      <c r="H67" s="104" t="s">
        <v>72</v>
      </c>
      <c r="I67" s="99" t="s">
        <v>99</v>
      </c>
      <c r="J67" s="430"/>
      <c r="K67" s="431"/>
      <c r="L67" s="431"/>
      <c r="M67" s="431"/>
      <c r="N67" s="431"/>
      <c r="O67" s="431"/>
      <c r="P67" s="431"/>
      <c r="Q67" s="431"/>
      <c r="R67" s="431"/>
      <c r="S67" s="431"/>
      <c r="T67" s="431"/>
      <c r="U67" s="431"/>
      <c r="V67" s="432"/>
      <c r="W67" s="430"/>
      <c r="X67" s="431"/>
      <c r="Y67" s="431"/>
      <c r="Z67" s="431"/>
      <c r="AA67" s="431"/>
      <c r="AB67" s="431"/>
      <c r="AC67" s="431"/>
      <c r="AD67" s="431"/>
      <c r="AE67" s="431"/>
      <c r="AF67" s="153"/>
      <c r="AG67" s="153"/>
      <c r="AH67" s="153"/>
      <c r="AI67" s="153"/>
      <c r="AJ67" s="153"/>
      <c r="AK67" s="188"/>
      <c r="AL67" s="153"/>
      <c r="AM67" s="153"/>
      <c r="AN67" s="153"/>
      <c r="AO67" s="153"/>
      <c r="AP67" s="153"/>
      <c r="AQ67" s="153"/>
      <c r="AR67" s="153"/>
      <c r="AS67" s="154"/>
    </row>
    <row r="68" spans="2:45" ht="30.75" customHeight="1" thickBot="1">
      <c r="B68" s="117" t="s">
        <v>79</v>
      </c>
      <c r="C68" s="108" t="s">
        <v>72</v>
      </c>
      <c r="D68" s="107" t="s">
        <v>19</v>
      </c>
      <c r="E68" s="102" t="s">
        <v>72</v>
      </c>
      <c r="F68" s="102"/>
      <c r="G68" s="102"/>
      <c r="H68" s="104" t="s">
        <v>72</v>
      </c>
      <c r="I68" s="99" t="s">
        <v>99</v>
      </c>
      <c r="J68" s="430"/>
      <c r="K68" s="431"/>
      <c r="L68" s="431"/>
      <c r="M68" s="431"/>
      <c r="N68" s="431"/>
      <c r="O68" s="431"/>
      <c r="P68" s="431"/>
      <c r="Q68" s="431"/>
      <c r="R68" s="431"/>
      <c r="S68" s="431"/>
      <c r="T68" s="431"/>
      <c r="U68" s="431"/>
      <c r="V68" s="432"/>
      <c r="W68" s="430"/>
      <c r="X68" s="431"/>
      <c r="Y68" s="431"/>
      <c r="Z68" s="431"/>
      <c r="AA68" s="431"/>
      <c r="AB68" s="431"/>
      <c r="AC68" s="431"/>
      <c r="AD68" s="431"/>
      <c r="AE68" s="431"/>
      <c r="AF68" s="153"/>
      <c r="AG68" s="153"/>
      <c r="AH68" s="153"/>
      <c r="AI68" s="153"/>
      <c r="AJ68" s="153"/>
      <c r="AK68" s="188"/>
      <c r="AL68" s="153"/>
      <c r="AM68" s="153"/>
      <c r="AN68" s="153"/>
      <c r="AO68" s="153"/>
      <c r="AP68" s="153"/>
      <c r="AQ68" s="153"/>
      <c r="AR68" s="153"/>
      <c r="AS68" s="154"/>
    </row>
    <row r="69" spans="2:45" ht="30.75" customHeight="1" thickBot="1">
      <c r="B69" s="117" t="s">
        <v>80</v>
      </c>
      <c r="C69" s="108" t="s">
        <v>72</v>
      </c>
      <c r="D69" s="107" t="s">
        <v>19</v>
      </c>
      <c r="E69" s="102" t="s">
        <v>72</v>
      </c>
      <c r="F69" s="102"/>
      <c r="G69" s="102"/>
      <c r="H69" s="104" t="s">
        <v>72</v>
      </c>
      <c r="I69" s="99" t="s">
        <v>99</v>
      </c>
      <c r="J69" s="430"/>
      <c r="K69" s="431"/>
      <c r="L69" s="431"/>
      <c r="M69" s="431"/>
      <c r="N69" s="431"/>
      <c r="O69" s="431"/>
      <c r="P69" s="431"/>
      <c r="Q69" s="431"/>
      <c r="R69" s="431"/>
      <c r="S69" s="431"/>
      <c r="T69" s="431"/>
      <c r="U69" s="431"/>
      <c r="V69" s="432"/>
      <c r="W69" s="430"/>
      <c r="X69" s="431"/>
      <c r="Y69" s="431"/>
      <c r="Z69" s="431"/>
      <c r="AA69" s="431"/>
      <c r="AB69" s="431"/>
      <c r="AC69" s="431"/>
      <c r="AD69" s="431"/>
      <c r="AE69" s="431"/>
      <c r="AF69" s="153"/>
      <c r="AG69" s="153"/>
      <c r="AH69" s="153"/>
      <c r="AI69" s="153"/>
      <c r="AJ69" s="153"/>
      <c r="AK69" s="188"/>
      <c r="AL69" s="153"/>
      <c r="AM69" s="153"/>
      <c r="AN69" s="153"/>
      <c r="AO69" s="153"/>
      <c r="AP69" s="153"/>
      <c r="AQ69" s="153"/>
      <c r="AR69" s="153"/>
      <c r="AS69" s="154"/>
    </row>
    <row r="72" spans="2:45" ht="45.75" customHeight="1"/>
  </sheetData>
  <mergeCells count="31">
    <mergeCell ref="B60:B61"/>
    <mergeCell ref="D60:D61"/>
    <mergeCell ref="B65:B66"/>
    <mergeCell ref="B58:B59"/>
    <mergeCell ref="C58:C59"/>
    <mergeCell ref="D58:D59"/>
    <mergeCell ref="E58:E59"/>
    <mergeCell ref="H58:H59"/>
    <mergeCell ref="I55:I57"/>
    <mergeCell ref="J45:V45"/>
    <mergeCell ref="W45:AS45"/>
    <mergeCell ref="B48:B52"/>
    <mergeCell ref="I48:I54"/>
    <mergeCell ref="B40:B41"/>
    <mergeCell ref="B38:B39"/>
    <mergeCell ref="I38:I39"/>
    <mergeCell ref="B36:B37"/>
    <mergeCell ref="B33:B35"/>
    <mergeCell ref="B31:B32"/>
    <mergeCell ref="B26:B27"/>
    <mergeCell ref="B28:B29"/>
    <mergeCell ref="C28:C29"/>
    <mergeCell ref="I28:I29"/>
    <mergeCell ref="B21:B22"/>
    <mergeCell ref="B23:B24"/>
    <mergeCell ref="B16:B17"/>
    <mergeCell ref="W3:AS3"/>
    <mergeCell ref="B14:B15"/>
    <mergeCell ref="C14:C15"/>
    <mergeCell ref="I14:I15"/>
    <mergeCell ref="J3:V3"/>
  </mergeCells>
  <pageMargins left="0.7" right="0.7" top="0.75" bottom="0.75" header="0.3" footer="0.3"/>
  <pageSetup paperSize="9" scale="44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1"/>
  <sheetViews>
    <sheetView showGridLines="0" zoomScaleNormal="100" zoomScalePageLayoutView="60" workbookViewId="0">
      <pane ySplit="1" topLeftCell="A20" activePane="bottomLeft" state="frozen"/>
      <selection pane="bottomLeft" activeCell="R16" sqref="R16"/>
    </sheetView>
  </sheetViews>
  <sheetFormatPr defaultColWidth="9.140625" defaultRowHeight="33.75" customHeight="1"/>
  <cols>
    <col min="1" max="1" width="15.7109375" style="614" customWidth="1"/>
    <col min="2" max="2" width="14.7109375" style="614" customWidth="1"/>
    <col min="3" max="3" width="14.28515625" style="614" customWidth="1"/>
    <col min="4" max="4" width="22.140625" style="614" customWidth="1"/>
    <col min="5" max="5" width="9.42578125" style="614" customWidth="1"/>
    <col min="6" max="6" width="23.28515625" style="614" customWidth="1"/>
    <col min="7" max="7" width="17.42578125" style="614" customWidth="1"/>
    <col min="8" max="8" width="15.140625" style="615" customWidth="1"/>
    <col min="9" max="9" width="35" style="620" customWidth="1"/>
    <col min="10" max="16384" width="9.140625" style="614"/>
  </cols>
  <sheetData>
    <row r="1" spans="1:9" s="624" customFormat="1" ht="33.75" customHeight="1">
      <c r="A1" s="594" t="s">
        <v>0</v>
      </c>
      <c r="B1" s="594" t="s">
        <v>1</v>
      </c>
      <c r="C1" s="594" t="s">
        <v>2</v>
      </c>
      <c r="D1" s="595" t="s">
        <v>3</v>
      </c>
      <c r="E1" s="595" t="s">
        <v>308</v>
      </c>
      <c r="F1" s="595" t="s">
        <v>4</v>
      </c>
      <c r="G1" s="595" t="s">
        <v>5</v>
      </c>
      <c r="H1" s="622" t="s">
        <v>6</v>
      </c>
      <c r="I1" s="623"/>
    </row>
    <row r="2" spans="1:9" s="616" customFormat="1" ht="33.75" customHeight="1">
      <c r="A2" s="766" t="s">
        <v>170</v>
      </c>
      <c r="B2" s="766" t="s">
        <v>171</v>
      </c>
      <c r="C2" s="586" t="s">
        <v>33</v>
      </c>
      <c r="D2" s="587" t="s">
        <v>247</v>
      </c>
      <c r="E2" s="587" t="s">
        <v>314</v>
      </c>
      <c r="F2" s="588">
        <v>80000</v>
      </c>
      <c r="G2" s="587" t="s">
        <v>275</v>
      </c>
      <c r="H2" s="621">
        <v>42914</v>
      </c>
      <c r="I2" s="602" t="s">
        <v>350</v>
      </c>
    </row>
    <row r="3" spans="1:9" s="616" customFormat="1" ht="33.75" customHeight="1">
      <c r="A3" s="766"/>
      <c r="B3" s="766"/>
      <c r="C3" s="586" t="s">
        <v>33</v>
      </c>
      <c r="D3" s="587" t="s">
        <v>25</v>
      </c>
      <c r="E3" s="587" t="s">
        <v>314</v>
      </c>
      <c r="F3" s="588">
        <v>240000</v>
      </c>
      <c r="G3" s="587" t="s">
        <v>172</v>
      </c>
      <c r="H3" s="621">
        <v>42914</v>
      </c>
      <c r="I3" s="602" t="s">
        <v>350</v>
      </c>
    </row>
    <row r="4" spans="1:9" s="616" customFormat="1" ht="33.75" customHeight="1">
      <c r="A4" s="766"/>
      <c r="B4" s="766"/>
      <c r="C4" s="586" t="s">
        <v>272</v>
      </c>
      <c r="D4" s="587" t="s">
        <v>245</v>
      </c>
      <c r="E4" s="587" t="s">
        <v>314</v>
      </c>
      <c r="F4" s="588">
        <v>2500000</v>
      </c>
      <c r="G4" s="587" t="s">
        <v>172</v>
      </c>
      <c r="H4" s="621">
        <v>42914</v>
      </c>
      <c r="I4" s="602" t="s">
        <v>350</v>
      </c>
    </row>
    <row r="5" spans="1:9" s="616" customFormat="1" ht="33.75" customHeight="1">
      <c r="A5" s="766"/>
      <c r="B5" s="766"/>
      <c r="C5" s="586" t="s">
        <v>33</v>
      </c>
      <c r="D5" s="587" t="s">
        <v>246</v>
      </c>
      <c r="E5" s="587" t="s">
        <v>315</v>
      </c>
      <c r="F5" s="588">
        <v>80000</v>
      </c>
      <c r="G5" s="587" t="s">
        <v>275</v>
      </c>
      <c r="H5" s="621">
        <v>42915</v>
      </c>
      <c r="I5" s="602" t="s">
        <v>350</v>
      </c>
    </row>
    <row r="6" spans="1:9" s="616" customFormat="1" ht="33.75" customHeight="1">
      <c r="A6" s="766"/>
      <c r="B6" s="766"/>
      <c r="C6" s="586" t="s">
        <v>33</v>
      </c>
      <c r="D6" s="587" t="s">
        <v>249</v>
      </c>
      <c r="E6" s="587" t="s">
        <v>315</v>
      </c>
      <c r="F6" s="588">
        <v>240000</v>
      </c>
      <c r="G6" s="587" t="s">
        <v>172</v>
      </c>
      <c r="H6" s="621">
        <v>42915</v>
      </c>
      <c r="I6" s="602" t="s">
        <v>350</v>
      </c>
    </row>
    <row r="7" spans="1:9" s="616" customFormat="1" ht="33.75" customHeight="1">
      <c r="A7" s="766" t="s">
        <v>300</v>
      </c>
      <c r="B7" s="766" t="s">
        <v>29</v>
      </c>
      <c r="C7" s="586" t="s">
        <v>33</v>
      </c>
      <c r="D7" s="587" t="s">
        <v>247</v>
      </c>
      <c r="E7" s="587" t="s">
        <v>314</v>
      </c>
      <c r="F7" s="588">
        <v>50000</v>
      </c>
      <c r="G7" s="587" t="s">
        <v>250</v>
      </c>
      <c r="H7" s="621">
        <v>42914</v>
      </c>
      <c r="I7" s="602" t="s">
        <v>351</v>
      </c>
    </row>
    <row r="8" spans="1:9" s="616" customFormat="1" ht="33.75" customHeight="1">
      <c r="A8" s="766"/>
      <c r="B8" s="766"/>
      <c r="C8" s="586" t="s">
        <v>33</v>
      </c>
      <c r="D8" s="587" t="s">
        <v>25</v>
      </c>
      <c r="E8" s="587" t="s">
        <v>314</v>
      </c>
      <c r="F8" s="588">
        <v>250000</v>
      </c>
      <c r="G8" s="587" t="s">
        <v>172</v>
      </c>
      <c r="H8" s="621">
        <v>42914</v>
      </c>
      <c r="I8" s="602" t="s">
        <v>351</v>
      </c>
    </row>
    <row r="9" spans="1:9" s="616" customFormat="1" ht="33.75" customHeight="1">
      <c r="A9" s="766"/>
      <c r="B9" s="766"/>
      <c r="C9" s="586" t="s">
        <v>33</v>
      </c>
      <c r="D9" s="587" t="s">
        <v>247</v>
      </c>
      <c r="E9" s="587" t="s">
        <v>315</v>
      </c>
      <c r="F9" s="588">
        <v>50000</v>
      </c>
      <c r="G9" s="587" t="s">
        <v>250</v>
      </c>
      <c r="H9" s="621">
        <v>42915</v>
      </c>
      <c r="I9" s="602" t="s">
        <v>351</v>
      </c>
    </row>
    <row r="10" spans="1:9" s="616" customFormat="1" ht="33.75" customHeight="1">
      <c r="A10" s="766"/>
      <c r="B10" s="766"/>
      <c r="C10" s="586" t="s">
        <v>33</v>
      </c>
      <c r="D10" s="587" t="s">
        <v>25</v>
      </c>
      <c r="E10" s="587" t="s">
        <v>315</v>
      </c>
      <c r="F10" s="588">
        <v>250000</v>
      </c>
      <c r="G10" s="587" t="s">
        <v>172</v>
      </c>
      <c r="H10" s="621">
        <v>42915</v>
      </c>
      <c r="I10" s="602" t="s">
        <v>351</v>
      </c>
    </row>
    <row r="11" spans="1:9" s="616" customFormat="1" ht="33.75" customHeight="1">
      <c r="A11" s="766"/>
      <c r="B11" s="766" t="s">
        <v>128</v>
      </c>
      <c r="C11" s="586" t="s">
        <v>33</v>
      </c>
      <c r="D11" s="587" t="s">
        <v>247</v>
      </c>
      <c r="E11" s="587" t="s">
        <v>314</v>
      </c>
      <c r="F11" s="588">
        <v>70000</v>
      </c>
      <c r="G11" s="587" t="s">
        <v>20</v>
      </c>
      <c r="H11" s="621">
        <v>42914</v>
      </c>
      <c r="I11" s="602" t="s">
        <v>352</v>
      </c>
    </row>
    <row r="12" spans="1:9" s="616" customFormat="1" ht="33.75" customHeight="1">
      <c r="A12" s="766"/>
      <c r="B12" s="766"/>
      <c r="C12" s="586" t="s">
        <v>33</v>
      </c>
      <c r="D12" s="587" t="s">
        <v>25</v>
      </c>
      <c r="E12" s="587" t="s">
        <v>314</v>
      </c>
      <c r="F12" s="588">
        <v>350000</v>
      </c>
      <c r="G12" s="587" t="s">
        <v>172</v>
      </c>
      <c r="H12" s="621">
        <v>42914</v>
      </c>
      <c r="I12" s="602" t="s">
        <v>352</v>
      </c>
    </row>
    <row r="13" spans="1:9" s="616" customFormat="1" ht="33.75" customHeight="1">
      <c r="A13" s="766"/>
      <c r="B13" s="766"/>
      <c r="C13" s="586" t="s">
        <v>33</v>
      </c>
      <c r="D13" s="587" t="s">
        <v>248</v>
      </c>
      <c r="E13" s="587" t="s">
        <v>317</v>
      </c>
      <c r="F13" s="588">
        <v>70000</v>
      </c>
      <c r="G13" s="587" t="s">
        <v>20</v>
      </c>
      <c r="H13" s="621">
        <v>42915</v>
      </c>
      <c r="I13" s="602" t="s">
        <v>352</v>
      </c>
    </row>
    <row r="14" spans="1:9" s="616" customFormat="1" ht="33.75" customHeight="1">
      <c r="A14" s="766"/>
      <c r="B14" s="766"/>
      <c r="C14" s="586" t="s">
        <v>33</v>
      </c>
      <c r="D14" s="587" t="s">
        <v>25</v>
      </c>
      <c r="E14" s="587" t="s">
        <v>317</v>
      </c>
      <c r="F14" s="588">
        <v>350000</v>
      </c>
      <c r="G14" s="587" t="s">
        <v>172</v>
      </c>
      <c r="H14" s="621">
        <v>42915</v>
      </c>
      <c r="I14" s="602" t="s">
        <v>352</v>
      </c>
    </row>
    <row r="15" spans="1:9" s="616" customFormat="1" ht="33.75" customHeight="1">
      <c r="A15" s="766"/>
      <c r="B15" s="766" t="s">
        <v>212</v>
      </c>
      <c r="C15" s="586" t="s">
        <v>33</v>
      </c>
      <c r="D15" s="587" t="s">
        <v>247</v>
      </c>
      <c r="E15" s="587" t="s">
        <v>314</v>
      </c>
      <c r="F15" s="588">
        <v>50000</v>
      </c>
      <c r="G15" s="587" t="s">
        <v>250</v>
      </c>
      <c r="H15" s="621">
        <v>42914</v>
      </c>
      <c r="I15" s="602" t="s">
        <v>353</v>
      </c>
    </row>
    <row r="16" spans="1:9" s="616" customFormat="1" ht="33.75" customHeight="1">
      <c r="A16" s="766"/>
      <c r="B16" s="766"/>
      <c r="C16" s="586" t="s">
        <v>33</v>
      </c>
      <c r="D16" s="587" t="s">
        <v>25</v>
      </c>
      <c r="E16" s="587" t="s">
        <v>314</v>
      </c>
      <c r="F16" s="588">
        <v>300000</v>
      </c>
      <c r="G16" s="587" t="s">
        <v>172</v>
      </c>
      <c r="H16" s="621">
        <v>42914</v>
      </c>
      <c r="I16" s="602" t="s">
        <v>353</v>
      </c>
    </row>
    <row r="17" spans="1:9" s="616" customFormat="1" ht="33.75" customHeight="1">
      <c r="A17" s="766"/>
      <c r="B17" s="766"/>
      <c r="C17" s="586" t="s">
        <v>33</v>
      </c>
      <c r="D17" s="587" t="s">
        <v>247</v>
      </c>
      <c r="E17" s="587" t="s">
        <v>317</v>
      </c>
      <c r="F17" s="588">
        <v>50000</v>
      </c>
      <c r="G17" s="587" t="s">
        <v>250</v>
      </c>
      <c r="H17" s="621">
        <v>42915</v>
      </c>
      <c r="I17" s="602" t="s">
        <v>353</v>
      </c>
    </row>
    <row r="18" spans="1:9" s="616" customFormat="1" ht="33.75" customHeight="1">
      <c r="A18" s="766"/>
      <c r="B18" s="766"/>
      <c r="C18" s="586" t="s">
        <v>33</v>
      </c>
      <c r="D18" s="587" t="s">
        <v>25</v>
      </c>
      <c r="E18" s="587" t="s">
        <v>317</v>
      </c>
      <c r="F18" s="588">
        <v>300000</v>
      </c>
      <c r="G18" s="587" t="s">
        <v>172</v>
      </c>
      <c r="H18" s="621">
        <v>42915</v>
      </c>
      <c r="I18" s="602" t="s">
        <v>353</v>
      </c>
    </row>
    <row r="19" spans="1:9" s="616" customFormat="1" ht="33.75" customHeight="1">
      <c r="A19" s="766" t="s">
        <v>98</v>
      </c>
      <c r="B19" s="766" t="s">
        <v>105</v>
      </c>
      <c r="C19" s="586" t="s">
        <v>33</v>
      </c>
      <c r="D19" s="587" t="s">
        <v>247</v>
      </c>
      <c r="E19" s="587" t="s">
        <v>314</v>
      </c>
      <c r="F19" s="588">
        <v>30000</v>
      </c>
      <c r="G19" s="587" t="s">
        <v>20</v>
      </c>
      <c r="H19" s="621">
        <v>42914</v>
      </c>
      <c r="I19" s="602" t="s">
        <v>354</v>
      </c>
    </row>
    <row r="20" spans="1:9" s="616" customFormat="1" ht="33.75" customHeight="1">
      <c r="A20" s="766"/>
      <c r="B20" s="766"/>
      <c r="C20" s="586" t="s">
        <v>33</v>
      </c>
      <c r="D20" s="587" t="s">
        <v>25</v>
      </c>
      <c r="E20" s="587" t="s">
        <v>314</v>
      </c>
      <c r="F20" s="588">
        <v>150000</v>
      </c>
      <c r="G20" s="587" t="s">
        <v>172</v>
      </c>
      <c r="H20" s="621">
        <v>42914</v>
      </c>
      <c r="I20" s="602" t="s">
        <v>354</v>
      </c>
    </row>
    <row r="21" spans="1:9" s="616" customFormat="1" ht="33.75" customHeight="1">
      <c r="A21" s="766"/>
      <c r="B21" s="766"/>
      <c r="C21" s="586" t="s">
        <v>272</v>
      </c>
      <c r="D21" s="587" t="s">
        <v>245</v>
      </c>
      <c r="E21" s="587" t="s">
        <v>314</v>
      </c>
      <c r="F21" s="588">
        <v>1800000</v>
      </c>
      <c r="G21" s="587" t="s">
        <v>172</v>
      </c>
      <c r="H21" s="621">
        <v>42914</v>
      </c>
      <c r="I21" s="602" t="s">
        <v>354</v>
      </c>
    </row>
    <row r="22" spans="1:9" s="616" customFormat="1" ht="33.75" customHeight="1">
      <c r="A22" s="766"/>
      <c r="B22" s="766"/>
      <c r="C22" s="586" t="s">
        <v>33</v>
      </c>
      <c r="D22" s="587" t="s">
        <v>248</v>
      </c>
      <c r="E22" s="587" t="s">
        <v>315</v>
      </c>
      <c r="F22" s="588">
        <v>30000</v>
      </c>
      <c r="G22" s="587" t="s">
        <v>20</v>
      </c>
      <c r="H22" s="621">
        <v>42915</v>
      </c>
      <c r="I22" s="602" t="s">
        <v>354</v>
      </c>
    </row>
    <row r="23" spans="1:9" s="616" customFormat="1" ht="33.75" customHeight="1">
      <c r="A23" s="766"/>
      <c r="B23" s="766"/>
      <c r="C23" s="586" t="s">
        <v>33</v>
      </c>
      <c r="D23" s="587" t="s">
        <v>25</v>
      </c>
      <c r="E23" s="587" t="s">
        <v>315</v>
      </c>
      <c r="F23" s="588">
        <v>150000</v>
      </c>
      <c r="G23" s="587" t="s">
        <v>172</v>
      </c>
      <c r="H23" s="621">
        <v>42915</v>
      </c>
      <c r="I23" s="602" t="s">
        <v>354</v>
      </c>
    </row>
    <row r="24" spans="1:9" s="616" customFormat="1" ht="33.75" customHeight="1">
      <c r="A24" s="766" t="s">
        <v>98</v>
      </c>
      <c r="B24" s="766" t="s">
        <v>306</v>
      </c>
      <c r="C24" s="586" t="s">
        <v>33</v>
      </c>
      <c r="D24" s="587" t="s">
        <v>247</v>
      </c>
      <c r="E24" s="587" t="s">
        <v>314</v>
      </c>
      <c r="F24" s="588">
        <v>30000</v>
      </c>
      <c r="G24" s="587" t="s">
        <v>20</v>
      </c>
      <c r="H24" s="621">
        <v>42914</v>
      </c>
      <c r="I24" s="602" t="s">
        <v>355</v>
      </c>
    </row>
    <row r="25" spans="1:9" s="616" customFormat="1" ht="33.75" customHeight="1">
      <c r="A25" s="766"/>
      <c r="B25" s="766"/>
      <c r="C25" s="586" t="s">
        <v>33</v>
      </c>
      <c r="D25" s="587" t="s">
        <v>25</v>
      </c>
      <c r="E25" s="587" t="s">
        <v>314</v>
      </c>
      <c r="F25" s="588">
        <v>200000</v>
      </c>
      <c r="G25" s="587" t="s">
        <v>172</v>
      </c>
      <c r="H25" s="621">
        <v>42914</v>
      </c>
      <c r="I25" s="602" t="s">
        <v>355</v>
      </c>
    </row>
    <row r="26" spans="1:9" s="616" customFormat="1" ht="33.75" customHeight="1">
      <c r="A26" s="766"/>
      <c r="B26" s="766"/>
      <c r="C26" s="586" t="s">
        <v>33</v>
      </c>
      <c r="D26" s="587" t="s">
        <v>248</v>
      </c>
      <c r="E26" s="587" t="s">
        <v>317</v>
      </c>
      <c r="F26" s="588">
        <v>30000</v>
      </c>
      <c r="G26" s="587" t="s">
        <v>20</v>
      </c>
      <c r="H26" s="621">
        <v>42915</v>
      </c>
      <c r="I26" s="602" t="s">
        <v>355</v>
      </c>
    </row>
    <row r="27" spans="1:9" s="616" customFormat="1" ht="33.75" customHeight="1">
      <c r="A27" s="766"/>
      <c r="B27" s="766"/>
      <c r="C27" s="586" t="s">
        <v>33</v>
      </c>
      <c r="D27" s="587" t="s">
        <v>25</v>
      </c>
      <c r="E27" s="587" t="s">
        <v>317</v>
      </c>
      <c r="F27" s="588">
        <v>200000</v>
      </c>
      <c r="G27" s="587" t="s">
        <v>172</v>
      </c>
      <c r="H27" s="621">
        <v>42915</v>
      </c>
      <c r="I27" s="602" t="s">
        <v>355</v>
      </c>
    </row>
    <row r="28" spans="1:9" s="616" customFormat="1" ht="33.75" customHeight="1">
      <c r="A28" s="766" t="s">
        <v>307</v>
      </c>
      <c r="B28" s="766" t="s">
        <v>252</v>
      </c>
      <c r="C28" s="586" t="s">
        <v>33</v>
      </c>
      <c r="D28" s="587" t="s">
        <v>247</v>
      </c>
      <c r="E28" s="587" t="s">
        <v>314</v>
      </c>
      <c r="F28" s="588">
        <v>100000</v>
      </c>
      <c r="G28" s="587" t="s">
        <v>20</v>
      </c>
      <c r="H28" s="621">
        <v>42914</v>
      </c>
      <c r="I28" s="602" t="s">
        <v>356</v>
      </c>
    </row>
    <row r="29" spans="1:9" s="616" customFormat="1" ht="33.75" customHeight="1">
      <c r="A29" s="766"/>
      <c r="B29" s="766"/>
      <c r="C29" s="586" t="s">
        <v>33</v>
      </c>
      <c r="D29" s="587" t="s">
        <v>25</v>
      </c>
      <c r="E29" s="587" t="s">
        <v>314</v>
      </c>
      <c r="F29" s="588">
        <v>406000</v>
      </c>
      <c r="G29" s="587" t="s">
        <v>172</v>
      </c>
      <c r="H29" s="621">
        <v>42914</v>
      </c>
      <c r="I29" s="602" t="s">
        <v>356</v>
      </c>
    </row>
    <row r="30" spans="1:9" s="616" customFormat="1" ht="33.75" customHeight="1">
      <c r="A30" s="766"/>
      <c r="B30" s="766"/>
      <c r="C30" s="586" t="s">
        <v>33</v>
      </c>
      <c r="D30" s="587" t="s">
        <v>248</v>
      </c>
      <c r="E30" s="587" t="s">
        <v>317</v>
      </c>
      <c r="F30" s="588">
        <v>100000</v>
      </c>
      <c r="G30" s="587" t="s">
        <v>20</v>
      </c>
      <c r="H30" s="621">
        <v>42915</v>
      </c>
      <c r="I30" s="602" t="s">
        <v>356</v>
      </c>
    </row>
    <row r="31" spans="1:9" s="616" customFormat="1" ht="33.75" customHeight="1">
      <c r="A31" s="766"/>
      <c r="B31" s="766"/>
      <c r="C31" s="586" t="s">
        <v>33</v>
      </c>
      <c r="D31" s="587" t="s">
        <v>25</v>
      </c>
      <c r="E31" s="587" t="s">
        <v>317</v>
      </c>
      <c r="F31" s="588">
        <v>406000</v>
      </c>
      <c r="G31" s="587" t="s">
        <v>172</v>
      </c>
      <c r="H31" s="621">
        <v>42915</v>
      </c>
      <c r="I31" s="602" t="s">
        <v>356</v>
      </c>
    </row>
    <row r="32" spans="1:9" s="616" customFormat="1" ht="33.75" customHeight="1">
      <c r="A32" s="766" t="s">
        <v>257</v>
      </c>
      <c r="B32" s="766" t="s">
        <v>186</v>
      </c>
      <c r="C32" s="586" t="s">
        <v>33</v>
      </c>
      <c r="D32" s="587" t="s">
        <v>247</v>
      </c>
      <c r="E32" s="587" t="s">
        <v>314</v>
      </c>
      <c r="F32" s="588">
        <v>20000</v>
      </c>
      <c r="G32" s="587" t="s">
        <v>20</v>
      </c>
      <c r="H32" s="621">
        <v>42914</v>
      </c>
      <c r="I32" s="602" t="s">
        <v>347</v>
      </c>
    </row>
    <row r="33" spans="1:9" s="616" customFormat="1" ht="33.75" customHeight="1">
      <c r="A33" s="766"/>
      <c r="B33" s="766"/>
      <c r="C33" s="586" t="s">
        <v>33</v>
      </c>
      <c r="D33" s="587" t="s">
        <v>25</v>
      </c>
      <c r="E33" s="587" t="s">
        <v>314</v>
      </c>
      <c r="F33" s="588">
        <v>20000</v>
      </c>
      <c r="G33" s="587" t="s">
        <v>172</v>
      </c>
      <c r="H33" s="621">
        <v>42914</v>
      </c>
      <c r="I33" s="602" t="s">
        <v>347</v>
      </c>
    </row>
    <row r="34" spans="1:9" s="616" customFormat="1" ht="33.75" customHeight="1">
      <c r="A34" s="766"/>
      <c r="B34" s="766"/>
      <c r="C34" s="586" t="s">
        <v>287</v>
      </c>
      <c r="D34" s="587" t="s">
        <v>245</v>
      </c>
      <c r="E34" s="587" t="s">
        <v>314</v>
      </c>
      <c r="F34" s="588">
        <v>130000</v>
      </c>
      <c r="G34" s="587" t="s">
        <v>172</v>
      </c>
      <c r="H34" s="621">
        <v>42914</v>
      </c>
      <c r="I34" s="602" t="s">
        <v>347</v>
      </c>
    </row>
    <row r="35" spans="1:9" s="616" customFormat="1" ht="33.75" customHeight="1">
      <c r="A35" s="766"/>
      <c r="B35" s="766"/>
      <c r="C35" s="586" t="s">
        <v>33</v>
      </c>
      <c r="D35" s="587" t="s">
        <v>248</v>
      </c>
      <c r="E35" s="587" t="s">
        <v>315</v>
      </c>
      <c r="F35" s="588">
        <v>20000</v>
      </c>
      <c r="G35" s="587" t="s">
        <v>20</v>
      </c>
      <c r="H35" s="621">
        <v>42915</v>
      </c>
      <c r="I35" s="602" t="s">
        <v>347</v>
      </c>
    </row>
    <row r="36" spans="1:9" s="616" customFormat="1" ht="33.75" customHeight="1">
      <c r="A36" s="766"/>
      <c r="B36" s="766"/>
      <c r="C36" s="586" t="s">
        <v>33</v>
      </c>
      <c r="D36" s="587" t="s">
        <v>25</v>
      </c>
      <c r="E36" s="587" t="s">
        <v>315</v>
      </c>
      <c r="F36" s="588">
        <v>20000</v>
      </c>
      <c r="G36" s="587" t="s">
        <v>172</v>
      </c>
      <c r="H36" s="621">
        <v>42915</v>
      </c>
      <c r="I36" s="602" t="s">
        <v>347</v>
      </c>
    </row>
    <row r="37" spans="1:9" s="616" customFormat="1" ht="33.75" customHeight="1">
      <c r="A37" s="766" t="s">
        <v>178</v>
      </c>
      <c r="B37" s="766" t="s">
        <v>179</v>
      </c>
      <c r="C37" s="586" t="s">
        <v>33</v>
      </c>
      <c r="D37" s="587" t="s">
        <v>247</v>
      </c>
      <c r="E37" s="587" t="s">
        <v>314</v>
      </c>
      <c r="F37" s="588">
        <v>15000</v>
      </c>
      <c r="G37" s="587" t="s">
        <v>20</v>
      </c>
      <c r="H37" s="621">
        <v>42914</v>
      </c>
      <c r="I37" s="602" t="s">
        <v>350</v>
      </c>
    </row>
    <row r="38" spans="1:9" s="616" customFormat="1" ht="33.75" customHeight="1">
      <c r="A38" s="766"/>
      <c r="B38" s="766"/>
      <c r="C38" s="586" t="s">
        <v>33</v>
      </c>
      <c r="D38" s="587" t="s">
        <v>25</v>
      </c>
      <c r="E38" s="587" t="s">
        <v>314</v>
      </c>
      <c r="F38" s="588">
        <v>20000</v>
      </c>
      <c r="G38" s="587" t="s">
        <v>172</v>
      </c>
      <c r="H38" s="621">
        <v>42914</v>
      </c>
      <c r="I38" s="602" t="s">
        <v>350</v>
      </c>
    </row>
    <row r="39" spans="1:9" s="616" customFormat="1" ht="33.75" customHeight="1">
      <c r="A39" s="766"/>
      <c r="B39" s="766"/>
      <c r="C39" s="586" t="s">
        <v>272</v>
      </c>
      <c r="D39" s="587" t="s">
        <v>245</v>
      </c>
      <c r="E39" s="587" t="s">
        <v>314</v>
      </c>
      <c r="F39" s="588">
        <v>150000</v>
      </c>
      <c r="G39" s="587" t="s">
        <v>172</v>
      </c>
      <c r="H39" s="621">
        <v>42914</v>
      </c>
      <c r="I39" s="602" t="s">
        <v>350</v>
      </c>
    </row>
    <row r="40" spans="1:9" s="616" customFormat="1" ht="33.75" customHeight="1">
      <c r="A40" s="766"/>
      <c r="B40" s="766"/>
      <c r="C40" s="586" t="s">
        <v>33</v>
      </c>
      <c r="D40" s="587" t="s">
        <v>248</v>
      </c>
      <c r="E40" s="587" t="s">
        <v>315</v>
      </c>
      <c r="F40" s="588">
        <v>15000</v>
      </c>
      <c r="G40" s="587" t="s">
        <v>172</v>
      </c>
      <c r="H40" s="621">
        <v>42915</v>
      </c>
      <c r="I40" s="602" t="s">
        <v>350</v>
      </c>
    </row>
    <row r="41" spans="1:9" s="616" customFormat="1" ht="33.75" customHeight="1">
      <c r="A41" s="766"/>
      <c r="B41" s="766"/>
      <c r="C41" s="586" t="s">
        <v>33</v>
      </c>
      <c r="D41" s="587" t="s">
        <v>25</v>
      </c>
      <c r="E41" s="587" t="s">
        <v>315</v>
      </c>
      <c r="F41" s="588">
        <v>20000</v>
      </c>
      <c r="G41" s="587" t="s">
        <v>172</v>
      </c>
      <c r="H41" s="621">
        <v>42915</v>
      </c>
      <c r="I41" s="602" t="s">
        <v>350</v>
      </c>
    </row>
    <row r="42" spans="1:9" s="616" customFormat="1" ht="33.75" customHeight="1">
      <c r="A42" s="766"/>
      <c r="B42" s="766" t="s">
        <v>244</v>
      </c>
      <c r="C42" s="586" t="s">
        <v>33</v>
      </c>
      <c r="D42" s="587" t="s">
        <v>247</v>
      </c>
      <c r="E42" s="587" t="s">
        <v>314</v>
      </c>
      <c r="F42" s="588">
        <v>20000</v>
      </c>
      <c r="G42" s="587" t="s">
        <v>250</v>
      </c>
      <c r="H42" s="621">
        <v>42914</v>
      </c>
      <c r="I42" s="602" t="s">
        <v>357</v>
      </c>
    </row>
    <row r="43" spans="1:9" s="616" customFormat="1" ht="33.75" customHeight="1">
      <c r="A43" s="766"/>
      <c r="B43" s="766"/>
      <c r="C43" s="586" t="s">
        <v>33</v>
      </c>
      <c r="D43" s="587" t="s">
        <v>25</v>
      </c>
      <c r="E43" s="587" t="s">
        <v>314</v>
      </c>
      <c r="F43" s="588">
        <v>40000</v>
      </c>
      <c r="G43" s="587" t="s">
        <v>172</v>
      </c>
      <c r="H43" s="621">
        <v>42914</v>
      </c>
      <c r="I43" s="602" t="s">
        <v>357</v>
      </c>
    </row>
    <row r="44" spans="1:9" s="616" customFormat="1" ht="33.75" customHeight="1">
      <c r="A44" s="766"/>
      <c r="B44" s="766"/>
      <c r="C44" s="586" t="s">
        <v>272</v>
      </c>
      <c r="D44" s="587" t="s">
        <v>245</v>
      </c>
      <c r="E44" s="587" t="s">
        <v>314</v>
      </c>
      <c r="F44" s="588">
        <v>30000</v>
      </c>
      <c r="G44" s="587" t="s">
        <v>182</v>
      </c>
      <c r="H44" s="621">
        <v>42914</v>
      </c>
      <c r="I44" s="602" t="s">
        <v>357</v>
      </c>
    </row>
    <row r="45" spans="1:9" s="616" customFormat="1" ht="33.75" customHeight="1">
      <c r="A45" s="766"/>
      <c r="B45" s="766"/>
      <c r="C45" s="586" t="s">
        <v>33</v>
      </c>
      <c r="D45" s="587" t="s">
        <v>247</v>
      </c>
      <c r="E45" s="587" t="s">
        <v>315</v>
      </c>
      <c r="F45" s="588">
        <v>20000</v>
      </c>
      <c r="G45" s="587" t="s">
        <v>250</v>
      </c>
      <c r="H45" s="621">
        <v>42915</v>
      </c>
      <c r="I45" s="602" t="s">
        <v>357</v>
      </c>
    </row>
    <row r="46" spans="1:9" s="616" customFormat="1" ht="33.75" customHeight="1">
      <c r="A46" s="766"/>
      <c r="B46" s="766"/>
      <c r="C46" s="586" t="s">
        <v>33</v>
      </c>
      <c r="D46" s="587" t="s">
        <v>25</v>
      </c>
      <c r="E46" s="587" t="s">
        <v>315</v>
      </c>
      <c r="F46" s="588">
        <v>40000</v>
      </c>
      <c r="G46" s="587" t="s">
        <v>172</v>
      </c>
      <c r="H46" s="621">
        <v>42915</v>
      </c>
      <c r="I46" s="602" t="s">
        <v>357</v>
      </c>
    </row>
    <row r="47" spans="1:9" s="616" customFormat="1" ht="33.75" customHeight="1">
      <c r="A47" s="766" t="s">
        <v>201</v>
      </c>
      <c r="B47" s="766" t="s">
        <v>202</v>
      </c>
      <c r="C47" s="586" t="s">
        <v>33</v>
      </c>
      <c r="D47" s="587" t="s">
        <v>247</v>
      </c>
      <c r="E47" s="587" t="s">
        <v>314</v>
      </c>
      <c r="F47" s="588">
        <v>4000</v>
      </c>
      <c r="G47" s="587" t="s">
        <v>20</v>
      </c>
      <c r="H47" s="621">
        <v>42914</v>
      </c>
      <c r="I47" s="602" t="s">
        <v>358</v>
      </c>
    </row>
    <row r="48" spans="1:9" s="616" customFormat="1" ht="33.75" customHeight="1">
      <c r="A48" s="766"/>
      <c r="B48" s="766"/>
      <c r="C48" s="586" t="s">
        <v>33</v>
      </c>
      <c r="D48" s="587" t="s">
        <v>25</v>
      </c>
      <c r="E48" s="587" t="s">
        <v>314</v>
      </c>
      <c r="F48" s="588">
        <v>15000</v>
      </c>
      <c r="G48" s="587" t="s">
        <v>172</v>
      </c>
      <c r="H48" s="621">
        <v>42914</v>
      </c>
      <c r="I48" s="602" t="s">
        <v>358</v>
      </c>
    </row>
    <row r="49" spans="1:9" s="616" customFormat="1" ht="33.75" customHeight="1">
      <c r="A49" s="766"/>
      <c r="B49" s="766"/>
      <c r="C49" s="586" t="s">
        <v>33</v>
      </c>
      <c r="D49" s="587" t="s">
        <v>248</v>
      </c>
      <c r="E49" s="587" t="s">
        <v>317</v>
      </c>
      <c r="F49" s="588">
        <v>4000</v>
      </c>
      <c r="G49" s="587" t="s">
        <v>20</v>
      </c>
      <c r="H49" s="621">
        <v>42915</v>
      </c>
      <c r="I49" s="602" t="s">
        <v>358</v>
      </c>
    </row>
    <row r="50" spans="1:9" s="616" customFormat="1" ht="33.75" customHeight="1">
      <c r="A50" s="766"/>
      <c r="B50" s="766"/>
      <c r="C50" s="586" t="s">
        <v>33</v>
      </c>
      <c r="D50" s="587" t="s">
        <v>25</v>
      </c>
      <c r="E50" s="587" t="s">
        <v>317</v>
      </c>
      <c r="F50" s="588">
        <v>15000</v>
      </c>
      <c r="G50" s="587" t="s">
        <v>172</v>
      </c>
      <c r="H50" s="621">
        <v>42915</v>
      </c>
      <c r="I50" s="602" t="s">
        <v>358</v>
      </c>
    </row>
    <row r="51" spans="1:9" ht="33.75" customHeight="1">
      <c r="F51" s="616"/>
    </row>
    <row r="52" spans="1:9" ht="33.75" customHeight="1">
      <c r="D52" s="767"/>
      <c r="E52" s="767"/>
      <c r="F52" s="767"/>
      <c r="G52" s="767"/>
    </row>
    <row r="53" spans="1:9" ht="33.75" customHeight="1">
      <c r="D53" s="600"/>
      <c r="E53" s="600"/>
      <c r="F53" s="617"/>
      <c r="G53" s="617"/>
    </row>
    <row r="54" spans="1:9" ht="33.75" customHeight="1">
      <c r="D54" s="600"/>
      <c r="E54" s="600"/>
      <c r="F54" s="617"/>
      <c r="G54" s="617"/>
    </row>
    <row r="55" spans="1:9" ht="33.75" customHeight="1">
      <c r="D55" s="600"/>
      <c r="E55" s="600"/>
      <c r="F55" s="617"/>
      <c r="G55" s="617"/>
    </row>
    <row r="56" spans="1:9" ht="33.75" customHeight="1">
      <c r="D56" s="600"/>
      <c r="E56" s="600"/>
      <c r="F56" s="617" t="s">
        <v>173</v>
      </c>
      <c r="G56" s="617"/>
    </row>
    <row r="57" spans="1:9" ht="33.75" customHeight="1">
      <c r="D57" s="600"/>
      <c r="E57" s="600"/>
      <c r="F57" s="617"/>
      <c r="G57" s="617"/>
    </row>
    <row r="58" spans="1:9" ht="33.75" customHeight="1">
      <c r="D58" s="600"/>
      <c r="E58" s="600"/>
      <c r="F58" s="617"/>
      <c r="G58" s="617"/>
    </row>
    <row r="59" spans="1:9" ht="33.75" customHeight="1">
      <c r="D59" s="600"/>
      <c r="E59" s="600"/>
      <c r="F59" s="617"/>
      <c r="G59" s="617"/>
    </row>
    <row r="60" spans="1:9" ht="33.75" customHeight="1">
      <c r="D60" s="601"/>
      <c r="E60" s="601"/>
      <c r="F60" s="618"/>
      <c r="G60" s="618"/>
    </row>
    <row r="61" spans="1:9" ht="33.75" customHeight="1">
      <c r="F61" s="619"/>
    </row>
  </sheetData>
  <mergeCells count="21">
    <mergeCell ref="A47:A50"/>
    <mergeCell ref="B47:B50"/>
    <mergeCell ref="D52:G52"/>
    <mergeCell ref="A42:A46"/>
    <mergeCell ref="B42:B46"/>
    <mergeCell ref="B28:B31"/>
    <mergeCell ref="A28:A31"/>
    <mergeCell ref="A19:A23"/>
    <mergeCell ref="B19:B23"/>
    <mergeCell ref="B37:B41"/>
    <mergeCell ref="A37:A41"/>
    <mergeCell ref="B32:B36"/>
    <mergeCell ref="A32:A36"/>
    <mergeCell ref="A2:A6"/>
    <mergeCell ref="B2:B6"/>
    <mergeCell ref="A24:A27"/>
    <mergeCell ref="B24:B27"/>
    <mergeCell ref="B11:B14"/>
    <mergeCell ref="B7:B10"/>
    <mergeCell ref="B15:B18"/>
    <mergeCell ref="A7:A18"/>
  </mergeCells>
  <hyperlinks>
    <hyperlink ref="I2" r:id="rId1"/>
    <hyperlink ref="I7" r:id="rId2"/>
    <hyperlink ref="I11" r:id="rId3"/>
    <hyperlink ref="I15" r:id="rId4"/>
    <hyperlink ref="I19" r:id="rId5"/>
    <hyperlink ref="I24" r:id="rId6"/>
    <hyperlink ref="I28" r:id="rId7"/>
    <hyperlink ref="I32" r:id="rId8"/>
    <hyperlink ref="I37" r:id="rId9"/>
    <hyperlink ref="I42" r:id="rId10"/>
    <hyperlink ref="I47" r:id="rId11"/>
    <hyperlink ref="I3:I6" r:id="rId12" display="http://www.novaguide.gr/gr/afieromata/afieroma/134/game-of-thrones-vii?utm_source=Gazzetta&amp;utm_medium=ads&amp;utm_campaign=GOT_LAUNCH_SEASON_VII"/>
    <hyperlink ref="I8:I10" r:id="rId13" display="http://www.novaguide.gr/gr/afieromata/afieroma/134/game-of-thrones-vii?utm_source=Contra&amp;utm_medium=ads&amp;utm_campaign=GOT_LAUNCH_SEASON_VII"/>
    <hyperlink ref="I12:I14" r:id="rId14" display="http://www.novaguide.gr/gr/afieromata/afieroma/134/game-of-thrones-vii?utm_source=Sport24&amp;utm_medium=ads&amp;utm_campaign=GOT_LAUNCH_SEASON_VII"/>
    <hyperlink ref="I16:I18" r:id="rId15" display="http://www.novaguide.gr/gr/afieromata/afieroma/134/game-of-thrones-vii?utm_source=News247&amp;utm_medium=ads&amp;utm_campaign=GOT_LAUNCH_SEASON_VII"/>
    <hyperlink ref="I20:I23" r:id="rId16" display="http://www.novaguide.gr/gr/afieromata/afieroma/134/game-of-thrones-vii?utm_source=Newsbomb&amp;utm_medium=ads&amp;utm_campaign=GOT_LAUNCH_SEASON_VII"/>
    <hyperlink ref="I25:I27" r:id="rId17" display="http://www.novaguide.gr/gr/afieromata/afieroma/134/game-of-thrones-vii?utm_source=Gossip-tv&amp;utm_medium=ads&amp;utm_campaign=GOT_LAUNCH_SEASON_VII"/>
    <hyperlink ref="I29:I31" r:id="rId18" display="http://www.novaguide.gr/gr/afieromata/afieroma/134/game-of-thrones-vii?utm_source=Iefimerida&amp;utm_medium=ads&amp;utm_campaign=GOT_LAUNCH_SEASON_VII"/>
    <hyperlink ref="I33:I36" r:id="rId19" display="http://www.novaguide.gr/gr/afieromata/afieroma/134/game-of-thrones-vii?utm_source=Avopolis&amp;utm_medium=ads&amp;utm_campaign=GOT_LAUNCH_SEASON_VII"/>
    <hyperlink ref="I38:I41" r:id="rId20" display="http://www.novaguide.gr/gr/afieromata/afieroma/134/game-of-thrones-vii?utm_source=Gazzetta&amp;utm_medium=ads&amp;utm_campaign=GOT_LAUNCH_SEASON_VII"/>
    <hyperlink ref="I43:I46" r:id="rId21" display="http://www.novaguide.gr/gr/afieromata/afieroma/134/game-of-thrones-vii?utm_source=Pagenews&amp;utm_medium=ads&amp;utm_campaign=GOT_LAUNCH_SEASON_VII"/>
    <hyperlink ref="I48:I50" r:id="rId22" display="http://www.novaguide.gr/gr/afieromata/afieroma/134/game-of-thrones-vii?utm_source=In2Life&amp;utm_medium=ads&amp;utm_campaign=GOT_LAUNCH_SEASON_VII"/>
  </hyperlinks>
  <pageMargins left="0.19685039370078741" right="0.19685039370078741" top="0.33" bottom="0.33" header="0.17" footer="0.16"/>
  <pageSetup paperSize="9" scale="42" orientation="landscape" r:id="rId2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76"/>
  <sheetViews>
    <sheetView showGridLines="0" tabSelected="1" zoomScaleNormal="100" zoomScalePageLayoutView="60" workbookViewId="0">
      <pane ySplit="1" topLeftCell="A2" activePane="bottomLeft" state="frozen"/>
      <selection pane="bottomLeft" activeCell="C13" sqref="C13"/>
    </sheetView>
  </sheetViews>
  <sheetFormatPr defaultColWidth="9.140625" defaultRowHeight="27" customHeight="1"/>
  <cols>
    <col min="1" max="1" width="15.5703125" style="580" customWidth="1"/>
    <col min="2" max="2" width="14.5703125" style="580" customWidth="1"/>
    <col min="3" max="3" width="21.42578125" style="580" customWidth="1"/>
    <col min="4" max="4" width="19.5703125" style="580" customWidth="1"/>
    <col min="5" max="5" width="23.28515625" style="580" customWidth="1"/>
    <col min="6" max="6" width="14" style="580" customWidth="1"/>
    <col min="7" max="7" width="18" style="580" customWidth="1"/>
    <col min="8" max="8" width="16.5703125" style="580" customWidth="1"/>
    <col min="9" max="9" width="63.28515625" style="599" customWidth="1"/>
    <col min="10" max="16384" width="9.140625" style="580"/>
  </cols>
  <sheetData>
    <row r="1" spans="1:9" s="596" customFormat="1" ht="35.25" customHeight="1">
      <c r="A1" s="594" t="s">
        <v>0</v>
      </c>
      <c r="B1" s="594" t="s">
        <v>1</v>
      </c>
      <c r="C1" s="594" t="s">
        <v>2</v>
      </c>
      <c r="D1" s="595" t="s">
        <v>3</v>
      </c>
      <c r="E1" s="595" t="s">
        <v>4</v>
      </c>
      <c r="F1" s="595" t="s">
        <v>5</v>
      </c>
      <c r="G1" s="595" t="s">
        <v>6</v>
      </c>
      <c r="H1" s="595" t="s">
        <v>359</v>
      </c>
      <c r="I1" s="597"/>
    </row>
    <row r="2" spans="1:9" ht="27" customHeight="1">
      <c r="A2" s="769" t="s">
        <v>170</v>
      </c>
      <c r="B2" s="769" t="s">
        <v>171</v>
      </c>
      <c r="C2" s="580" t="s">
        <v>180</v>
      </c>
      <c r="D2" s="581" t="s">
        <v>258</v>
      </c>
      <c r="E2" s="582" t="s">
        <v>181</v>
      </c>
      <c r="F2" s="581" t="s">
        <v>182</v>
      </c>
      <c r="G2" s="583" t="s">
        <v>235</v>
      </c>
      <c r="H2" s="583" t="s">
        <v>360</v>
      </c>
      <c r="I2" s="598" t="s">
        <v>346</v>
      </c>
    </row>
    <row r="3" spans="1:9" ht="27" customHeight="1">
      <c r="A3" s="769"/>
      <c r="B3" s="769"/>
      <c r="C3" s="580" t="s">
        <v>33</v>
      </c>
      <c r="D3" s="581" t="s">
        <v>183</v>
      </c>
      <c r="E3" s="582">
        <v>5000000</v>
      </c>
      <c r="F3" s="581" t="s">
        <v>182</v>
      </c>
      <c r="G3" s="583" t="s">
        <v>184</v>
      </c>
      <c r="H3" s="583" t="s">
        <v>360</v>
      </c>
      <c r="I3" s="598" t="s">
        <v>346</v>
      </c>
    </row>
    <row r="4" spans="1:9" ht="27" customHeight="1">
      <c r="A4" s="769"/>
      <c r="B4" s="769"/>
      <c r="C4" s="580" t="s">
        <v>194</v>
      </c>
      <c r="D4" s="581" t="s">
        <v>189</v>
      </c>
      <c r="E4" s="582" t="s">
        <v>181</v>
      </c>
      <c r="F4" s="581" t="s">
        <v>182</v>
      </c>
      <c r="G4" s="583" t="s">
        <v>187</v>
      </c>
      <c r="H4" s="583" t="s">
        <v>72</v>
      </c>
      <c r="I4" s="598" t="s">
        <v>346</v>
      </c>
    </row>
    <row r="5" spans="1:9" ht="27" customHeight="1">
      <c r="A5" s="769"/>
      <c r="B5" s="769"/>
      <c r="C5" s="580" t="s">
        <v>193</v>
      </c>
      <c r="D5" s="581" t="s">
        <v>191</v>
      </c>
      <c r="E5" s="584" t="s">
        <v>181</v>
      </c>
      <c r="F5" s="581" t="s">
        <v>182</v>
      </c>
      <c r="G5" s="583" t="s">
        <v>188</v>
      </c>
      <c r="H5" s="583" t="s">
        <v>72</v>
      </c>
      <c r="I5" s="598" t="s">
        <v>346</v>
      </c>
    </row>
    <row r="6" spans="1:9" ht="27" customHeight="1">
      <c r="A6" s="769"/>
      <c r="B6" s="769" t="s">
        <v>190</v>
      </c>
      <c r="C6" s="580" t="s">
        <v>198</v>
      </c>
      <c r="D6" s="581" t="s">
        <v>253</v>
      </c>
      <c r="E6" s="582" t="s">
        <v>181</v>
      </c>
      <c r="F6" s="581" t="s">
        <v>182</v>
      </c>
      <c r="G6" s="583" t="s">
        <v>235</v>
      </c>
      <c r="H6" s="583" t="s">
        <v>360</v>
      </c>
      <c r="I6" s="598" t="s">
        <v>346</v>
      </c>
    </row>
    <row r="7" spans="1:9" ht="27" customHeight="1">
      <c r="A7" s="769"/>
      <c r="B7" s="769"/>
      <c r="C7" s="580" t="s">
        <v>33</v>
      </c>
      <c r="D7" s="581" t="s">
        <v>183</v>
      </c>
      <c r="E7" s="582">
        <v>400000</v>
      </c>
      <c r="F7" s="581" t="s">
        <v>182</v>
      </c>
      <c r="G7" s="583" t="s">
        <v>184</v>
      </c>
      <c r="H7" s="583" t="s">
        <v>360</v>
      </c>
      <c r="I7" s="598" t="s">
        <v>346</v>
      </c>
    </row>
    <row r="8" spans="1:9" ht="27" customHeight="1">
      <c r="A8" s="769"/>
      <c r="B8" s="769"/>
      <c r="C8" s="580" t="s">
        <v>195</v>
      </c>
      <c r="D8" s="581" t="s">
        <v>196</v>
      </c>
      <c r="E8" s="582" t="s">
        <v>181</v>
      </c>
      <c r="F8" s="581" t="s">
        <v>182</v>
      </c>
      <c r="G8" s="583" t="s">
        <v>187</v>
      </c>
      <c r="H8" s="583" t="s">
        <v>72</v>
      </c>
      <c r="I8" s="598" t="s">
        <v>346</v>
      </c>
    </row>
    <row r="9" spans="1:9" ht="27" customHeight="1">
      <c r="A9" s="769"/>
      <c r="B9" s="769"/>
      <c r="C9" s="580" t="s">
        <v>203</v>
      </c>
      <c r="D9" s="581" t="s">
        <v>192</v>
      </c>
      <c r="E9" s="584" t="s">
        <v>181</v>
      </c>
      <c r="F9" s="581" t="s">
        <v>182</v>
      </c>
      <c r="G9" s="583" t="s">
        <v>188</v>
      </c>
      <c r="H9" s="583" t="s">
        <v>72</v>
      </c>
      <c r="I9" s="598" t="s">
        <v>346</v>
      </c>
    </row>
    <row r="10" spans="1:9" ht="27" customHeight="1">
      <c r="A10" s="769"/>
      <c r="B10" s="769" t="s">
        <v>197</v>
      </c>
      <c r="C10" s="580" t="s">
        <v>199</v>
      </c>
      <c r="D10" s="581" t="s">
        <v>259</v>
      </c>
      <c r="E10" s="582" t="s">
        <v>181</v>
      </c>
      <c r="F10" s="581" t="s">
        <v>182</v>
      </c>
      <c r="G10" s="583" t="s">
        <v>235</v>
      </c>
      <c r="H10" s="583" t="s">
        <v>360</v>
      </c>
      <c r="I10" s="598" t="s">
        <v>346</v>
      </c>
    </row>
    <row r="11" spans="1:9" ht="27" customHeight="1">
      <c r="A11" s="769"/>
      <c r="B11" s="769"/>
      <c r="C11" s="580" t="s">
        <v>33</v>
      </c>
      <c r="D11" s="581" t="s">
        <v>183</v>
      </c>
      <c r="E11" s="582">
        <v>100000</v>
      </c>
      <c r="F11" s="581" t="s">
        <v>182</v>
      </c>
      <c r="G11" s="583" t="s">
        <v>184</v>
      </c>
      <c r="H11" s="583" t="s">
        <v>360</v>
      </c>
      <c r="I11" s="598" t="s">
        <v>346</v>
      </c>
    </row>
    <row r="12" spans="1:9" ht="27" customHeight="1">
      <c r="A12" s="769"/>
      <c r="B12" s="769"/>
      <c r="C12" s="580" t="s">
        <v>204</v>
      </c>
      <c r="D12" s="581" t="s">
        <v>200</v>
      </c>
      <c r="E12" s="584" t="s">
        <v>181</v>
      </c>
      <c r="F12" s="581" t="s">
        <v>182</v>
      </c>
      <c r="G12" s="583" t="s">
        <v>188</v>
      </c>
      <c r="H12" s="583" t="s">
        <v>72</v>
      </c>
      <c r="I12" s="598" t="s">
        <v>346</v>
      </c>
    </row>
    <row r="13" spans="1:9" ht="27" customHeight="1">
      <c r="A13" s="769" t="s">
        <v>176</v>
      </c>
      <c r="B13" s="769" t="s">
        <v>177</v>
      </c>
      <c r="C13" s="585" t="s">
        <v>198</v>
      </c>
      <c r="D13" s="581" t="s">
        <v>260</v>
      </c>
      <c r="E13" s="582" t="s">
        <v>181</v>
      </c>
      <c r="F13" s="581" t="s">
        <v>182</v>
      </c>
      <c r="G13" s="583" t="s">
        <v>235</v>
      </c>
      <c r="H13" s="583" t="s">
        <v>360</v>
      </c>
      <c r="I13" s="598" t="s">
        <v>346</v>
      </c>
    </row>
    <row r="14" spans="1:9" ht="27" customHeight="1">
      <c r="A14" s="769"/>
      <c r="B14" s="769"/>
      <c r="C14" s="585" t="s">
        <v>33</v>
      </c>
      <c r="D14" s="581" t="s">
        <v>183</v>
      </c>
      <c r="E14" s="582">
        <v>1400000</v>
      </c>
      <c r="F14" s="581" t="s">
        <v>182</v>
      </c>
      <c r="G14" s="583" t="s">
        <v>238</v>
      </c>
      <c r="H14" s="583" t="s">
        <v>360</v>
      </c>
      <c r="I14" s="598" t="s">
        <v>346</v>
      </c>
    </row>
    <row r="15" spans="1:9" ht="27" customHeight="1">
      <c r="A15" s="769"/>
      <c r="B15" s="769"/>
      <c r="C15" s="585" t="s">
        <v>222</v>
      </c>
      <c r="D15" s="581" t="s">
        <v>219</v>
      </c>
      <c r="E15" s="582">
        <v>850000</v>
      </c>
      <c r="F15" s="581" t="s">
        <v>207</v>
      </c>
      <c r="G15" s="583" t="s">
        <v>296</v>
      </c>
      <c r="H15" s="583" t="s">
        <v>360</v>
      </c>
      <c r="I15" s="598" t="s">
        <v>346</v>
      </c>
    </row>
    <row r="16" spans="1:9" ht="27" customHeight="1">
      <c r="A16" s="769"/>
      <c r="B16" s="769"/>
      <c r="C16" s="585" t="s">
        <v>223</v>
      </c>
      <c r="D16" s="581" t="s">
        <v>218</v>
      </c>
      <c r="E16" s="582">
        <v>350000</v>
      </c>
      <c r="F16" s="581" t="s">
        <v>207</v>
      </c>
      <c r="G16" s="583" t="s">
        <v>296</v>
      </c>
      <c r="H16" s="583" t="s">
        <v>360</v>
      </c>
      <c r="I16" s="598" t="s">
        <v>346</v>
      </c>
    </row>
    <row r="17" spans="1:9" ht="27" customHeight="1">
      <c r="A17" s="769"/>
      <c r="B17" s="769"/>
      <c r="C17" s="585" t="s">
        <v>224</v>
      </c>
      <c r="D17" s="581" t="s">
        <v>220</v>
      </c>
      <c r="E17" s="582">
        <v>600000</v>
      </c>
      <c r="F17" s="581" t="s">
        <v>207</v>
      </c>
      <c r="G17" s="583" t="s">
        <v>296</v>
      </c>
      <c r="H17" s="583" t="s">
        <v>360</v>
      </c>
      <c r="I17" s="598" t="s">
        <v>346</v>
      </c>
    </row>
    <row r="18" spans="1:9" ht="27" customHeight="1">
      <c r="A18" s="769"/>
      <c r="B18" s="769"/>
      <c r="C18" s="585" t="s">
        <v>225</v>
      </c>
      <c r="D18" s="581" t="s">
        <v>221</v>
      </c>
      <c r="E18" s="582">
        <v>1200000</v>
      </c>
      <c r="F18" s="581" t="s">
        <v>207</v>
      </c>
      <c r="G18" s="583" t="s">
        <v>296</v>
      </c>
      <c r="H18" s="583" t="s">
        <v>360</v>
      </c>
      <c r="I18" s="598" t="s">
        <v>346</v>
      </c>
    </row>
    <row r="19" spans="1:9" ht="27" customHeight="1">
      <c r="A19" s="769"/>
      <c r="B19" s="769"/>
      <c r="C19" s="585" t="s">
        <v>226</v>
      </c>
      <c r="D19" s="581" t="s">
        <v>241</v>
      </c>
      <c r="E19" s="582" t="s">
        <v>181</v>
      </c>
      <c r="F19" s="581" t="s">
        <v>182</v>
      </c>
      <c r="G19" s="583" t="s">
        <v>297</v>
      </c>
      <c r="H19" s="583" t="s">
        <v>72</v>
      </c>
      <c r="I19" s="598" t="s">
        <v>346</v>
      </c>
    </row>
    <row r="20" spans="1:9" ht="27" customHeight="1">
      <c r="A20" s="769"/>
      <c r="B20" s="769"/>
      <c r="C20" s="580" t="s">
        <v>239</v>
      </c>
      <c r="D20" s="581" t="s">
        <v>240</v>
      </c>
      <c r="E20" s="582" t="s">
        <v>181</v>
      </c>
      <c r="F20" s="581" t="s">
        <v>182</v>
      </c>
      <c r="G20" s="583" t="s">
        <v>211</v>
      </c>
      <c r="H20" s="583" t="s">
        <v>72</v>
      </c>
      <c r="I20" s="598" t="s">
        <v>346</v>
      </c>
    </row>
    <row r="21" spans="1:9" ht="27" customHeight="1">
      <c r="A21" s="769" t="s">
        <v>175</v>
      </c>
      <c r="B21" s="771" t="s">
        <v>151</v>
      </c>
      <c r="C21" s="585" t="s">
        <v>301</v>
      </c>
      <c r="D21" s="581" t="s">
        <v>331</v>
      </c>
      <c r="E21" s="582" t="s">
        <v>181</v>
      </c>
      <c r="F21" s="581" t="s">
        <v>182</v>
      </c>
      <c r="G21" s="583" t="s">
        <v>228</v>
      </c>
      <c r="H21" s="583" t="s">
        <v>360</v>
      </c>
      <c r="I21" s="598" t="s">
        <v>346</v>
      </c>
    </row>
    <row r="22" spans="1:9" ht="27" customHeight="1">
      <c r="A22" s="769"/>
      <c r="B22" s="771"/>
      <c r="C22" s="585" t="s">
        <v>302</v>
      </c>
      <c r="D22" s="581" t="s">
        <v>332</v>
      </c>
      <c r="E22" s="770">
        <v>250000</v>
      </c>
      <c r="F22" s="581" t="s">
        <v>182</v>
      </c>
      <c r="G22" s="583" t="s">
        <v>305</v>
      </c>
      <c r="H22" s="583" t="s">
        <v>360</v>
      </c>
      <c r="I22" s="598" t="s">
        <v>346</v>
      </c>
    </row>
    <row r="23" spans="1:9" ht="27" customHeight="1">
      <c r="A23" s="769"/>
      <c r="B23" s="771"/>
      <c r="C23" s="585" t="s">
        <v>303</v>
      </c>
      <c r="D23" s="581" t="s">
        <v>332</v>
      </c>
      <c r="E23" s="770"/>
      <c r="F23" s="581" t="s">
        <v>182</v>
      </c>
      <c r="G23" s="583" t="s">
        <v>305</v>
      </c>
      <c r="H23" s="583" t="s">
        <v>360</v>
      </c>
      <c r="I23" s="598" t="s">
        <v>346</v>
      </c>
    </row>
    <row r="24" spans="1:9" ht="27" customHeight="1">
      <c r="A24" s="769"/>
      <c r="B24" s="771"/>
      <c r="C24" s="585" t="s">
        <v>302</v>
      </c>
      <c r="D24" s="581" t="s">
        <v>333</v>
      </c>
      <c r="E24" s="770">
        <v>750000</v>
      </c>
      <c r="F24" s="581" t="s">
        <v>182</v>
      </c>
      <c r="G24" s="583" t="s">
        <v>334</v>
      </c>
      <c r="H24" s="583" t="s">
        <v>360</v>
      </c>
      <c r="I24" s="598" t="s">
        <v>346</v>
      </c>
    </row>
    <row r="25" spans="1:9" ht="27" customHeight="1">
      <c r="A25" s="769"/>
      <c r="B25" s="771"/>
      <c r="C25" s="585" t="s">
        <v>303</v>
      </c>
      <c r="D25" s="581" t="s">
        <v>333</v>
      </c>
      <c r="E25" s="770"/>
      <c r="F25" s="581" t="s">
        <v>182</v>
      </c>
      <c r="G25" s="583" t="s">
        <v>334</v>
      </c>
      <c r="H25" s="583" t="s">
        <v>360</v>
      </c>
      <c r="I25" s="598" t="s">
        <v>346</v>
      </c>
    </row>
    <row r="26" spans="1:9" ht="27" customHeight="1">
      <c r="A26" s="769"/>
      <c r="B26" s="771"/>
      <c r="C26" s="585" t="s">
        <v>338</v>
      </c>
      <c r="D26" s="581" t="s">
        <v>332</v>
      </c>
      <c r="E26" s="582">
        <v>5000000</v>
      </c>
      <c r="F26" s="581" t="s">
        <v>182</v>
      </c>
      <c r="G26" s="583" t="s">
        <v>305</v>
      </c>
      <c r="H26" s="583" t="s">
        <v>360</v>
      </c>
      <c r="I26" s="598" t="s">
        <v>346</v>
      </c>
    </row>
    <row r="27" spans="1:9" ht="27" customHeight="1">
      <c r="A27" s="769"/>
      <c r="B27" s="771"/>
      <c r="C27" s="585" t="s">
        <v>338</v>
      </c>
      <c r="D27" s="581" t="s">
        <v>333</v>
      </c>
      <c r="E27" s="582">
        <v>25000000</v>
      </c>
      <c r="F27" s="581" t="s">
        <v>182</v>
      </c>
      <c r="G27" s="583" t="s">
        <v>334</v>
      </c>
      <c r="H27" s="583" t="s">
        <v>360</v>
      </c>
      <c r="I27" s="598" t="s">
        <v>346</v>
      </c>
    </row>
    <row r="28" spans="1:9" ht="27" customHeight="1">
      <c r="A28" s="769"/>
      <c r="B28" s="771"/>
      <c r="C28" s="585" t="s">
        <v>336</v>
      </c>
      <c r="D28" s="581" t="s">
        <v>274</v>
      </c>
      <c r="E28" s="582" t="s">
        <v>181</v>
      </c>
      <c r="F28" s="581" t="s">
        <v>182</v>
      </c>
      <c r="G28" s="583" t="s">
        <v>304</v>
      </c>
      <c r="H28" s="583" t="s">
        <v>72</v>
      </c>
      <c r="I28" s="598" t="s">
        <v>346</v>
      </c>
    </row>
    <row r="29" spans="1:9" ht="27" customHeight="1">
      <c r="A29" s="769"/>
      <c r="B29" s="771"/>
      <c r="C29" s="585" t="s">
        <v>337</v>
      </c>
      <c r="D29" s="581" t="s">
        <v>335</v>
      </c>
      <c r="E29" s="582" t="s">
        <v>181</v>
      </c>
      <c r="F29" s="581" t="s">
        <v>182</v>
      </c>
      <c r="G29" s="583" t="s">
        <v>304</v>
      </c>
      <c r="H29" s="583" t="s">
        <v>72</v>
      </c>
      <c r="I29" s="598" t="s">
        <v>346</v>
      </c>
    </row>
    <row r="30" spans="1:9" ht="27" customHeight="1">
      <c r="A30" s="769" t="s">
        <v>343</v>
      </c>
      <c r="B30" s="771" t="s">
        <v>340</v>
      </c>
      <c r="C30" s="585" t="s">
        <v>198</v>
      </c>
      <c r="D30" s="581" t="s">
        <v>339</v>
      </c>
      <c r="E30" s="582" t="s">
        <v>181</v>
      </c>
      <c r="F30" s="581" t="s">
        <v>182</v>
      </c>
      <c r="G30" s="583" t="s">
        <v>228</v>
      </c>
      <c r="H30" s="583" t="s">
        <v>360</v>
      </c>
      <c r="I30" s="598" t="s">
        <v>346</v>
      </c>
    </row>
    <row r="31" spans="1:9" ht="27" customHeight="1">
      <c r="A31" s="769"/>
      <c r="B31" s="771"/>
      <c r="C31" s="585" t="s">
        <v>344</v>
      </c>
      <c r="D31" s="581" t="s">
        <v>345</v>
      </c>
      <c r="E31" s="582">
        <v>80000</v>
      </c>
      <c r="F31" s="581" t="s">
        <v>182</v>
      </c>
      <c r="G31" s="583" t="s">
        <v>235</v>
      </c>
      <c r="H31" s="583" t="s">
        <v>360</v>
      </c>
      <c r="I31" s="598" t="s">
        <v>346</v>
      </c>
    </row>
    <row r="32" spans="1:9" ht="27" customHeight="1">
      <c r="A32" s="769"/>
      <c r="B32" s="771"/>
      <c r="C32" s="580" t="s">
        <v>341</v>
      </c>
      <c r="D32" s="581" t="s">
        <v>342</v>
      </c>
      <c r="E32" s="582" t="s">
        <v>181</v>
      </c>
      <c r="F32" s="581" t="s">
        <v>182</v>
      </c>
      <c r="G32" s="583" t="s">
        <v>188</v>
      </c>
      <c r="H32" s="583" t="s">
        <v>72</v>
      </c>
      <c r="I32" s="598" t="s">
        <v>346</v>
      </c>
    </row>
    <row r="33" spans="1:9" ht="27" customHeight="1">
      <c r="A33" s="769" t="s">
        <v>201</v>
      </c>
      <c r="B33" s="802" t="s">
        <v>202</v>
      </c>
      <c r="C33" s="585" t="s">
        <v>198</v>
      </c>
      <c r="D33" s="581" t="s">
        <v>261</v>
      </c>
      <c r="E33" s="770">
        <v>320000</v>
      </c>
      <c r="F33" s="581" t="s">
        <v>182</v>
      </c>
      <c r="G33" s="583" t="s">
        <v>209</v>
      </c>
      <c r="H33" s="583" t="s">
        <v>360</v>
      </c>
      <c r="I33" s="598" t="s">
        <v>346</v>
      </c>
    </row>
    <row r="34" spans="1:9" ht="27" customHeight="1">
      <c r="A34" s="769"/>
      <c r="B34" s="802"/>
      <c r="C34" s="585" t="s">
        <v>33</v>
      </c>
      <c r="D34" s="581" t="s">
        <v>205</v>
      </c>
      <c r="E34" s="770"/>
      <c r="F34" s="581" t="s">
        <v>207</v>
      </c>
      <c r="G34" s="583" t="s">
        <v>209</v>
      </c>
      <c r="H34" s="583" t="s">
        <v>360</v>
      </c>
      <c r="I34" s="598" t="s">
        <v>346</v>
      </c>
    </row>
    <row r="35" spans="1:9" ht="27" customHeight="1">
      <c r="A35" s="769"/>
      <c r="B35" s="802"/>
      <c r="C35" s="585" t="s">
        <v>198</v>
      </c>
      <c r="D35" s="581" t="s">
        <v>206</v>
      </c>
      <c r="E35" s="770"/>
      <c r="F35" s="581" t="s">
        <v>182</v>
      </c>
      <c r="G35" s="583" t="s">
        <v>208</v>
      </c>
      <c r="H35" s="583" t="s">
        <v>360</v>
      </c>
      <c r="I35" s="598" t="s">
        <v>346</v>
      </c>
    </row>
    <row r="36" spans="1:9" ht="27" customHeight="1">
      <c r="A36" s="769"/>
      <c r="B36" s="802"/>
      <c r="C36" s="580" t="s">
        <v>242</v>
      </c>
      <c r="D36" s="581" t="s">
        <v>210</v>
      </c>
      <c r="E36" s="584" t="s">
        <v>181</v>
      </c>
      <c r="F36" s="581" t="s">
        <v>182</v>
      </c>
      <c r="G36" s="583" t="s">
        <v>211</v>
      </c>
      <c r="H36" s="583" t="s">
        <v>72</v>
      </c>
      <c r="I36" s="598" t="s">
        <v>346</v>
      </c>
    </row>
    <row r="37" spans="1:9" ht="27" customHeight="1">
      <c r="A37" s="769" t="s">
        <v>174</v>
      </c>
      <c r="B37" s="769" t="s">
        <v>213</v>
      </c>
      <c r="C37" s="585" t="s">
        <v>198</v>
      </c>
      <c r="D37" s="581" t="s">
        <v>262</v>
      </c>
      <c r="E37" s="582" t="s">
        <v>181</v>
      </c>
      <c r="F37" s="581" t="s">
        <v>182</v>
      </c>
      <c r="G37" s="583" t="s">
        <v>228</v>
      </c>
      <c r="H37" s="583" t="s">
        <v>360</v>
      </c>
      <c r="I37" s="598" t="s">
        <v>346</v>
      </c>
    </row>
    <row r="38" spans="1:9" ht="27" customHeight="1">
      <c r="A38" s="769"/>
      <c r="B38" s="769"/>
      <c r="C38" s="585" t="s">
        <v>227</v>
      </c>
      <c r="D38" s="581" t="s">
        <v>183</v>
      </c>
      <c r="E38" s="582">
        <v>120000</v>
      </c>
      <c r="F38" s="581" t="s">
        <v>182</v>
      </c>
      <c r="G38" s="583" t="s">
        <v>228</v>
      </c>
      <c r="H38" s="583" t="s">
        <v>360</v>
      </c>
      <c r="I38" s="598" t="s">
        <v>346</v>
      </c>
    </row>
    <row r="39" spans="1:9" ht="27" customHeight="1">
      <c r="A39" s="769"/>
      <c r="B39" s="769"/>
      <c r="C39" s="585" t="s">
        <v>227</v>
      </c>
      <c r="D39" s="581" t="s">
        <v>229</v>
      </c>
      <c r="E39" s="582">
        <v>100000</v>
      </c>
      <c r="F39" s="581" t="s">
        <v>207</v>
      </c>
      <c r="G39" s="583" t="s">
        <v>228</v>
      </c>
      <c r="H39" s="583" t="s">
        <v>360</v>
      </c>
      <c r="I39" s="598" t="s">
        <v>346</v>
      </c>
    </row>
    <row r="40" spans="1:9" ht="27" customHeight="1">
      <c r="A40" s="769"/>
      <c r="B40" s="769"/>
      <c r="C40" s="580" t="s">
        <v>230</v>
      </c>
      <c r="D40" s="581" t="s">
        <v>231</v>
      </c>
      <c r="E40" s="582" t="s">
        <v>181</v>
      </c>
      <c r="F40" s="581" t="s">
        <v>182</v>
      </c>
      <c r="G40" s="583" t="s">
        <v>188</v>
      </c>
      <c r="H40" s="583" t="s">
        <v>72</v>
      </c>
      <c r="I40" s="598" t="s">
        <v>346</v>
      </c>
    </row>
    <row r="41" spans="1:9" ht="27" customHeight="1">
      <c r="A41" s="769" t="s">
        <v>174</v>
      </c>
      <c r="B41" s="769" t="s">
        <v>232</v>
      </c>
      <c r="C41" s="585" t="s">
        <v>234</v>
      </c>
      <c r="D41" s="581" t="s">
        <v>264</v>
      </c>
      <c r="E41" s="582" t="s">
        <v>181</v>
      </c>
      <c r="F41" s="581" t="s">
        <v>182</v>
      </c>
      <c r="G41" s="583" t="s">
        <v>228</v>
      </c>
      <c r="H41" s="583" t="s">
        <v>360</v>
      </c>
      <c r="I41" s="598" t="s">
        <v>346</v>
      </c>
    </row>
    <row r="42" spans="1:9" ht="27" customHeight="1">
      <c r="A42" s="769"/>
      <c r="B42" s="769"/>
      <c r="C42" s="585" t="s">
        <v>233</v>
      </c>
      <c r="D42" s="581" t="s">
        <v>183</v>
      </c>
      <c r="E42" s="582">
        <v>160000</v>
      </c>
      <c r="F42" s="581" t="s">
        <v>182</v>
      </c>
      <c r="G42" s="583" t="s">
        <v>208</v>
      </c>
      <c r="H42" s="583" t="s">
        <v>360</v>
      </c>
      <c r="I42" s="598" t="s">
        <v>346</v>
      </c>
    </row>
    <row r="43" spans="1:9" ht="27" customHeight="1">
      <c r="A43" s="769"/>
      <c r="B43" s="769"/>
      <c r="C43" s="585" t="s">
        <v>227</v>
      </c>
      <c r="D43" s="581" t="s">
        <v>229</v>
      </c>
      <c r="E43" s="582">
        <v>400000</v>
      </c>
      <c r="F43" s="581" t="s">
        <v>207</v>
      </c>
      <c r="G43" s="583" t="s">
        <v>235</v>
      </c>
      <c r="H43" s="583" t="s">
        <v>360</v>
      </c>
      <c r="I43" s="598" t="s">
        <v>346</v>
      </c>
    </row>
    <row r="44" spans="1:9" ht="27" customHeight="1">
      <c r="A44" s="769"/>
      <c r="B44" s="769"/>
      <c r="C44" s="580" t="s">
        <v>294</v>
      </c>
      <c r="D44" s="581" t="s">
        <v>236</v>
      </c>
      <c r="E44" s="582" t="s">
        <v>181</v>
      </c>
      <c r="F44" s="581" t="s">
        <v>182</v>
      </c>
      <c r="G44" s="583" t="s">
        <v>188</v>
      </c>
      <c r="H44" s="583" t="s">
        <v>72</v>
      </c>
      <c r="I44" s="598" t="s">
        <v>346</v>
      </c>
    </row>
    <row r="45" spans="1:9" ht="27" customHeight="1">
      <c r="A45" s="769" t="s">
        <v>273</v>
      </c>
      <c r="B45" s="771" t="s">
        <v>271</v>
      </c>
      <c r="C45" s="580" t="s">
        <v>198</v>
      </c>
      <c r="D45" s="581" t="s">
        <v>318</v>
      </c>
      <c r="E45" s="582" t="s">
        <v>181</v>
      </c>
      <c r="F45" s="581" t="s">
        <v>182</v>
      </c>
      <c r="G45" s="583" t="s">
        <v>228</v>
      </c>
      <c r="H45" s="583" t="s">
        <v>360</v>
      </c>
      <c r="I45" s="598" t="s">
        <v>346</v>
      </c>
    </row>
    <row r="46" spans="1:9" ht="27" customHeight="1">
      <c r="A46" s="769"/>
      <c r="B46" s="771"/>
      <c r="C46" s="580" t="s">
        <v>256</v>
      </c>
      <c r="D46" s="581" t="s">
        <v>265</v>
      </c>
      <c r="E46" s="582" t="s">
        <v>181</v>
      </c>
      <c r="F46" s="581" t="s">
        <v>182</v>
      </c>
      <c r="G46" s="583" t="s">
        <v>298</v>
      </c>
      <c r="H46" s="583" t="s">
        <v>72</v>
      </c>
      <c r="I46" s="598" t="s">
        <v>346</v>
      </c>
    </row>
    <row r="47" spans="1:9" ht="27" customHeight="1">
      <c r="A47" s="769"/>
      <c r="B47" s="771"/>
      <c r="C47" s="585" t="s">
        <v>266</v>
      </c>
      <c r="D47" s="581" t="s">
        <v>267</v>
      </c>
      <c r="E47" s="582">
        <v>225000</v>
      </c>
      <c r="F47" s="581" t="s">
        <v>20</v>
      </c>
      <c r="G47" s="583" t="s">
        <v>268</v>
      </c>
      <c r="H47" s="583" t="s">
        <v>360</v>
      </c>
      <c r="I47" s="598" t="s">
        <v>346</v>
      </c>
    </row>
    <row r="48" spans="1:9" ht="27" customHeight="1">
      <c r="A48" s="769"/>
      <c r="B48" s="771"/>
      <c r="C48" s="585" t="s">
        <v>269</v>
      </c>
      <c r="D48" s="581" t="s">
        <v>267</v>
      </c>
      <c r="E48" s="582">
        <v>375000</v>
      </c>
      <c r="F48" s="581" t="s">
        <v>20</v>
      </c>
      <c r="G48" s="583" t="s">
        <v>268</v>
      </c>
      <c r="H48" s="583" t="s">
        <v>360</v>
      </c>
      <c r="I48" s="598" t="s">
        <v>346</v>
      </c>
    </row>
    <row r="49" spans="1:9" ht="27" customHeight="1">
      <c r="A49" s="769"/>
      <c r="B49" s="771"/>
      <c r="C49" s="585" t="s">
        <v>270</v>
      </c>
      <c r="D49" s="581" t="s">
        <v>267</v>
      </c>
      <c r="E49" s="582">
        <v>225000</v>
      </c>
      <c r="F49" s="581" t="s">
        <v>20</v>
      </c>
      <c r="G49" s="583" t="s">
        <v>268</v>
      </c>
      <c r="H49" s="583" t="s">
        <v>360</v>
      </c>
      <c r="I49" s="598" t="s">
        <v>346</v>
      </c>
    </row>
    <row r="50" spans="1:9" ht="27" customHeight="1">
      <c r="A50" s="769" t="s">
        <v>217</v>
      </c>
      <c r="B50" s="771" t="s">
        <v>147</v>
      </c>
      <c r="C50" s="580" t="s">
        <v>198</v>
      </c>
      <c r="D50" s="581" t="s">
        <v>290</v>
      </c>
      <c r="E50" s="582" t="s">
        <v>181</v>
      </c>
      <c r="F50" s="581" t="s">
        <v>182</v>
      </c>
      <c r="G50" s="583" t="s">
        <v>228</v>
      </c>
      <c r="H50" s="583" t="s">
        <v>360</v>
      </c>
      <c r="I50" s="598" t="s">
        <v>346</v>
      </c>
    </row>
    <row r="51" spans="1:9" ht="27" customHeight="1">
      <c r="A51" s="769"/>
      <c r="B51" s="771"/>
      <c r="C51" s="580" t="s">
        <v>33</v>
      </c>
      <c r="D51" s="581" t="s">
        <v>215</v>
      </c>
      <c r="E51" s="582">
        <v>125000</v>
      </c>
      <c r="F51" s="581" t="s">
        <v>182</v>
      </c>
      <c r="G51" s="583" t="s">
        <v>184</v>
      </c>
      <c r="H51" s="583" t="s">
        <v>360</v>
      </c>
      <c r="I51" s="598" t="s">
        <v>346</v>
      </c>
    </row>
    <row r="52" spans="1:9" ht="27" customHeight="1">
      <c r="A52" s="769"/>
      <c r="B52" s="771"/>
      <c r="C52" s="580" t="s">
        <v>216</v>
      </c>
      <c r="D52" s="581" t="s">
        <v>25</v>
      </c>
      <c r="E52" s="582">
        <v>75000</v>
      </c>
      <c r="F52" s="581" t="s">
        <v>207</v>
      </c>
      <c r="G52" s="583" t="s">
        <v>228</v>
      </c>
      <c r="H52" s="583" t="s">
        <v>360</v>
      </c>
      <c r="I52" s="598" t="s">
        <v>346</v>
      </c>
    </row>
    <row r="53" spans="1:9" ht="27" customHeight="1">
      <c r="A53" s="769"/>
      <c r="B53" s="771"/>
      <c r="C53" s="580" t="s">
        <v>320</v>
      </c>
      <c r="D53" s="581" t="s">
        <v>321</v>
      </c>
      <c r="E53" s="582">
        <v>140000</v>
      </c>
      <c r="F53" s="581" t="s">
        <v>207</v>
      </c>
      <c r="G53" s="583" t="s">
        <v>327</v>
      </c>
      <c r="H53" s="583" t="s">
        <v>360</v>
      </c>
      <c r="I53" s="598" t="s">
        <v>346</v>
      </c>
    </row>
    <row r="54" spans="1:9" ht="27" customHeight="1">
      <c r="A54" s="769"/>
      <c r="B54" s="771"/>
      <c r="C54" s="580" t="s">
        <v>214</v>
      </c>
      <c r="D54" s="581" t="s">
        <v>183</v>
      </c>
      <c r="E54" s="582">
        <v>125000</v>
      </c>
      <c r="F54" s="581" t="s">
        <v>207</v>
      </c>
      <c r="G54" s="583" t="s">
        <v>238</v>
      </c>
      <c r="H54" s="583" t="s">
        <v>360</v>
      </c>
      <c r="I54" s="598" t="s">
        <v>346</v>
      </c>
    </row>
    <row r="55" spans="1:9" ht="27" customHeight="1">
      <c r="A55" s="769"/>
      <c r="B55" s="771"/>
      <c r="C55" s="580" t="s">
        <v>215</v>
      </c>
      <c r="D55" s="581" t="s">
        <v>183</v>
      </c>
      <c r="E55" s="582">
        <v>50000</v>
      </c>
      <c r="F55" s="581" t="s">
        <v>182</v>
      </c>
      <c r="G55" s="583" t="s">
        <v>238</v>
      </c>
      <c r="H55" s="583" t="s">
        <v>360</v>
      </c>
      <c r="I55" s="598" t="s">
        <v>346</v>
      </c>
    </row>
    <row r="56" spans="1:9" ht="27" customHeight="1">
      <c r="A56" s="769"/>
      <c r="B56" s="771"/>
      <c r="C56" s="580" t="s">
        <v>243</v>
      </c>
      <c r="D56" s="581" t="s">
        <v>274</v>
      </c>
      <c r="E56" s="584" t="s">
        <v>181</v>
      </c>
      <c r="F56" s="581" t="s">
        <v>182</v>
      </c>
      <c r="G56" s="583" t="s">
        <v>211</v>
      </c>
      <c r="H56" s="583" t="s">
        <v>72</v>
      </c>
      <c r="I56" s="598" t="s">
        <v>346</v>
      </c>
    </row>
    <row r="57" spans="1:9" ht="27" customHeight="1">
      <c r="A57" s="769" t="s">
        <v>257</v>
      </c>
      <c r="B57" s="771" t="s">
        <v>186</v>
      </c>
      <c r="C57" s="580" t="s">
        <v>254</v>
      </c>
      <c r="D57" s="581" t="s">
        <v>253</v>
      </c>
      <c r="E57" s="582" t="s">
        <v>181</v>
      </c>
      <c r="F57" s="581" t="s">
        <v>182</v>
      </c>
      <c r="G57" s="583" t="s">
        <v>228</v>
      </c>
      <c r="H57" s="583" t="s">
        <v>360</v>
      </c>
      <c r="I57" s="598" t="s">
        <v>346</v>
      </c>
    </row>
    <row r="58" spans="1:9" ht="27" customHeight="1">
      <c r="A58" s="769"/>
      <c r="B58" s="771"/>
      <c r="C58" s="586" t="s">
        <v>329</v>
      </c>
      <c r="D58" s="587" t="s">
        <v>322</v>
      </c>
      <c r="E58" s="773">
        <v>175000</v>
      </c>
      <c r="F58" s="587" t="s">
        <v>182</v>
      </c>
      <c r="G58" s="772" t="s">
        <v>328</v>
      </c>
      <c r="H58" s="583" t="s">
        <v>360</v>
      </c>
      <c r="I58" s="598" t="s">
        <v>346</v>
      </c>
    </row>
    <row r="59" spans="1:9" ht="27" customHeight="1">
      <c r="A59" s="769"/>
      <c r="B59" s="771"/>
      <c r="C59" s="586" t="s">
        <v>319</v>
      </c>
      <c r="D59" s="587" t="s">
        <v>330</v>
      </c>
      <c r="E59" s="773"/>
      <c r="F59" s="587" t="s">
        <v>182</v>
      </c>
      <c r="G59" s="772"/>
      <c r="H59" s="583" t="s">
        <v>360</v>
      </c>
      <c r="I59" s="598" t="s">
        <v>346</v>
      </c>
    </row>
    <row r="60" spans="1:9" ht="27" customHeight="1">
      <c r="A60" s="769"/>
      <c r="B60" s="771"/>
      <c r="C60" s="580" t="s">
        <v>33</v>
      </c>
      <c r="D60" s="581" t="s">
        <v>323</v>
      </c>
      <c r="E60" s="773">
        <v>840000</v>
      </c>
      <c r="F60" s="581" t="s">
        <v>207</v>
      </c>
      <c r="G60" s="774" t="s">
        <v>324</v>
      </c>
      <c r="H60" s="583" t="s">
        <v>360</v>
      </c>
      <c r="I60" s="598" t="s">
        <v>346</v>
      </c>
    </row>
    <row r="61" spans="1:9" ht="27" customHeight="1">
      <c r="A61" s="769"/>
      <c r="B61" s="771"/>
      <c r="C61" s="580" t="s">
        <v>325</v>
      </c>
      <c r="D61" s="581" t="s">
        <v>323</v>
      </c>
      <c r="E61" s="773"/>
      <c r="F61" s="581" t="s">
        <v>207</v>
      </c>
      <c r="G61" s="774"/>
      <c r="H61" s="583" t="s">
        <v>360</v>
      </c>
      <c r="I61" s="598" t="s">
        <v>346</v>
      </c>
    </row>
    <row r="62" spans="1:9" ht="27" customHeight="1">
      <c r="A62" s="769"/>
      <c r="B62" s="771"/>
      <c r="C62" s="580" t="s">
        <v>256</v>
      </c>
      <c r="D62" s="581" t="s">
        <v>326</v>
      </c>
      <c r="E62" s="582" t="s">
        <v>181</v>
      </c>
      <c r="F62" s="581" t="s">
        <v>182</v>
      </c>
      <c r="G62" s="583" t="s">
        <v>255</v>
      </c>
      <c r="H62" s="583" t="s">
        <v>72</v>
      </c>
      <c r="I62" s="598" t="s">
        <v>346</v>
      </c>
    </row>
    <row r="63" spans="1:9" ht="27" customHeight="1">
      <c r="A63" s="769" t="s">
        <v>178</v>
      </c>
      <c r="B63" s="769" t="s">
        <v>179</v>
      </c>
      <c r="C63" s="580" t="s">
        <v>198</v>
      </c>
      <c r="D63" s="581" t="s">
        <v>288</v>
      </c>
      <c r="E63" s="582" t="s">
        <v>181</v>
      </c>
      <c r="F63" s="581" t="s">
        <v>182</v>
      </c>
      <c r="G63" s="583" t="s">
        <v>235</v>
      </c>
      <c r="H63" s="583" t="s">
        <v>360</v>
      </c>
      <c r="I63" s="598" t="s">
        <v>346</v>
      </c>
    </row>
    <row r="64" spans="1:9" ht="27" customHeight="1">
      <c r="A64" s="769"/>
      <c r="B64" s="769"/>
      <c r="C64" s="580" t="s">
        <v>33</v>
      </c>
      <c r="D64" s="581" t="s">
        <v>293</v>
      </c>
      <c r="E64" s="582">
        <v>320000</v>
      </c>
      <c r="F64" s="581" t="s">
        <v>182</v>
      </c>
      <c r="G64" s="583" t="s">
        <v>299</v>
      </c>
      <c r="H64" s="583" t="s">
        <v>360</v>
      </c>
      <c r="I64" s="598" t="s">
        <v>346</v>
      </c>
    </row>
    <row r="65" spans="1:9" ht="27" customHeight="1">
      <c r="A65" s="769"/>
      <c r="B65" s="769"/>
      <c r="C65" s="580" t="s">
        <v>237</v>
      </c>
      <c r="D65" s="581" t="s">
        <v>289</v>
      </c>
      <c r="E65" s="582">
        <v>500000</v>
      </c>
      <c r="F65" s="581" t="s">
        <v>207</v>
      </c>
      <c r="G65" s="583" t="s">
        <v>296</v>
      </c>
      <c r="H65" s="583" t="s">
        <v>360</v>
      </c>
      <c r="I65" s="598" t="s">
        <v>346</v>
      </c>
    </row>
    <row r="66" spans="1:9" ht="27" customHeight="1">
      <c r="A66" s="769"/>
      <c r="B66" s="769"/>
      <c r="C66" s="580" t="s">
        <v>292</v>
      </c>
      <c r="D66" s="581" t="s">
        <v>291</v>
      </c>
      <c r="E66" s="584" t="s">
        <v>181</v>
      </c>
      <c r="F66" s="581" t="s">
        <v>182</v>
      </c>
      <c r="G66" s="583" t="s">
        <v>211</v>
      </c>
      <c r="H66" s="583" t="s">
        <v>72</v>
      </c>
      <c r="I66" s="598" t="s">
        <v>346</v>
      </c>
    </row>
    <row r="67" spans="1:9" ht="27" customHeight="1">
      <c r="D67" s="768"/>
      <c r="E67" s="768"/>
      <c r="F67" s="768"/>
      <c r="G67" s="589"/>
      <c r="H67" s="589"/>
    </row>
    <row r="68" spans="1:9" ht="27" customHeight="1">
      <c r="D68" s="590"/>
      <c r="E68" s="591"/>
      <c r="F68" s="591"/>
    </row>
    <row r="69" spans="1:9" ht="27" customHeight="1">
      <c r="D69" s="590"/>
      <c r="E69" s="591"/>
      <c r="F69" s="591"/>
    </row>
    <row r="70" spans="1:9" ht="27" customHeight="1">
      <c r="D70" s="590"/>
      <c r="E70" s="591"/>
      <c r="F70" s="591"/>
    </row>
    <row r="71" spans="1:9" ht="27" customHeight="1">
      <c r="D71" s="590"/>
      <c r="E71" s="591" t="s">
        <v>173</v>
      </c>
      <c r="F71" s="591"/>
    </row>
    <row r="72" spans="1:9" ht="27" customHeight="1">
      <c r="D72" s="590"/>
      <c r="E72" s="591"/>
      <c r="F72" s="591"/>
    </row>
    <row r="73" spans="1:9" ht="27" customHeight="1">
      <c r="D73" s="590"/>
      <c r="E73" s="591"/>
      <c r="F73" s="591"/>
    </row>
    <row r="74" spans="1:9" ht="27" customHeight="1">
      <c r="D74" s="590"/>
      <c r="E74" s="591"/>
      <c r="F74" s="591"/>
    </row>
    <row r="75" spans="1:9" ht="27" customHeight="1">
      <c r="D75" s="592"/>
      <c r="E75" s="593"/>
      <c r="F75" s="593"/>
    </row>
    <row r="76" spans="1:9" ht="27" customHeight="1">
      <c r="E76" s="582"/>
    </row>
  </sheetData>
  <mergeCells count="32">
    <mergeCell ref="G58:G59"/>
    <mergeCell ref="B2:B5"/>
    <mergeCell ref="E24:E25"/>
    <mergeCell ref="A30:A32"/>
    <mergeCell ref="E60:E61"/>
    <mergeCell ref="E58:E59"/>
    <mergeCell ref="G60:G61"/>
    <mergeCell ref="A57:A62"/>
    <mergeCell ref="B57:B62"/>
    <mergeCell ref="A50:A56"/>
    <mergeCell ref="A2:A12"/>
    <mergeCell ref="A13:A20"/>
    <mergeCell ref="B13:B20"/>
    <mergeCell ref="A63:A66"/>
    <mergeCell ref="B63:B66"/>
    <mergeCell ref="B45:B49"/>
    <mergeCell ref="A21:A29"/>
    <mergeCell ref="B21:B29"/>
    <mergeCell ref="A33:A36"/>
    <mergeCell ref="B33:B36"/>
    <mergeCell ref="A45:A49"/>
    <mergeCell ref="B50:B56"/>
    <mergeCell ref="B30:B32"/>
    <mergeCell ref="A41:A44"/>
    <mergeCell ref="A37:A40"/>
    <mergeCell ref="D67:F67"/>
    <mergeCell ref="B6:B9"/>
    <mergeCell ref="B10:B12"/>
    <mergeCell ref="E22:E23"/>
    <mergeCell ref="B41:B44"/>
    <mergeCell ref="B37:B40"/>
    <mergeCell ref="E33:E35"/>
  </mergeCells>
  <pageMargins left="0.19685039370078741" right="0.19685039370078741" top="0.33" bottom="0.33" header="0.17" footer="0.16"/>
  <pageSetup paperSize="9" scale="42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44"/>
  <sheetViews>
    <sheetView showGridLines="0" zoomScaleNormal="100" zoomScalePageLayoutView="60" workbookViewId="0">
      <pane ySplit="1" topLeftCell="A2" activePane="bottomLeft" state="frozen"/>
      <selection pane="bottomLeft" activeCell="D19" sqref="D19"/>
    </sheetView>
  </sheetViews>
  <sheetFormatPr defaultColWidth="21.28515625" defaultRowHeight="22.5" customHeight="1"/>
  <cols>
    <col min="1" max="1" width="13.42578125" style="777" customWidth="1"/>
    <col min="2" max="2" width="17.7109375" style="777" customWidth="1"/>
    <col min="3" max="3" width="19.28515625" style="777" customWidth="1"/>
    <col min="4" max="4" width="16.42578125" style="777" customWidth="1"/>
    <col min="5" max="5" width="17.5703125" style="777" customWidth="1"/>
    <col min="6" max="6" width="14.7109375" style="777" customWidth="1"/>
    <col min="7" max="7" width="13.28515625" style="777" customWidth="1"/>
    <col min="8" max="16384" width="21.28515625" style="777"/>
  </cols>
  <sheetData>
    <row r="1" spans="1:8" s="793" customFormat="1" ht="29.25" customHeight="1">
      <c r="A1" s="791" t="s">
        <v>0</v>
      </c>
      <c r="B1" s="791" t="s">
        <v>1</v>
      </c>
      <c r="C1" s="791" t="s">
        <v>2</v>
      </c>
      <c r="D1" s="792" t="s">
        <v>3</v>
      </c>
      <c r="E1" s="792" t="s">
        <v>4</v>
      </c>
      <c r="F1" s="792" t="s">
        <v>5</v>
      </c>
      <c r="G1" s="792" t="s">
        <v>6</v>
      </c>
    </row>
    <row r="2" spans="1:8" ht="22.5" customHeight="1">
      <c r="A2" s="777" t="s">
        <v>396</v>
      </c>
      <c r="B2" s="777" t="s">
        <v>252</v>
      </c>
      <c r="C2" s="777" t="s">
        <v>397</v>
      </c>
      <c r="D2" s="778" t="s">
        <v>251</v>
      </c>
      <c r="E2" s="786">
        <v>300000</v>
      </c>
      <c r="F2" s="778" t="s">
        <v>20</v>
      </c>
      <c r="G2" s="779" t="s">
        <v>364</v>
      </c>
      <c r="H2" s="787" t="s">
        <v>398</v>
      </c>
    </row>
    <row r="3" spans="1:8" ht="22.5" customHeight="1">
      <c r="A3" s="777" t="s">
        <v>399</v>
      </c>
      <c r="B3" s="777" t="s">
        <v>400</v>
      </c>
      <c r="C3" s="777" t="s">
        <v>401</v>
      </c>
      <c r="D3" s="778" t="s">
        <v>185</v>
      </c>
      <c r="E3" s="786">
        <v>700000</v>
      </c>
      <c r="F3" s="778" t="s">
        <v>20</v>
      </c>
      <c r="G3" s="779" t="s">
        <v>402</v>
      </c>
      <c r="H3" s="787" t="s">
        <v>403</v>
      </c>
    </row>
    <row r="4" spans="1:8" ht="22.5" customHeight="1">
      <c r="A4" s="777" t="s">
        <v>404</v>
      </c>
      <c r="B4" s="777" t="s">
        <v>405</v>
      </c>
      <c r="C4" s="777" t="s">
        <v>406</v>
      </c>
      <c r="D4" s="778" t="s">
        <v>251</v>
      </c>
      <c r="E4" s="786">
        <v>360000</v>
      </c>
      <c r="F4" s="778" t="s">
        <v>20</v>
      </c>
      <c r="G4" s="779" t="s">
        <v>364</v>
      </c>
      <c r="H4" s="787" t="s">
        <v>407</v>
      </c>
    </row>
    <row r="5" spans="1:8" ht="22.5" customHeight="1">
      <c r="A5" s="776" t="s">
        <v>170</v>
      </c>
      <c r="B5" s="776" t="s">
        <v>171</v>
      </c>
      <c r="C5" s="777" t="s">
        <v>263</v>
      </c>
      <c r="D5" s="778" t="s">
        <v>185</v>
      </c>
      <c r="E5" s="788">
        <v>500000</v>
      </c>
      <c r="F5" s="778" t="s">
        <v>20</v>
      </c>
      <c r="G5" s="779" t="s">
        <v>361</v>
      </c>
      <c r="H5" s="787" t="s">
        <v>420</v>
      </c>
    </row>
    <row r="6" spans="1:8" ht="22.5" customHeight="1">
      <c r="A6" s="776"/>
      <c r="B6" s="776"/>
      <c r="C6" s="777" t="s">
        <v>263</v>
      </c>
      <c r="D6" s="778" t="s">
        <v>251</v>
      </c>
      <c r="E6" s="788">
        <v>550000</v>
      </c>
      <c r="F6" s="778" t="s">
        <v>20</v>
      </c>
      <c r="G6" s="779" t="s">
        <v>364</v>
      </c>
      <c r="H6" s="787"/>
    </row>
    <row r="7" spans="1:8" ht="22.5" customHeight="1">
      <c r="A7" s="776"/>
      <c r="B7" s="777" t="s">
        <v>190</v>
      </c>
      <c r="C7" s="777" t="s">
        <v>421</v>
      </c>
      <c r="D7" s="778" t="s">
        <v>251</v>
      </c>
      <c r="E7" s="786">
        <v>200000</v>
      </c>
      <c r="F7" s="778" t="s">
        <v>20</v>
      </c>
      <c r="G7" s="779" t="s">
        <v>364</v>
      </c>
      <c r="H7" s="787" t="s">
        <v>422</v>
      </c>
    </row>
    <row r="8" spans="1:8" ht="22.5" customHeight="1">
      <c r="A8" s="776"/>
      <c r="B8" s="777" t="s">
        <v>197</v>
      </c>
      <c r="C8" s="777" t="s">
        <v>263</v>
      </c>
      <c r="D8" s="778" t="s">
        <v>251</v>
      </c>
      <c r="E8" s="786">
        <v>100000</v>
      </c>
      <c r="F8" s="778" t="s">
        <v>20</v>
      </c>
      <c r="G8" s="779" t="s">
        <v>364</v>
      </c>
      <c r="H8" s="787" t="s">
        <v>423</v>
      </c>
    </row>
    <row r="9" spans="1:8" ht="22.5" customHeight="1">
      <c r="A9" s="777" t="s">
        <v>217</v>
      </c>
      <c r="B9" s="777" t="s">
        <v>147</v>
      </c>
      <c r="C9" s="777" t="s">
        <v>424</v>
      </c>
      <c r="D9" s="778" t="s">
        <v>251</v>
      </c>
      <c r="E9" s="786">
        <v>200000</v>
      </c>
      <c r="F9" s="778" t="s">
        <v>20</v>
      </c>
      <c r="G9" s="779" t="s">
        <v>364</v>
      </c>
      <c r="H9" s="787" t="s">
        <v>425</v>
      </c>
    </row>
    <row r="10" spans="1:8" ht="22.5" customHeight="1">
      <c r="A10" s="782" t="s">
        <v>273</v>
      </c>
      <c r="B10" s="782" t="s">
        <v>271</v>
      </c>
      <c r="C10" s="783" t="s">
        <v>263</v>
      </c>
      <c r="D10" s="781" t="s">
        <v>251</v>
      </c>
      <c r="E10" s="788">
        <v>80000</v>
      </c>
      <c r="F10" s="781" t="s">
        <v>20</v>
      </c>
      <c r="G10" s="779" t="s">
        <v>364</v>
      </c>
      <c r="H10" s="787" t="s">
        <v>426</v>
      </c>
    </row>
    <row r="11" spans="1:8" ht="22.5" customHeight="1">
      <c r="A11" s="782"/>
      <c r="B11" s="782"/>
      <c r="C11" s="783" t="s">
        <v>263</v>
      </c>
      <c r="D11" s="781" t="s">
        <v>185</v>
      </c>
      <c r="E11" s="788">
        <v>160000</v>
      </c>
      <c r="F11" s="781" t="s">
        <v>20</v>
      </c>
      <c r="G11" s="780" t="s">
        <v>361</v>
      </c>
    </row>
    <row r="12" spans="1:8" ht="22.5" customHeight="1">
      <c r="A12" s="776" t="s">
        <v>379</v>
      </c>
      <c r="B12" s="782" t="s">
        <v>54</v>
      </c>
      <c r="C12" s="777" t="s">
        <v>380</v>
      </c>
      <c r="D12" s="778" t="s">
        <v>381</v>
      </c>
      <c r="E12" s="788">
        <v>200000</v>
      </c>
      <c r="F12" s="778" t="s">
        <v>20</v>
      </c>
      <c r="G12" s="780" t="s">
        <v>361</v>
      </c>
      <c r="H12" s="787" t="s">
        <v>382</v>
      </c>
    </row>
    <row r="13" spans="1:8" ht="22.5" customHeight="1">
      <c r="A13" s="776"/>
      <c r="B13" s="782"/>
      <c r="C13" s="777" t="s">
        <v>380</v>
      </c>
      <c r="D13" s="778" t="s">
        <v>251</v>
      </c>
      <c r="E13" s="788">
        <v>200000</v>
      </c>
      <c r="F13" s="778" t="s">
        <v>20</v>
      </c>
      <c r="G13" s="779" t="s">
        <v>364</v>
      </c>
      <c r="H13" s="787"/>
    </row>
    <row r="14" spans="1:8" ht="22.5" customHeight="1">
      <c r="A14" s="777" t="s">
        <v>383</v>
      </c>
      <c r="B14" s="783" t="s">
        <v>384</v>
      </c>
      <c r="C14" s="777" t="s">
        <v>385</v>
      </c>
      <c r="D14" s="778" t="s">
        <v>251</v>
      </c>
      <c r="E14" s="788">
        <v>350000</v>
      </c>
      <c r="F14" s="778" t="s">
        <v>20</v>
      </c>
      <c r="G14" s="779" t="s">
        <v>364</v>
      </c>
      <c r="H14" s="787" t="s">
        <v>386</v>
      </c>
    </row>
    <row r="15" spans="1:8" ht="22.5" customHeight="1">
      <c r="A15" s="777" t="s">
        <v>387</v>
      </c>
      <c r="B15" s="783" t="s">
        <v>388</v>
      </c>
      <c r="C15" s="777" t="s">
        <v>389</v>
      </c>
      <c r="D15" s="781" t="s">
        <v>185</v>
      </c>
      <c r="E15" s="786">
        <v>300000</v>
      </c>
      <c r="F15" s="778" t="s">
        <v>20</v>
      </c>
      <c r="G15" s="779" t="s">
        <v>390</v>
      </c>
      <c r="H15" s="787" t="s">
        <v>391</v>
      </c>
    </row>
    <row r="16" spans="1:8" ht="22.5" customHeight="1">
      <c r="A16" s="777" t="s">
        <v>392</v>
      </c>
      <c r="B16" s="777" t="s">
        <v>393</v>
      </c>
      <c r="C16" s="777" t="s">
        <v>394</v>
      </c>
      <c r="D16" s="778" t="s">
        <v>251</v>
      </c>
      <c r="E16" s="786">
        <v>400000</v>
      </c>
      <c r="F16" s="778" t="s">
        <v>20</v>
      </c>
      <c r="G16" s="779" t="s">
        <v>364</v>
      </c>
      <c r="H16" s="787" t="s">
        <v>395</v>
      </c>
    </row>
    <row r="17" spans="1:8" s="795" customFormat="1" ht="17.25" customHeight="1">
      <c r="A17" s="776" t="s">
        <v>201</v>
      </c>
      <c r="B17" s="794" t="s">
        <v>408</v>
      </c>
      <c r="C17" s="794" t="s">
        <v>409</v>
      </c>
      <c r="D17" s="796" t="s">
        <v>25</v>
      </c>
      <c r="E17" s="797">
        <v>70000</v>
      </c>
      <c r="F17" s="796" t="s">
        <v>172</v>
      </c>
      <c r="G17" s="801" t="s">
        <v>410</v>
      </c>
      <c r="H17" s="799" t="s">
        <v>411</v>
      </c>
    </row>
    <row r="18" spans="1:8" s="795" customFormat="1" ht="17.25" customHeight="1">
      <c r="A18" s="776"/>
      <c r="B18" s="794"/>
      <c r="C18" s="794"/>
      <c r="D18" s="796" t="s">
        <v>412</v>
      </c>
      <c r="E18" s="797">
        <v>300000</v>
      </c>
      <c r="F18" s="796" t="s">
        <v>172</v>
      </c>
      <c r="G18" s="801"/>
    </row>
    <row r="19" spans="1:8" s="795" customFormat="1" ht="17.25" customHeight="1">
      <c r="A19" s="776"/>
      <c r="B19" s="794"/>
      <c r="C19" s="794"/>
      <c r="D19" s="796" t="s">
        <v>413</v>
      </c>
      <c r="E19" s="797">
        <v>300000</v>
      </c>
      <c r="F19" s="796" t="s">
        <v>172</v>
      </c>
      <c r="G19" s="801"/>
    </row>
    <row r="20" spans="1:8" s="795" customFormat="1" ht="17.25" customHeight="1">
      <c r="A20" s="776"/>
      <c r="B20" s="794"/>
      <c r="C20" s="794"/>
      <c r="D20" s="796" t="s">
        <v>414</v>
      </c>
      <c r="E20" s="797">
        <v>300000</v>
      </c>
      <c r="F20" s="796" t="s">
        <v>172</v>
      </c>
      <c r="G20" s="801"/>
    </row>
    <row r="21" spans="1:8" s="795" customFormat="1" ht="17.25" customHeight="1">
      <c r="A21" s="776"/>
      <c r="B21" s="794"/>
      <c r="C21" s="794"/>
      <c r="D21" s="796" t="s">
        <v>415</v>
      </c>
      <c r="E21" s="797">
        <v>300000</v>
      </c>
      <c r="F21" s="796" t="s">
        <v>172</v>
      </c>
      <c r="G21" s="801"/>
    </row>
    <row r="22" spans="1:8" s="795" customFormat="1" ht="17.25" customHeight="1">
      <c r="A22" s="776"/>
      <c r="B22" s="794" t="s">
        <v>202</v>
      </c>
      <c r="C22" s="794" t="s">
        <v>416</v>
      </c>
      <c r="D22" s="796" t="s">
        <v>25</v>
      </c>
      <c r="E22" s="797">
        <v>150000</v>
      </c>
      <c r="F22" s="796" t="s">
        <v>172</v>
      </c>
      <c r="G22" s="801" t="s">
        <v>410</v>
      </c>
      <c r="H22" s="799" t="s">
        <v>417</v>
      </c>
    </row>
    <row r="23" spans="1:8" s="795" customFormat="1" ht="17.25" customHeight="1">
      <c r="A23" s="776"/>
      <c r="B23" s="794"/>
      <c r="C23" s="794"/>
      <c r="D23" s="796" t="s">
        <v>412</v>
      </c>
      <c r="E23" s="797">
        <v>300000</v>
      </c>
      <c r="F23" s="796" t="s">
        <v>172</v>
      </c>
      <c r="G23" s="801"/>
    </row>
    <row r="24" spans="1:8" s="795" customFormat="1" ht="17.25" customHeight="1">
      <c r="A24" s="776"/>
      <c r="B24" s="794"/>
      <c r="C24" s="794"/>
      <c r="D24" s="796" t="s">
        <v>413</v>
      </c>
      <c r="E24" s="797">
        <v>300000</v>
      </c>
      <c r="F24" s="796" t="s">
        <v>172</v>
      </c>
      <c r="G24" s="801"/>
    </row>
    <row r="25" spans="1:8" s="795" customFormat="1" ht="17.25" customHeight="1">
      <c r="A25" s="776"/>
      <c r="B25" s="794"/>
      <c r="C25" s="794"/>
      <c r="D25" s="796" t="s">
        <v>414</v>
      </c>
      <c r="E25" s="797">
        <v>300000</v>
      </c>
      <c r="F25" s="796" t="s">
        <v>172</v>
      </c>
      <c r="G25" s="801"/>
    </row>
    <row r="26" spans="1:8" s="795" customFormat="1" ht="17.25" customHeight="1">
      <c r="A26" s="776"/>
      <c r="B26" s="794"/>
      <c r="C26" s="794"/>
      <c r="D26" s="796" t="s">
        <v>415</v>
      </c>
      <c r="E26" s="797">
        <v>300000</v>
      </c>
      <c r="F26" s="796" t="s">
        <v>172</v>
      </c>
      <c r="G26" s="801"/>
    </row>
    <row r="27" spans="1:8" s="795" customFormat="1" ht="17.25" customHeight="1">
      <c r="A27" s="776"/>
      <c r="B27" s="794" t="s">
        <v>202</v>
      </c>
      <c r="C27" s="794" t="s">
        <v>418</v>
      </c>
      <c r="D27" s="796" t="s">
        <v>25</v>
      </c>
      <c r="E27" s="797">
        <v>150000</v>
      </c>
      <c r="F27" s="796" t="s">
        <v>172</v>
      </c>
      <c r="G27" s="801" t="s">
        <v>410</v>
      </c>
      <c r="H27" s="799"/>
    </row>
    <row r="28" spans="1:8" s="795" customFormat="1" ht="17.25" customHeight="1">
      <c r="A28" s="776"/>
      <c r="B28" s="794"/>
      <c r="C28" s="794"/>
      <c r="D28" s="796" t="s">
        <v>412</v>
      </c>
      <c r="E28" s="797">
        <v>250000</v>
      </c>
      <c r="F28" s="796" t="s">
        <v>172</v>
      </c>
      <c r="G28" s="801"/>
    </row>
    <row r="29" spans="1:8" s="795" customFormat="1" ht="17.25" customHeight="1">
      <c r="A29" s="776"/>
      <c r="B29" s="794"/>
      <c r="C29" s="794"/>
      <c r="D29" s="796" t="s">
        <v>413</v>
      </c>
      <c r="E29" s="797">
        <v>250000</v>
      </c>
      <c r="F29" s="796" t="s">
        <v>172</v>
      </c>
      <c r="G29" s="801"/>
    </row>
    <row r="30" spans="1:8" s="795" customFormat="1" ht="17.25" customHeight="1">
      <c r="A30" s="776"/>
      <c r="B30" s="794"/>
      <c r="C30" s="794"/>
      <c r="D30" s="796" t="s">
        <v>414</v>
      </c>
      <c r="E30" s="797">
        <v>250000</v>
      </c>
      <c r="F30" s="796" t="s">
        <v>172</v>
      </c>
      <c r="G30" s="801"/>
    </row>
    <row r="31" spans="1:8" s="795" customFormat="1" ht="17.25" customHeight="1">
      <c r="A31" s="776"/>
      <c r="B31" s="794"/>
      <c r="C31" s="794"/>
      <c r="D31" s="796" t="s">
        <v>415</v>
      </c>
      <c r="E31" s="797">
        <v>250000</v>
      </c>
      <c r="F31" s="796" t="s">
        <v>172</v>
      </c>
      <c r="G31" s="801"/>
    </row>
    <row r="32" spans="1:8" s="795" customFormat="1" ht="17.25" customHeight="1">
      <c r="A32" s="776"/>
      <c r="B32" s="794" t="s">
        <v>202</v>
      </c>
      <c r="C32" s="794" t="s">
        <v>419</v>
      </c>
      <c r="D32" s="796" t="s">
        <v>25</v>
      </c>
      <c r="E32" s="797">
        <v>150000</v>
      </c>
      <c r="F32" s="796" t="s">
        <v>172</v>
      </c>
      <c r="G32" s="801" t="s">
        <v>410</v>
      </c>
      <c r="H32" s="799"/>
    </row>
    <row r="33" spans="1:8" s="795" customFormat="1" ht="17.25" customHeight="1">
      <c r="A33" s="776"/>
      <c r="B33" s="794"/>
      <c r="C33" s="794"/>
      <c r="D33" s="796" t="s">
        <v>412</v>
      </c>
      <c r="E33" s="797">
        <v>250000</v>
      </c>
      <c r="F33" s="796" t="s">
        <v>172</v>
      </c>
      <c r="G33" s="801"/>
    </row>
    <row r="34" spans="1:8" s="795" customFormat="1" ht="17.25" customHeight="1">
      <c r="A34" s="776"/>
      <c r="B34" s="794"/>
      <c r="C34" s="794"/>
      <c r="D34" s="796" t="s">
        <v>413</v>
      </c>
      <c r="E34" s="797">
        <v>250000</v>
      </c>
      <c r="F34" s="796" t="s">
        <v>172</v>
      </c>
      <c r="G34" s="801"/>
    </row>
    <row r="35" spans="1:8" s="795" customFormat="1" ht="17.25" customHeight="1">
      <c r="A35" s="776"/>
      <c r="B35" s="794"/>
      <c r="C35" s="794"/>
      <c r="D35" s="796" t="s">
        <v>414</v>
      </c>
      <c r="E35" s="797">
        <v>250000</v>
      </c>
      <c r="F35" s="796" t="s">
        <v>172</v>
      </c>
      <c r="G35" s="801"/>
    </row>
    <row r="36" spans="1:8" s="795" customFormat="1" ht="17.25" customHeight="1">
      <c r="A36" s="776"/>
      <c r="B36" s="794"/>
      <c r="C36" s="794"/>
      <c r="D36" s="796" t="s">
        <v>415</v>
      </c>
      <c r="E36" s="797">
        <v>250000</v>
      </c>
      <c r="F36" s="796" t="s">
        <v>172</v>
      </c>
      <c r="G36" s="801"/>
    </row>
    <row r="37" spans="1:8" ht="18.75" customHeight="1">
      <c r="A37" s="776"/>
      <c r="B37" s="777" t="s">
        <v>202</v>
      </c>
      <c r="C37" s="777" t="s">
        <v>33</v>
      </c>
      <c r="D37" s="778" t="s">
        <v>251</v>
      </c>
      <c r="E37" s="786">
        <v>150000</v>
      </c>
      <c r="F37" s="778" t="s">
        <v>20</v>
      </c>
      <c r="G37" s="779" t="s">
        <v>364</v>
      </c>
      <c r="H37" s="787"/>
    </row>
    <row r="38" spans="1:8" ht="13.5" customHeight="1">
      <c r="A38" s="794" t="s">
        <v>174</v>
      </c>
      <c r="B38" s="794" t="s">
        <v>365</v>
      </c>
      <c r="C38" s="795" t="s">
        <v>366</v>
      </c>
      <c r="D38" s="796" t="s">
        <v>367</v>
      </c>
      <c r="E38" s="797">
        <v>300000</v>
      </c>
      <c r="F38" s="796" t="s">
        <v>20</v>
      </c>
      <c r="G38" s="798" t="s">
        <v>368</v>
      </c>
      <c r="H38" s="799" t="s">
        <v>369</v>
      </c>
    </row>
    <row r="39" spans="1:8" ht="13.5" customHeight="1">
      <c r="A39" s="794"/>
      <c r="B39" s="794"/>
      <c r="C39" s="795" t="s">
        <v>370</v>
      </c>
      <c r="D39" s="796" t="s">
        <v>371</v>
      </c>
      <c r="E39" s="797">
        <v>600000</v>
      </c>
      <c r="F39" s="796" t="s">
        <v>172</v>
      </c>
      <c r="G39" s="798" t="s">
        <v>372</v>
      </c>
      <c r="H39" s="795"/>
    </row>
    <row r="40" spans="1:8" ht="13.5" customHeight="1">
      <c r="A40" s="794"/>
      <c r="B40" s="794"/>
      <c r="C40" s="795" t="s">
        <v>373</v>
      </c>
      <c r="D40" s="796" t="s">
        <v>374</v>
      </c>
      <c r="E40" s="797">
        <v>300000</v>
      </c>
      <c r="F40" s="796" t="s">
        <v>20</v>
      </c>
      <c r="G40" s="798" t="s">
        <v>375</v>
      </c>
      <c r="H40" s="795"/>
    </row>
    <row r="41" spans="1:8" ht="13.5" customHeight="1">
      <c r="A41" s="794"/>
      <c r="B41" s="794"/>
      <c r="C41" s="795" t="s">
        <v>376</v>
      </c>
      <c r="D41" s="796" t="s">
        <v>377</v>
      </c>
      <c r="E41" s="800" t="s">
        <v>378</v>
      </c>
      <c r="F41" s="796"/>
      <c r="G41" s="798"/>
      <c r="H41" s="795"/>
    </row>
    <row r="42" spans="1:8" ht="22.5" customHeight="1">
      <c r="D42" s="784"/>
      <c r="E42" s="789"/>
      <c r="F42" s="789"/>
    </row>
    <row r="43" spans="1:8" ht="22.5" customHeight="1">
      <c r="D43" s="785"/>
      <c r="E43" s="790"/>
      <c r="F43" s="790"/>
    </row>
    <row r="44" spans="1:8" ht="22.5" customHeight="1">
      <c r="E44" s="786"/>
    </row>
  </sheetData>
  <mergeCells count="21">
    <mergeCell ref="A10:A11"/>
    <mergeCell ref="B10:B11"/>
    <mergeCell ref="G32:G36"/>
    <mergeCell ref="A5:A8"/>
    <mergeCell ref="B5:B6"/>
    <mergeCell ref="G17:G21"/>
    <mergeCell ref="B22:B26"/>
    <mergeCell ref="C22:C26"/>
    <mergeCell ref="G22:G26"/>
    <mergeCell ref="B27:B31"/>
    <mergeCell ref="C27:C31"/>
    <mergeCell ref="G27:G31"/>
    <mergeCell ref="A17:A37"/>
    <mergeCell ref="B17:B21"/>
    <mergeCell ref="C17:C21"/>
    <mergeCell ref="B32:B36"/>
    <mergeCell ref="C32:C36"/>
    <mergeCell ref="B12:B13"/>
    <mergeCell ref="A38:A41"/>
    <mergeCell ref="B38:B41"/>
    <mergeCell ref="A12:A13"/>
  </mergeCells>
  <hyperlinks>
    <hyperlink ref="H10" r:id="rId1" display="http://www.novaguide.gr/gr/afieromata/afieroma/134/game-of-thrones-vii?utm_source=Provocateur&amp;utm_medium=ads&amp;utm_campaign=GOT_LAUNCH_SEASON_VII"/>
    <hyperlink ref="H38" r:id="rId2" display="http://www.novaguide.gr/gr/afieromata/afieroma/134/game-of-thrones-vii?utm_source=Spotify&amp;utm_medium=ads&amp;utm_campaign=GOT_LAUNCH_SEASON_VII"/>
    <hyperlink ref="H17" r:id="rId3" display="http://www.novaguide.gr/gr/afieromata/afieroma/134/game-of-thrones-vii?utm_source=Mama365&amp;utm_medium=ads&amp;utm_campaign=GOT_LAUNCH_SEASON_VII"/>
    <hyperlink ref="H22" r:id="rId4" display="http://www.novaguide.gr/gr/afieromata/afieroma/134/game-of-thrones-vii?utm_source=In2Life&amp;utm_medium=ads&amp;utm_campaign=GOT_LAUNCH_SEASON_VII"/>
    <hyperlink ref="H12" r:id="rId5" display="http://www.novaguide.gr/gr/afieromata/afieroma/134/game-of-thrones-vii?utm_source=Capital&amp;utm_medium=ads&amp;utm_campaign=GOT_LAUNCH_SEASON_VII"/>
    <hyperlink ref="H14" r:id="rId6" display="http://www.novaguide.gr/gr/afieromata/afieroma/134/game-of-thrones-vii?utm_source=Parapolitika&amp;utm_medium=ads&amp;utm_campaign=GOT_LAUNCH_SEASON_VII"/>
    <hyperlink ref="H15" r:id="rId7" display="http://www.novaguide.gr/gr/afieromata/afieroma/134/game-of-thrones-vii?utm_source=AthensMagazine&amp;utm_medium=ads&amp;utm_campaign=GOT_LAUNCH_SEASON_VII"/>
    <hyperlink ref="H16" r:id="rId8" display="http://www.novaguide.gr/gr/afieromata/afieroma/134/game-of-thrones-vii?utm_source=Naftemporiki&amp;utm_medium=ads&amp;utm_campaign=GOT_LAUNCH_SEASON_VII"/>
    <hyperlink ref="H2" r:id="rId9" display="http://www.novaguide.gr/gr/afieromata/afieroma/134/game-of-thrones-vii?utm_source=Iefimerida&amp;utm_medium=ads&amp;utm_campaign=GOT_LAUNCH_SEASON_VII"/>
    <hyperlink ref="H3" r:id="rId10" display="http://www.novaguide.gr/gr/afieromata/afieroma/134/game-of-thrones-vii?utm_source=Protothema&amp;utm_medium=ads&amp;utm_campaign=GOT_LAUNCH_SEASON_VII"/>
    <hyperlink ref="H4" r:id="rId11" display="http://www.novaguide.gr/gr/afieromata/afieroma/134/game-of-thrones-vii?utm_source=Koutipandoras&amp;utm_medium=ads&amp;utm_campaign=GOT_LAUNCH_SEASON_VII"/>
    <hyperlink ref="H5" r:id="rId12" display="http://www.novaguide.gr/gr/afieromata/afieroma/134/game-of-thrones-vii?utm_source=Gazzetta&amp;utm_medium=ads&amp;utm_campaign=GOT_LAUNCH_SEASON_VII"/>
    <hyperlink ref="H7" r:id="rId13" display="http://www.novaguide.gr/gr/afieromata/afieroma/134/game-of-thrones-vii?utm_source=Luben&amp;utm_medium=ads&amp;utm_campaign=GOT_LAUNCH_SEASON_VII"/>
    <hyperlink ref="H8" r:id="rId14" display="http://www.novaguide.gr/gr/afieromata/afieroma/134/game-of-thrones-vii?utm_source=Neopolis&amp;utm_medium=ads&amp;utm_campaign=GOT_LAUNCH_SEASON_VII"/>
    <hyperlink ref="H9" r:id="rId15" display="http://www.novaguide.gr/gr/afieromata/afieroma/134/game-of-thrones-vii?utm_source=Pathfinder&amp;utm_medium=ads&amp;utm_campaign=GOT_LAUNCH_SEASON_VII"/>
  </hyperlinks>
  <pageMargins left="0.19685039370078741" right="0.19685039370078741" top="0.33" bottom="0.33" header="0.17" footer="0.16"/>
  <pageSetup paperSize="9" scale="42" orientation="landscape" r:id="rId16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4"/>
  <sheetViews>
    <sheetView showGridLines="0" workbookViewId="0">
      <selection activeCell="G6" sqref="G6"/>
    </sheetView>
  </sheetViews>
  <sheetFormatPr defaultColWidth="8.85546875" defaultRowHeight="48" customHeight="1"/>
  <cols>
    <col min="1" max="1" width="21.5703125" style="607" customWidth="1"/>
    <col min="2" max="2" width="19.42578125" style="607" customWidth="1"/>
    <col min="3" max="3" width="13.42578125" style="607" customWidth="1"/>
    <col min="4" max="4" width="12.28515625" style="607" customWidth="1"/>
    <col min="5" max="5" width="14.42578125" style="607" customWidth="1"/>
    <col min="6" max="6" width="12.140625" style="607" customWidth="1"/>
    <col min="7" max="8" width="19.42578125" style="607" customWidth="1"/>
    <col min="9" max="9" width="30.7109375" style="607" customWidth="1"/>
    <col min="10" max="16384" width="8.85546875" style="607"/>
  </cols>
  <sheetData>
    <row r="1" spans="1:9" s="613" customFormat="1" ht="48" customHeight="1">
      <c r="A1" s="611" t="s">
        <v>0</v>
      </c>
      <c r="B1" s="611" t="s">
        <v>277</v>
      </c>
      <c r="C1" s="611" t="s">
        <v>278</v>
      </c>
      <c r="D1" s="612" t="s">
        <v>279</v>
      </c>
      <c r="E1" s="612" t="s">
        <v>284</v>
      </c>
      <c r="F1" s="612" t="s">
        <v>5</v>
      </c>
      <c r="G1" s="612" t="s">
        <v>276</v>
      </c>
      <c r="H1" s="612" t="s">
        <v>6</v>
      </c>
    </row>
    <row r="2" spans="1:9" ht="48" customHeight="1">
      <c r="A2" s="775" t="s">
        <v>281</v>
      </c>
      <c r="B2" s="603" t="s">
        <v>295</v>
      </c>
      <c r="C2" s="603" t="s">
        <v>282</v>
      </c>
      <c r="D2" s="608" t="s">
        <v>285</v>
      </c>
      <c r="E2" s="604">
        <v>100000</v>
      </c>
      <c r="F2" s="605" t="s">
        <v>280</v>
      </c>
      <c r="G2" s="606" t="s">
        <v>286</v>
      </c>
      <c r="H2" s="606" t="s">
        <v>362</v>
      </c>
      <c r="I2" s="609" t="s">
        <v>348</v>
      </c>
    </row>
    <row r="3" spans="1:9" ht="48" customHeight="1">
      <c r="A3" s="775"/>
      <c r="B3" s="603" t="s">
        <v>295</v>
      </c>
      <c r="C3" s="603" t="s">
        <v>282</v>
      </c>
      <c r="D3" s="608" t="s">
        <v>283</v>
      </c>
      <c r="E3" s="604">
        <v>250000</v>
      </c>
      <c r="F3" s="605" t="s">
        <v>280</v>
      </c>
      <c r="G3" s="606" t="s">
        <v>209</v>
      </c>
      <c r="H3" s="606" t="s">
        <v>363</v>
      </c>
      <c r="I3" s="609"/>
    </row>
    <row r="4" spans="1:9" ht="48" customHeight="1">
      <c r="A4" s="610" t="s">
        <v>309</v>
      </c>
      <c r="B4" s="603" t="s">
        <v>310</v>
      </c>
      <c r="C4" s="603" t="s">
        <v>316</v>
      </c>
      <c r="D4" s="608" t="s">
        <v>311</v>
      </c>
      <c r="E4" s="604" t="s">
        <v>313</v>
      </c>
      <c r="F4" s="605" t="s">
        <v>280</v>
      </c>
      <c r="G4" s="606" t="s">
        <v>312</v>
      </c>
      <c r="H4" s="606"/>
      <c r="I4" s="609" t="s">
        <v>349</v>
      </c>
    </row>
  </sheetData>
  <mergeCells count="1">
    <mergeCell ref="A2:A3"/>
  </mergeCells>
  <hyperlinks>
    <hyperlink ref="I2" r:id="rId1"/>
    <hyperlink ref="I4" r:id="rId2"/>
  </hyperlinks>
  <pageMargins left="0.7" right="0.7" top="0.75" bottom="0.75" header="0.3" footer="0.3"/>
  <pageSetup paperSize="9" scale="3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Schedule - Invoice</vt:lpstr>
      <vt:lpstr>ADMAN </vt:lpstr>
      <vt:lpstr>2 days Teasing Promo</vt:lpstr>
      <vt:lpstr>Native Campaign</vt:lpstr>
      <vt:lpstr>Premium Display </vt:lpstr>
      <vt:lpstr>Mobile</vt:lpstr>
      <vt:lpstr>'2 days Teasing Promo'!Print_Area</vt:lpstr>
      <vt:lpstr>'ADMAN '!Print_Area</vt:lpstr>
      <vt:lpstr>'Native Campaign'!Print_Area</vt:lpstr>
      <vt:lpstr>'Premium Display '!Print_Area</vt:lpstr>
      <vt:lpstr>'Schedule - Invoice'!Print_Area</vt:lpstr>
      <vt:lpstr>'2 days Teasing Promo'!Print_Titles</vt:lpstr>
      <vt:lpstr>'Native Campaign'!Print_Titles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theodorakea</dc:creator>
  <cp:lastModifiedBy>Petros</cp:lastModifiedBy>
  <cp:lastPrinted>2015-06-12T11:26:43Z</cp:lastPrinted>
  <dcterms:created xsi:type="dcterms:W3CDTF">2013-05-16T08:43:21Z</dcterms:created>
  <dcterms:modified xsi:type="dcterms:W3CDTF">2017-06-29T13:24:08Z</dcterms:modified>
</cp:coreProperties>
</file>