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8825\Documents\05 Boot Camp\Homework 01\"/>
    </mc:Choice>
  </mc:AlternateContent>
  <bookViews>
    <workbookView xWindow="0" yWindow="0" windowWidth="20490" windowHeight="6930" activeTab="2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definedNames>
    <definedName name="_xlnm._FilterDatabase" localSheetId="4" hidden="1">Sheet1!$A$1:$T$4115</definedName>
  </definedNames>
  <calcPr calcId="171027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G2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E4" i="5"/>
  <c r="E5" i="5"/>
  <c r="E6" i="5"/>
  <c r="E7" i="5"/>
  <c r="E8" i="5"/>
  <c r="E9" i="5"/>
  <c r="E10" i="5"/>
  <c r="E11" i="5"/>
  <c r="E12" i="5"/>
  <c r="E1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B13" i="5"/>
  <c r="B12" i="5"/>
  <c r="B11" i="5"/>
  <c r="B10" i="5"/>
  <c r="B9" i="5"/>
  <c r="B8" i="5"/>
  <c r="B7" i="5"/>
  <c r="B6" i="5"/>
  <c r="B5" i="5"/>
  <c r="B4" i="5"/>
  <c r="E3" i="5"/>
  <c r="C3" i="5"/>
  <c r="D3" i="5"/>
  <c r="B3" i="5"/>
  <c r="B2" i="5"/>
  <c r="D2" i="5"/>
  <c r="C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E2" i="5" l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<sst xmlns="http://schemas.openxmlformats.org/spreadsheetml/2006/main" count="24824" uniqueCount="8400">
  <si>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</si>
  <si>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</si>
  <si>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</si>
  <si>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</si>
  <si>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</si>
  <si>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</si>
  <si>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</si>
  <si>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</si>
  <si>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</si>
  <si>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</si>
  <si>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</si>
  <si>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</si>
  <si>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</si>
  <si>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</si>
  <si>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</si>
  <si>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</si>
  <si>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</si>
  <si>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</si>
  <si>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</si>
  <si>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</si>
  <si>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</si>
  <si>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</si>
  <si>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</si>
  <si>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</si>
  <si>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</si>
  <si>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</si>
  <si>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</si>
  <si>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</si>
  <si>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</si>
  <si>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</si>
  <si>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</si>
  <si>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</si>
  <si>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</si>
  <si>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</si>
  <si>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</si>
  <si>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</si>
  <si>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</si>
  <si>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</si>
  <si>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</si>
  <si>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</si>
  <si>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</si>
  <si>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</si>
  <si>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</si>
  <si>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</si>
  <si>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</si>
  <si>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</si>
  <si>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</si>
  <si>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</si>
  <si>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</si>
  <si>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</si>
  <si>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</si>
  <si>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</si>
  <si>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</si>
  <si>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</si>
  <si>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</si>
  <si>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</si>
  <si>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</si>
  <si>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</si>
  <si>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</si>
  <si>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</si>
  <si>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</si>
  <si>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</si>
  <si>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</si>
  <si>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</si>
  <si>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</si>
  <si>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</si>
  <si>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</si>
  <si>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</si>
  <si>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</si>
  <si>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</si>
  <si>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</si>
  <si>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</si>
  <si>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</si>
  <si>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</si>
  <si>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</si>
  <si>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</si>
  <si>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</si>
  <si>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</si>
  <si>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</si>
  <si>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</si>
  <si>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</si>
  <si>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</si>
  <si>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</si>
  <si>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</si>
  <si>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</si>
  <si>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</si>
  <si>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</si>
  <si>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</si>
  <si>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</si>
  <si>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</si>
  <si>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</si>
  <si>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</si>
  <si>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</si>
  <si>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</si>
  <si>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</si>
  <si>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</si>
  <si>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</si>
  <si>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</si>
  <si>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</si>
  <si>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</si>
  <si>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</si>
  <si>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</si>
  <si>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</si>
  <si>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</si>
  <si>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</si>
  <si>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</si>
  <si>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</si>
  <si>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</si>
  <si>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</si>
  <si>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</si>
  <si>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</si>
  <si>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</si>
  <si>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</si>
  <si>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</si>
  <si>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</si>
  <si>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</si>
  <si>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</si>
  <si>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</si>
  <si>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</si>
  <si>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</si>
  <si>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</si>
  <si>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</si>
  <si>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</si>
  <si>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</si>
  <si>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</si>
  <si>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</si>
  <si>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</si>
  <si>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</si>
  <si>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</si>
  <si>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</si>
  <si>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</si>
  <si>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</si>
  <si>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</si>
  <si>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</si>
  <si>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</si>
  <si>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</si>
  <si>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</si>
  <si>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</si>
  <si>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</si>
  <si>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</si>
  <si>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</si>
  <si>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</si>
  <si>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</si>
  <si>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</si>
  <si>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</si>
  <si>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</si>
  <si>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</si>
  <si>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</si>
  <si>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</si>
  <si>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</si>
  <si>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</si>
  <si>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</si>
  <si>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</si>
  <si>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</si>
  <si>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</si>
  <si>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</si>
  <si>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</si>
  <si>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</si>
  <si>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</si>
  <si>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</si>
  <si>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</si>
  <si>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</si>
  <si>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</si>
  <si>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</si>
  <si>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</si>
  <si>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</si>
  <si>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</si>
  <si>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</si>
  <si>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</si>
  <si>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</si>
  <si>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</si>
  <si>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</si>
  <si>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</si>
  <si>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</si>
  <si>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</si>
  <si>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</si>
  <si>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</si>
  <si>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</si>
  <si>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</si>
  <si>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</si>
  <si>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</si>
  <si>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</si>
  <si>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</si>
  <si>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</si>
  <si>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</si>
  <si>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</si>
  <si>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</si>
  <si>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</si>
  <si>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</si>
  <si>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</si>
  <si>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</si>
  <si>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</si>
  <si>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</si>
  <si>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</si>
  <si>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</si>
  <si>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</si>
  <si>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</si>
  <si>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</si>
  <si>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</si>
  <si>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</si>
  <si>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</si>
  <si>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</si>
  <si>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</si>
  <si>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</si>
  <si>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</si>
  <si>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</si>
  <si>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</si>
  <si>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</si>
  <si>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</si>
  <si>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</si>
  <si>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</si>
  <si>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</si>
  <si>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</si>
  <si>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</si>
  <si>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</si>
  <si>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</si>
  <si>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</si>
  <si>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</si>
  <si>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</si>
  <si>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</si>
  <si>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</si>
  <si>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</si>
  <si>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</si>
  <si>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</si>
  <si>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</si>
  <si>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</si>
  <si>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</si>
  <si>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</si>
  <si>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</si>
  <si>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</si>
  <si>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</si>
  <si>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</si>
  <si>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</si>
  <si>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</si>
  <si>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</si>
  <si>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</si>
  <si>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</si>
  <si>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</si>
  <si>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</si>
  <si>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</si>
  <si>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</si>
  <si>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</si>
  <si>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</si>
  <si>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</si>
  <si>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</si>
  <si>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</si>
  <si>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</si>
  <si>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</si>
  <si>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</si>
  <si>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</si>
  <si>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</si>
  <si>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</si>
  <si>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</si>
  <si>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</si>
  <si>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</si>
  <si>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</si>
  <si>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</si>
  <si>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</si>
  <si>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</si>
  <si>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</si>
  <si>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</si>
  <si>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</si>
  <si>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</si>
  <si>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</si>
  <si>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</si>
  <si>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</si>
  <si>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</si>
  <si>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</si>
  <si>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</si>
  <si>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</si>
  <si>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</si>
  <si>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</si>
  <si>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</si>
  <si>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</si>
  <si>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</si>
  <si>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</si>
  <si>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</si>
  <si>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</si>
  <si>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</si>
  <si>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</si>
  <si>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</si>
  <si>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</si>
  <si>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</si>
  <si>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</si>
  <si>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</si>
  <si>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</si>
  <si>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</si>
  <si>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</si>
  <si>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</si>
  <si>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</si>
  <si>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</si>
  <si>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</si>
  <si>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</si>
  <si>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</si>
  <si>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</si>
  <si>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</si>
  <si>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</si>
  <si>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</si>
  <si>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</si>
  <si>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</si>
  <si>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</si>
  <si>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</si>
  <si>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</si>
  <si>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</si>
  <si>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</si>
  <si>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</si>
  <si>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</si>
  <si>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</si>
  <si>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</si>
  <si>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</si>
  <si>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</si>
  <si>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</si>
  <si>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</si>
  <si>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</si>
  <si>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</si>
  <si>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</si>
  <si>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</si>
  <si>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</si>
  <si>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</si>
  <si>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</si>
  <si>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</si>
  <si>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</si>
  <si>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</si>
  <si>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</si>
  <si>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</si>
  <si>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</si>
  <si>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</si>
  <si>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</si>
  <si>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</si>
  <si>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</si>
  <si>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</si>
  <si>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</si>
  <si>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</si>
  <si>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</si>
  <si>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</si>
  <si>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</si>
  <si>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</si>
  <si>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</si>
  <si>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</si>
  <si>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</si>
  <si>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</si>
  <si>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</si>
  <si>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</si>
  <si>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</si>
  <si>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</si>
  <si>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</si>
  <si>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</si>
  <si>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</si>
  <si>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</si>
  <si>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</si>
  <si>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</si>
  <si>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</si>
  <si>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</si>
  <si>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</si>
  <si>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</si>
  <si>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</si>
  <si>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</si>
  <si>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</si>
  <si>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</si>
  <si>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</si>
  <si>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</si>
  <si>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</si>
  <si>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</si>
  <si>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</si>
  <si>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</si>
  <si>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</si>
  <si>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</si>
  <si>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</si>
  <si>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</si>
  <si>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</si>
  <si>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</si>
  <si>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</si>
  <si>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</si>
  <si>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</si>
  <si>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</si>
  <si>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</si>
  <si>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</si>
  <si>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</si>
  <si>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</si>
  <si>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</si>
  <si>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</si>
  <si>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</si>
  <si>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</si>
  <si>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</si>
  <si>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</si>
  <si>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</si>
  <si>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</si>
  <si>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</si>
  <si>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</si>
  <si>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</si>
  <si>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</si>
  <si>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</si>
  <si>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</si>
  <si>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</si>
  <si>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</si>
  <si>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</si>
  <si>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</si>
  <si>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</si>
  <si>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</si>
  <si>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</si>
  <si>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</si>
  <si>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</si>
  <si>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</si>
  <si>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</si>
  <si>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</si>
  <si>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</si>
  <si>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</si>
  <si>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</si>
  <si>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</si>
  <si>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</si>
  <si>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</si>
  <si>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</si>
  <si>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</si>
  <si>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</si>
  <si>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</si>
  <si>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</si>
  <si>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</si>
  <si>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</si>
  <si>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</si>
  <si>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</si>
  <si>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</si>
  <si>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</si>
  <si>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</si>
  <si>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</si>
  <si>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</si>
  <si>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</si>
  <si>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</si>
  <si>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</si>
  <si>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</si>
  <si>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</si>
  <si>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</si>
  <si>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</si>
  <si>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</si>
  <si>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</si>
  <si>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</si>
  <si>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</si>
  <si>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</si>
  <si>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</si>
  <si>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</si>
  <si>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</si>
  <si>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</si>
  <si>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</si>
  <si>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</si>
  <si>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</si>
  <si>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</si>
  <si>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</si>
  <si>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</si>
  <si>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</si>
  <si>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</si>
  <si>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</si>
  <si>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</si>
  <si>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</si>
  <si>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</si>
  <si>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</si>
  <si>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</si>
  <si>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</si>
  <si>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</si>
  <si>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</si>
  <si>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</si>
  <si>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</si>
  <si>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</si>
  <si>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</si>
  <si>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</si>
  <si>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</si>
  <si>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</si>
  <si>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</si>
  <si>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</si>
  <si>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</si>
  <si>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</si>
  <si>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</si>
  <si>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</si>
  <si>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</si>
  <si>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</si>
  <si>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</si>
  <si>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</si>
  <si>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</si>
  <si>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</si>
  <si>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</si>
  <si>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</si>
  <si>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</si>
  <si>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</si>
  <si>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</si>
  <si>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</si>
  <si>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</si>
  <si>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</si>
  <si>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</si>
  <si>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</si>
  <si>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</si>
  <si>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</si>
  <si>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</si>
  <si>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</si>
  <si>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</si>
  <si>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</si>
  <si>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</si>
  <si>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</si>
  <si>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</si>
  <si>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</si>
  <si>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</si>
  <si>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</si>
  <si>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</si>
  <si>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</si>
  <si>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</si>
  <si>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</si>
  <si>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</si>
  <si>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</si>
  <si>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</si>
  <si>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</si>
  <si>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</si>
  <si>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</si>
  <si>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</si>
  <si>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</si>
  <si>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</si>
  <si>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</si>
  <si>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</si>
  <si>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</si>
  <si>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</si>
  <si>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</si>
  <si>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</si>
  <si>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</si>
  <si>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</si>
  <si>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</si>
  <si>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</si>
  <si>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</si>
  <si>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</si>
  <si>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</si>
  <si>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</si>
  <si>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</si>
  <si>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</si>
  <si>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</si>
  <si>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</si>
  <si>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</si>
  <si>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</si>
  <si>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</si>
  <si>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</si>
  <si>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</si>
  <si>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</si>
  <si>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</si>
  <si>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</si>
  <si>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</si>
  <si>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</si>
  <si>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</si>
  <si>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</si>
  <si>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</si>
  <si>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</si>
  <si>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</si>
  <si>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</si>
  <si>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</si>
  <si>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</si>
  <si>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</si>
  <si>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</si>
  <si>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</si>
  <si>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</si>
  <si>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</si>
  <si>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</si>
  <si>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</si>
  <si>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</si>
  <si>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</si>
  <si>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</si>
  <si>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</si>
  <si>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</si>
  <si>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</si>
  <si>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</si>
  <si>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</si>
  <si>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</si>
  <si>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</si>
  <si>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</si>
  <si>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</si>
  <si>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</si>
  <si>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</si>
  <si>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</si>
  <si>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</si>
  <si>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</si>
  <si>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</si>
  <si>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</si>
  <si>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</si>
  <si>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</si>
  <si>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</si>
  <si>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</si>
  <si>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</si>
  <si>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</si>
  <si>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</si>
  <si>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</si>
  <si>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</si>
  <si>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</si>
  <si>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</si>
  <si>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</si>
  <si>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</si>
  <si>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</si>
  <si>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</si>
  <si>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</si>
  <si>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</si>
  <si>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</si>
  <si>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</si>
  <si>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</si>
  <si>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</si>
  <si>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</si>
  <si>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</si>
  <si>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</si>
  <si>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</si>
  <si>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</si>
  <si>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</si>
  <si>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</si>
  <si>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</si>
  <si>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</si>
  <si>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</si>
  <si>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</si>
  <si>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</si>
  <si>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</si>
  <si>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</si>
  <si>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</si>
  <si>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</si>
  <si>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</si>
  <si>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</si>
  <si>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</si>
  <si>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</si>
  <si>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</si>
  <si>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</si>
  <si>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</si>
  <si>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</si>
  <si>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</si>
  <si>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</si>
  <si>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</si>
  <si>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</si>
  <si>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</si>
  <si>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</si>
  <si>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</si>
  <si>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</si>
  <si>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</si>
  <si>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</si>
  <si>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</si>
  <si>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</si>
  <si>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</si>
  <si>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</si>
  <si>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</si>
  <si>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</si>
  <si>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</si>
  <si>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</si>
  <si>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</si>
  <si>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</si>
  <si>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</si>
  <si>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</si>
  <si>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</si>
  <si>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</si>
  <si>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</si>
  <si>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</si>
  <si>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</si>
  <si>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</si>
  <si>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</si>
  <si>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</si>
  <si>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</si>
  <si>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</si>
  <si>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</si>
  <si>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</si>
  <si>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</si>
  <si>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</si>
  <si>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</si>
  <si>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</si>
  <si>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</si>
  <si>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</si>
  <si>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</si>
  <si>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</si>
  <si>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</si>
  <si>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</si>
  <si>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</si>
  <si>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</si>
  <si>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</si>
  <si>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</si>
  <si>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</si>
  <si>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</si>
  <si>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</si>
  <si>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</si>
  <si>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</si>
  <si>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</si>
  <si>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</si>
  <si>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</si>
  <si>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</si>
  <si>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</si>
  <si>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</si>
  <si>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</si>
  <si>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</si>
  <si>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</si>
  <si>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</si>
  <si>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</si>
  <si>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</si>
  <si>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</si>
  <si>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</si>
  <si>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</si>
  <si>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</si>
  <si>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</si>
  <si>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</si>
  <si>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</si>
  <si>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</si>
  <si>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</si>
  <si>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</si>
  <si>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</si>
  <si>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</si>
  <si>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</si>
  <si>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</si>
  <si>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</si>
  <si>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</si>
  <si>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</si>
  <si>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</si>
  <si>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</si>
  <si>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</si>
  <si>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</si>
  <si>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</si>
  <si>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</si>
  <si>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</si>
  <si>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</si>
  <si>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</si>
  <si>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</si>
  <si>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</si>
  <si>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</si>
  <si>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</si>
  <si>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</si>
  <si>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</si>
  <si>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</si>
  <si>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</si>
  <si>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</si>
  <si>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</si>
  <si>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</si>
  <si>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</si>
  <si>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</si>
  <si>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</si>
  <si>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</si>
  <si>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</si>
  <si>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</si>
  <si>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</si>
  <si>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</si>
  <si>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</si>
  <si>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</si>
  <si>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</si>
  <si>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</si>
  <si>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</si>
  <si>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</si>
  <si>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</si>
  <si>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</si>
  <si>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</si>
  <si>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</si>
  <si>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</si>
  <si>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</si>
  <si>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</si>
  <si>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</si>
  <si>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</si>
  <si>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</si>
  <si>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</si>
  <si>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</si>
  <si>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</si>
  <si>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</si>
  <si>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</si>
  <si>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</si>
  <si>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</si>
  <si>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</si>
  <si>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</si>
  <si>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</si>
  <si>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</si>
  <si>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</si>
  <si>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</si>
  <si>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</si>
  <si>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</si>
  <si>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</si>
  <si>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</si>
  <si>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</si>
  <si>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</si>
  <si>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</si>
  <si>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</si>
  <si>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</si>
  <si>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</si>
  <si>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</si>
  <si>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</si>
  <si>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</si>
  <si>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</si>
  <si>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</si>
  <si>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</si>
  <si>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</si>
  <si>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</si>
  <si>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</si>
  <si>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</si>
  <si>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</si>
  <si>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</si>
  <si>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</si>
  <si>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</si>
  <si>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</si>
  <si>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</si>
  <si>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</si>
  <si>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</si>
  <si>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</si>
  <si>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</si>
  <si>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</si>
  <si>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</si>
  <si>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</si>
  <si>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</si>
  <si>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</si>
  <si>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</si>
  <si>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</si>
  <si>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</si>
  <si>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</si>
  <si>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</si>
  <si>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</si>
  <si>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</si>
  <si>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</si>
  <si>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</si>
  <si>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</si>
  <si>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</si>
  <si>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</si>
  <si>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</si>
  <si>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</si>
  <si>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</si>
  <si>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</si>
  <si>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</si>
  <si>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</si>
  <si>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</si>
  <si>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</si>
  <si>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</si>
  <si>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</si>
  <si>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</si>
  <si>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</si>
  <si>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</si>
  <si>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</si>
  <si>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</si>
  <si>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</si>
  <si>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</si>
  <si>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</si>
  <si>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</si>
  <si>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</si>
  <si>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</si>
  <si>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</si>
  <si>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</si>
  <si>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</si>
  <si>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</si>
  <si>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</si>
  <si>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</si>
  <si>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</si>
  <si>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</si>
  <si>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</si>
  <si>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</si>
  <si>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</si>
  <si>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</si>
  <si>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</si>
  <si>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</si>
  <si>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</si>
  <si>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</si>
  <si>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</si>
  <si>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</si>
  <si>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</si>
  <si>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</si>
  <si>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</si>
  <si>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</si>
  <si>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</si>
  <si>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</si>
  <si>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</si>
  <si>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</si>
  <si>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</si>
  <si>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</si>
  <si>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</si>
  <si>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</si>
  <si>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</si>
  <si>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</si>
  <si>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</si>
  <si>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</si>
  <si>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</si>
  <si>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</si>
  <si>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</si>
  <si>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</si>
  <si>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</si>
  <si>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</si>
  <si>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</si>
  <si>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</si>
  <si>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</si>
  <si>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</si>
  <si>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</si>
  <si>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</si>
  <si>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</si>
  <si>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</si>
  <si>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</si>
  <si>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</si>
  <si>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</si>
  <si>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</si>
  <si>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</si>
  <si>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</si>
  <si>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</si>
  <si>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</si>
  <si>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</si>
  <si>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</si>
  <si>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</si>
  <si>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</si>
  <si>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</si>
  <si>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</si>
  <si>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</si>
  <si>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</si>
  <si>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</si>
  <si>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</si>
  <si>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</si>
  <si>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</si>
  <si>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</si>
  <si>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</si>
  <si>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</si>
  <si>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</si>
  <si>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</si>
  <si>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</si>
  <si>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</si>
  <si>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</si>
  <si>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</si>
  <si>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</si>
  <si>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</si>
  <si>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</si>
  <si>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</si>
  <si>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</si>
  <si>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</si>
  <si>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</si>
  <si>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</si>
  <si>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</si>
  <si>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</si>
  <si>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</si>
  <si>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</si>
  <si>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</si>
  <si>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</si>
  <si>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</si>
  <si>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</si>
  <si>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</si>
  <si>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</si>
  <si>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</si>
  <si>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</si>
  <si>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</si>
  <si>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</si>
  <si>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</si>
  <si>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</si>
  <si>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</si>
  <si>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</si>
  <si>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</si>
  <si>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</si>
  <si>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</si>
  <si>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</si>
  <si>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</si>
  <si>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</si>
  <si>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</si>
  <si>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</si>
  <si>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</si>
  <si>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</si>
  <si>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</si>
  <si>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</si>
  <si>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</si>
  <si>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</si>
  <si>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</si>
  <si>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</si>
  <si>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</si>
  <si>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</si>
  <si>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</si>
  <si>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</si>
  <si>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</si>
  <si>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</si>
  <si>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</si>
  <si>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</si>
  <si>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</si>
  <si>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</si>
  <si>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</si>
  <si>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</si>
  <si>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</si>
  <si>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</si>
  <si>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</si>
  <si>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</si>
  <si>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</si>
  <si>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</si>
  <si>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</si>
  <si>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</si>
  <si>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</si>
  <si>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</si>
  <si>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</si>
  <si>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</si>
  <si>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</si>
  <si>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</si>
  <si>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</si>
  <si>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</si>
  <si>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</si>
  <si>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</si>
  <si>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</si>
  <si>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</si>
  <si>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</si>
  <si>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</si>
  <si>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</si>
  <si>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</si>
  <si>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</si>
  <si>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</si>
  <si>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</si>
  <si>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</si>
  <si>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</si>
  <si>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</si>
  <si>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</si>
  <si>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</si>
  <si>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</si>
  <si>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</si>
  <si>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</si>
  <si>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</si>
  <si>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</si>
  <si>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</si>
  <si>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</si>
  <si>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</si>
  <si>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</si>
  <si>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</si>
  <si>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</si>
  <si>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</si>
  <si>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</si>
  <si>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</si>
  <si>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</si>
  <si>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</si>
  <si>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</si>
  <si>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</si>
  <si>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</si>
  <si>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</si>
  <si>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</si>
  <si>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</si>
  <si>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</si>
  <si>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</si>
  <si>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</si>
  <si>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</si>
  <si>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</si>
  <si>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</si>
  <si>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</si>
  <si>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</si>
  <si>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</si>
  <si>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</si>
  <si>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</si>
  <si>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</si>
  <si>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</si>
  <si>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</si>
  <si>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</si>
  <si>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</si>
  <si>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</si>
  <si>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</si>
  <si>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</si>
  <si>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</si>
  <si>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</si>
  <si>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</si>
  <si>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</si>
  <si>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</si>
  <si>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</si>
  <si>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</si>
  <si>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</si>
  <si>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</si>
  <si>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</si>
  <si>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</si>
  <si>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</si>
  <si>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</si>
  <si>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</si>
  <si>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</si>
  <si>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</si>
  <si>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</si>
  <si>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</si>
  <si>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</si>
  <si>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</si>
  <si>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</si>
  <si>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</si>
  <si>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</si>
  <si>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</si>
  <si>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</si>
  <si>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</si>
  <si>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</si>
  <si>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</si>
  <si>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</si>
  <si>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</si>
  <si>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</si>
  <si>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</si>
  <si>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</si>
  <si>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</si>
  <si>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</si>
  <si>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</si>
  <si>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</si>
  <si>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</si>
  <si>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</si>
  <si>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</si>
  <si>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</si>
  <si>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</si>
  <si>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</si>
  <si>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</si>
  <si>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</si>
  <si>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</si>
  <si>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</si>
  <si>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</si>
  <si>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</si>
  <si>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</si>
  <si>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</si>
  <si>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</si>
  <si>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</si>
  <si>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</si>
  <si>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</si>
  <si>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</si>
  <si>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</si>
  <si>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</si>
  <si>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</si>
  <si>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</si>
  <si>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</si>
  <si>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</si>
  <si>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</si>
  <si>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</si>
  <si>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</si>
  <si>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</si>
  <si>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</si>
  <si>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</si>
  <si>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</si>
  <si>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</si>
  <si>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</si>
  <si>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</si>
  <si>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</si>
  <si>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</si>
  <si>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</si>
  <si>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</si>
  <si>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</si>
  <si>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</si>
  <si>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</si>
  <si>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</si>
  <si>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</si>
  <si>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</si>
  <si>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</si>
  <si>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</si>
  <si>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</si>
  <si>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</si>
  <si>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</si>
  <si>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</si>
  <si>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</si>
  <si>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</si>
  <si>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</si>
  <si>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</si>
  <si>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</si>
  <si>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</si>
  <si>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</si>
  <si>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</si>
  <si>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</si>
  <si>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</si>
  <si>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</si>
  <si>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</si>
  <si>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</si>
  <si>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</si>
  <si>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</si>
  <si>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</si>
  <si>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</si>
  <si>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</si>
  <si>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</si>
  <si>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</si>
  <si>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</si>
  <si>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</si>
  <si>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</si>
  <si>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</si>
  <si>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</si>
  <si>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</si>
  <si>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</si>
  <si>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</si>
  <si>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</si>
  <si>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</si>
  <si>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</si>
  <si>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</si>
  <si>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</si>
  <si>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</si>
  <si>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</si>
  <si>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</si>
  <si>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</si>
  <si>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</si>
  <si>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</si>
  <si>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</si>
  <si>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</si>
  <si>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</si>
  <si>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</si>
  <si>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</si>
  <si>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</si>
  <si>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</si>
  <si>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</si>
  <si>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</si>
  <si>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</si>
  <si>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</si>
  <si>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</si>
  <si>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</si>
  <si>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</si>
  <si>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</si>
  <si>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</si>
  <si>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</si>
  <si>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</si>
  <si>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</si>
  <si>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</si>
  <si>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</si>
  <si>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</si>
  <si>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</si>
  <si>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</si>
  <si>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</si>
  <si>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</si>
  <si>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</si>
  <si>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</si>
  <si>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</si>
  <si>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</si>
  <si>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</si>
  <si>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</si>
  <si>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</si>
  <si>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</si>
  <si>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</si>
  <si>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</si>
  <si>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</si>
  <si>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</si>
  <si>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</si>
  <si>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</si>
  <si>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</si>
  <si>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</si>
  <si>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</si>
  <si>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</si>
  <si>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</si>
  <si>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</si>
  <si>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</si>
  <si>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</si>
  <si>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</si>
  <si>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</si>
  <si>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</si>
  <si>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</si>
  <si>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</si>
  <si>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</si>
  <si>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</si>
  <si>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</si>
  <si>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</si>
  <si>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</si>
  <si>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</si>
  <si>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</si>
  <si>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</si>
  <si>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</si>
  <si>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</si>
  <si>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</si>
  <si>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</si>
  <si>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</si>
  <si>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</si>
  <si>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</si>
  <si>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</si>
  <si>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</si>
  <si>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</si>
  <si>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</si>
  <si>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</si>
  <si>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</si>
  <si>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</si>
  <si>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</si>
  <si>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</si>
  <si>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</si>
  <si>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</si>
  <si>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</si>
  <si>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</si>
  <si>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</si>
  <si>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</si>
  <si>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</si>
  <si>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</si>
  <si>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</si>
  <si>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</si>
  <si>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</si>
  <si>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</si>
  <si>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</si>
  <si>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</si>
  <si>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</si>
  <si>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</si>
  <si>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</si>
  <si>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</si>
  <si>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</si>
  <si>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</si>
  <si>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</si>
  <si>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</si>
  <si>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</si>
  <si>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</si>
  <si>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</si>
  <si>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</si>
  <si>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</si>
  <si>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</si>
  <si>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</si>
  <si>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</si>
  <si>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</si>
  <si>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</si>
  <si>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</si>
  <si>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</si>
  <si>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</si>
  <si>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</si>
  <si>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</si>
  <si>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</si>
  <si>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</si>
  <si>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</si>
  <si>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</si>
  <si>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</si>
  <si>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</si>
  <si>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</si>
  <si>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</si>
  <si>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</si>
  <si>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</si>
  <si>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</si>
  <si>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</si>
  <si>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</si>
  <si>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</si>
  <si>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</si>
  <si>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</si>
  <si>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</si>
  <si>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</si>
  <si>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</si>
  <si>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</si>
  <si>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</si>
  <si>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</si>
  <si>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</si>
  <si>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</si>
  <si>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</si>
  <si>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</si>
  <si>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</si>
  <si>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</si>
  <si>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</si>
  <si>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</si>
  <si>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</si>
  <si>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</si>
  <si>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</si>
  <si>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</si>
  <si>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</si>
  <si>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</si>
  <si>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</si>
  <si>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</si>
  <si>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</si>
  <si>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</si>
  <si>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</si>
  <si>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</si>
  <si>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</si>
  <si>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</si>
  <si>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</si>
  <si>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</si>
  <si>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</si>
  <si>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</si>
  <si>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</si>
  <si>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</si>
  <si>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</si>
  <si>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</si>
  <si>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</si>
  <si>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</si>
  <si>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</si>
  <si>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</si>
  <si>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</si>
  <si>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</si>
  <si>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</si>
  <si>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</si>
  <si>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</si>
  <si>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</si>
  <si>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</si>
  <si>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</si>
  <si>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</si>
  <si>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</si>
  <si>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</si>
  <si>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</si>
  <si>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</si>
  <si>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</si>
  <si>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</si>
  <si>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</si>
  <si>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</si>
  <si>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</si>
  <si>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</si>
  <si>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</si>
  <si>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</si>
  <si>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</si>
  <si>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</si>
  <si>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</si>
  <si>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</si>
  <si>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</si>
  <si>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</si>
  <si>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</si>
  <si>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</si>
  <si>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</si>
  <si>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</si>
  <si>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</si>
  <si>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</si>
  <si>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</si>
  <si>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</si>
  <si>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</si>
  <si>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</si>
  <si>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</si>
  <si>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</si>
  <si>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</si>
  <si>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</si>
  <si>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</si>
  <si>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</si>
  <si>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</si>
  <si>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</si>
  <si>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</si>
  <si>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</si>
  <si>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</si>
  <si>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</si>
  <si>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</si>
  <si>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</si>
  <si>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</si>
  <si>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</si>
  <si>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</si>
  <si>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</si>
  <si>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</si>
  <si>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</si>
  <si>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</si>
  <si>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</si>
  <si>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</si>
  <si>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</si>
  <si>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</si>
  <si>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</si>
  <si>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</si>
  <si>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</si>
  <si>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</si>
  <si>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</si>
  <si>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</si>
  <si>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</si>
  <si>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</si>
  <si>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</si>
  <si>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</si>
  <si>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</si>
  <si>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</si>
  <si>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</si>
  <si>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</si>
  <si>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</si>
  <si>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</si>
  <si>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</si>
  <si>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</si>
  <si>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</si>
  <si>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</si>
  <si>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</si>
  <si>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</si>
  <si>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</si>
  <si>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</si>
  <si>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</si>
  <si>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</si>
  <si>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</si>
  <si>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</si>
  <si>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</si>
  <si>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</si>
  <si>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</si>
  <si>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</si>
  <si>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</si>
  <si>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</si>
  <si>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</si>
  <si>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</si>
  <si>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</si>
  <si>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</si>
  <si>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</si>
  <si>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</si>
  <si>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</si>
  <si>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</si>
  <si>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</si>
  <si>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</si>
  <si>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</si>
  <si>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</si>
  <si>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</si>
  <si>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</si>
  <si>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</si>
  <si>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</si>
  <si>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</si>
  <si>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</si>
  <si>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</si>
  <si>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</si>
  <si>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</si>
  <si>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</si>
  <si>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</si>
  <si>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</si>
  <si>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</si>
  <si>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</si>
  <si>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</si>
  <si>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</si>
  <si>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</si>
  <si>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</si>
  <si>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</si>
  <si>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</si>
  <si>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</si>
  <si>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</si>
  <si>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</si>
  <si>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</si>
  <si>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</si>
  <si>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</si>
  <si>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</si>
  <si>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</si>
  <si>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</si>
  <si>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</si>
  <si>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</si>
  <si>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</si>
  <si>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</si>
  <si>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</si>
  <si>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</si>
  <si>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</si>
  <si>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</si>
  <si>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</si>
  <si>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</si>
  <si>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</si>
  <si>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</si>
  <si>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</si>
  <si>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</si>
  <si>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</si>
  <si>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</si>
  <si>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</si>
  <si>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</si>
  <si>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</si>
  <si>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</si>
  <si>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</si>
  <si>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</si>
  <si>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</si>
  <si>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</si>
  <si>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</si>
  <si>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</si>
  <si>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</si>
  <si>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</si>
  <si>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</si>
  <si>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</si>
  <si>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</si>
  <si>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</si>
  <si>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</si>
  <si>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</si>
  <si>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</si>
  <si>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</si>
  <si>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</si>
  <si>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</si>
  <si>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</si>
  <si>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</si>
  <si>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</si>
  <si>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</si>
  <si>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</si>
  <si>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</si>
  <si>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</si>
  <si>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</si>
  <si>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</si>
  <si>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</si>
  <si>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</si>
  <si>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</si>
  <si>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</si>
  <si>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</si>
  <si>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</si>
  <si>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</si>
  <si>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</si>
  <si>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</si>
  <si>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</si>
  <si>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</si>
  <si>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</si>
  <si>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</si>
  <si>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</si>
  <si>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</si>
  <si>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</si>
  <si>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</si>
  <si>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</si>
  <si>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</si>
  <si>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</si>
  <si>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</si>
  <si>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</si>
  <si>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</si>
  <si>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</si>
  <si>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</si>
  <si>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</si>
  <si>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</si>
  <si>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</si>
  <si>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</si>
  <si>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</si>
  <si>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</si>
  <si>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</si>
  <si>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</si>
  <si>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</si>
  <si>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</si>
  <si>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</si>
  <si>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</si>
  <si>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</si>
  <si>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</si>
  <si>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</si>
  <si>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</si>
  <si>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</si>
  <si>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</si>
  <si>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</si>
  <si>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</si>
  <si>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</si>
  <si>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</si>
  <si>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</si>
  <si>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</si>
  <si>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</si>
  <si>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</si>
  <si>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</si>
  <si>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</si>
  <si>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</si>
  <si>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</si>
  <si>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</si>
  <si>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</si>
  <si>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</si>
  <si>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</si>
  <si>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</si>
  <si>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</si>
  <si>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</si>
  <si>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</si>
  <si>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</si>
  <si>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</si>
  <si>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</si>
  <si>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</si>
  <si>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</si>
  <si>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</si>
  <si>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</si>
  <si>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</si>
  <si>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</si>
  <si>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</si>
  <si>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</si>
  <si>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</si>
  <si>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</si>
  <si>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</si>
  <si>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</si>
  <si>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</si>
  <si>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</si>
  <si>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</si>
  <si>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</si>
  <si>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</si>
  <si>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</si>
  <si>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</si>
  <si>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</si>
  <si>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</si>
  <si>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</si>
  <si>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</si>
  <si>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</si>
  <si>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</si>
  <si>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</si>
  <si>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</si>
  <si>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</si>
  <si>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</si>
  <si>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</si>
  <si>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</si>
  <si>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</si>
  <si>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</si>
  <si>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</si>
  <si>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</si>
  <si>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</si>
  <si>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</si>
  <si>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</si>
  <si>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</si>
  <si>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</si>
  <si>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</si>
  <si>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</si>
  <si>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</si>
  <si>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</si>
  <si>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</si>
  <si>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</si>
  <si>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</si>
  <si>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</si>
  <si>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</si>
  <si>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</si>
  <si>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</si>
  <si>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</si>
  <si>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</si>
  <si>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</si>
  <si>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</si>
  <si>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</si>
  <si>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</si>
  <si>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</si>
  <si>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</si>
  <si>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</si>
  <si>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</si>
  <si>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</si>
  <si>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</si>
  <si>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</si>
  <si>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</si>
  <si>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</si>
  <si>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</si>
  <si>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</si>
  <si>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</si>
  <si>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</si>
  <si>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</si>
  <si>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</si>
  <si>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</si>
  <si>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</si>
  <si>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</si>
  <si>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</si>
  <si>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</si>
  <si>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</si>
  <si>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</si>
  <si>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</si>
  <si>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</si>
  <si>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</si>
  <si>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</si>
  <si>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</si>
  <si>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</si>
  <si>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</si>
  <si>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</si>
  <si>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</si>
  <si>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</si>
  <si>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</si>
  <si>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</si>
  <si>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</si>
  <si>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</si>
  <si>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</si>
  <si>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</si>
  <si>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</si>
  <si>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</si>
  <si>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</si>
  <si>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</si>
  <si>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</si>
  <si>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</si>
  <si>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</si>
  <si>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</si>
  <si>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</si>
  <si>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</si>
  <si>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</si>
  <si>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</si>
  <si>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</si>
  <si>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</si>
  <si>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</si>
  <si>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</si>
  <si>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</si>
  <si>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</si>
  <si>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</si>
  <si>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</si>
  <si>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</si>
  <si>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</si>
  <si>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</si>
  <si>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</si>
  <si>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</si>
  <si>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</si>
  <si>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</si>
  <si>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</si>
  <si>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</si>
  <si>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</si>
  <si>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</si>
  <si>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</si>
  <si>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</si>
  <si>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</si>
  <si>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</si>
  <si>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</si>
  <si>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</si>
  <si>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</si>
  <si>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</si>
  <si>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</si>
  <si>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</si>
  <si>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</si>
  <si>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</si>
  <si>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</si>
  <si>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</si>
  <si>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</si>
  <si>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</si>
  <si>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</si>
  <si>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</si>
  <si>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</si>
  <si>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</si>
  <si>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</si>
  <si>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</si>
  <si>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</si>
  <si>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</si>
  <si>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</si>
  <si>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</si>
  <si>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</si>
  <si>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</si>
  <si>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</si>
  <si>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</si>
  <si>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</si>
  <si>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</si>
  <si>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</si>
  <si>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</si>
  <si>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</si>
  <si>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</si>
  <si>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</si>
  <si>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</si>
  <si>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</si>
  <si>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</si>
  <si>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</si>
  <si>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</si>
  <si>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</si>
  <si>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</si>
  <si>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</si>
  <si>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</si>
  <si>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</si>
  <si>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</si>
  <si>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</si>
  <si>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</si>
  <si>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</si>
  <si>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</si>
  <si>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</si>
  <si>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</si>
  <si>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</si>
  <si>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</si>
  <si>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</si>
  <si>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</si>
  <si>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</si>
  <si>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</si>
  <si>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</si>
  <si>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</si>
  <si>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</si>
  <si>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</si>
  <si>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</si>
  <si>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</si>
  <si>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</si>
  <si>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</si>
  <si>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</si>
  <si>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</si>
  <si>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</si>
  <si>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</si>
  <si>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</si>
  <si>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</si>
  <si>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</si>
  <si>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</si>
  <si>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</si>
  <si>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</si>
  <si>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</si>
  <si>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</si>
  <si>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</si>
  <si>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</si>
  <si>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</si>
  <si>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</si>
  <si>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</si>
  <si>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</si>
  <si>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</si>
  <si>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</si>
  <si>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</si>
  <si>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</si>
  <si>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</si>
  <si>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</si>
  <si>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</si>
  <si>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</si>
  <si>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</si>
  <si>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</si>
  <si>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</si>
  <si>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</si>
  <si>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</si>
  <si>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</si>
  <si>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</si>
  <si>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</si>
  <si>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</si>
  <si>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</si>
  <si>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</si>
  <si>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</si>
  <si>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</si>
  <si>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</si>
  <si>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</si>
  <si>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</si>
  <si>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</si>
  <si>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</si>
  <si>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</si>
  <si>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</si>
  <si>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</si>
  <si>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</si>
  <si>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</si>
  <si>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</si>
  <si>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</si>
  <si>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</si>
  <si>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</si>
  <si>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</si>
  <si>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</si>
  <si>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</si>
  <si>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</si>
  <si>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</si>
  <si>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</si>
  <si>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</si>
  <si>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</si>
  <si>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</si>
  <si>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</si>
  <si>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</si>
  <si>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</si>
  <si>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</si>
  <si>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</si>
  <si>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</si>
  <si>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</si>
  <si>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</si>
  <si>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</si>
  <si>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</si>
  <si>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</si>
  <si>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</si>
  <si>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</si>
  <si>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</si>
  <si>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</si>
  <si>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</si>
  <si>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</si>
  <si>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</si>
  <si>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</si>
  <si>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</si>
  <si>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</si>
  <si>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</si>
  <si>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</si>
  <si>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</si>
  <si>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</si>
  <si>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</si>
  <si>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</si>
  <si>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</si>
  <si>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</si>
  <si>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</si>
  <si>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</si>
  <si>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</si>
  <si>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</si>
  <si>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</si>
  <si>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</si>
  <si>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</si>
  <si>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</si>
  <si>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</si>
  <si>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</si>
  <si>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</si>
  <si>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</si>
  <si>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</si>
  <si>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</si>
  <si>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</si>
  <si>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</si>
  <si>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</si>
  <si>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</si>
  <si>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</si>
  <si>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</si>
  <si>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</si>
  <si>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</si>
  <si>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</si>
  <si>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</si>
  <si>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</si>
  <si>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</si>
  <si>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</si>
  <si>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</si>
  <si>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</si>
  <si>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</si>
  <si>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</si>
  <si>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</si>
  <si>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</si>
  <si>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</si>
  <si>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</si>
  <si>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</si>
  <si>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</si>
  <si>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</si>
  <si>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</si>
  <si>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</si>
  <si>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</si>
  <si>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</si>
  <si>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</si>
  <si>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</si>
  <si>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</si>
  <si>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</si>
  <si>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</si>
  <si>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</si>
  <si>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</si>
  <si>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</si>
  <si>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</si>
  <si>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</si>
  <si>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</si>
  <si>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</si>
  <si>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</si>
  <si>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</si>
  <si>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</si>
  <si>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</si>
  <si>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</si>
  <si>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</si>
  <si>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</si>
  <si>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</si>
  <si>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</si>
  <si>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</si>
  <si>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</si>
  <si>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</si>
  <si>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</si>
  <si>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</si>
  <si>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</si>
  <si>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</si>
  <si>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</si>
  <si>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</si>
  <si>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</si>
  <si>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</si>
  <si>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</si>
  <si>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</si>
  <si>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</si>
  <si>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</si>
  <si>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</si>
  <si>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</si>
  <si>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</si>
  <si>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</si>
  <si>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</si>
  <si>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</si>
  <si>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</si>
  <si>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</si>
  <si>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</si>
  <si>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</si>
  <si>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</si>
  <si>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</si>
  <si>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</si>
  <si>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</si>
  <si>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</si>
  <si>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</si>
  <si>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</si>
  <si>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</si>
  <si>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</si>
  <si>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</si>
  <si>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</si>
  <si>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</si>
  <si>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</si>
  <si>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</si>
  <si>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</si>
  <si>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</si>
  <si>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</si>
  <si>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</si>
  <si>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</si>
  <si>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</si>
  <si>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</si>
  <si>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</si>
  <si>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</si>
  <si>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</si>
  <si>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</si>
  <si>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</si>
  <si>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</si>
  <si>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</si>
  <si>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</si>
  <si>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</si>
  <si>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</si>
  <si>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</si>
  <si>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</si>
  <si>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</si>
  <si>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</si>
  <si>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</si>
  <si>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</si>
  <si>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</si>
  <si>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</si>
  <si>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</si>
  <si>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</si>
  <si>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</si>
  <si>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</si>
  <si>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</si>
  <si>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</si>
  <si>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</si>
  <si>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</si>
  <si>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</si>
  <si>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</si>
  <si>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</si>
  <si>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</si>
  <si>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</si>
  <si>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</si>
  <si>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</si>
  <si>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</si>
  <si>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</si>
  <si>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</si>
  <si>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</si>
  <si>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</si>
  <si>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</si>
  <si>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</si>
  <si>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</si>
  <si>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</si>
  <si>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</si>
  <si>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</si>
  <si>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</si>
  <si>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</si>
  <si>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</si>
  <si>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</si>
  <si>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</si>
  <si>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</si>
  <si>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</si>
  <si>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</si>
  <si>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</si>
  <si>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</si>
  <si>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</si>
  <si>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</si>
  <si>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</si>
  <si>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</si>
  <si>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</si>
  <si>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</si>
  <si>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</si>
  <si>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</si>
  <si>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</si>
  <si>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</si>
  <si>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</si>
  <si>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</si>
  <si>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</si>
  <si>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</si>
  <si>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</si>
  <si>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</si>
  <si>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</si>
  <si>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</si>
  <si>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</si>
  <si>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</si>
  <si>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</si>
  <si>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</si>
  <si>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</si>
  <si>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</si>
  <si>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</si>
  <si>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</si>
  <si>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</si>
  <si>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</si>
  <si>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</si>
  <si>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</si>
  <si>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</si>
  <si>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</si>
  <si>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</si>
  <si>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</si>
  <si>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</si>
  <si>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</si>
  <si>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</si>
  <si>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</si>
  <si>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</si>
  <si>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</si>
  <si>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</si>
  <si>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</si>
  <si>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</si>
  <si>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</si>
  <si>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</si>
  <si>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</si>
  <si>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</si>
  <si>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</si>
  <si>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</si>
  <si>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</si>
  <si>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</si>
  <si>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</si>
  <si>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</si>
  <si>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</si>
  <si>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</si>
  <si>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</si>
  <si>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</si>
  <si>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</si>
  <si>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</si>
  <si>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</si>
  <si>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</si>
  <si>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</si>
  <si>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</si>
  <si>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</si>
  <si>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</si>
  <si>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</si>
  <si>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</si>
  <si>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</si>
  <si>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</si>
  <si>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</si>
  <si>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</si>
  <si>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</si>
  <si>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</si>
  <si>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</si>
  <si>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</si>
  <si>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</si>
  <si>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</si>
  <si>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</si>
  <si>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</si>
  <si>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</si>
  <si>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</si>
  <si>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</si>
  <si>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</si>
  <si>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</si>
  <si>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</si>
  <si>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</si>
  <si>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</si>
  <si>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</si>
  <si>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</si>
  <si>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</si>
  <si>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</si>
  <si>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</si>
  <si>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</si>
  <si>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</si>
  <si>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</si>
  <si>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</si>
  <si>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</si>
  <si>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</si>
  <si>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</si>
  <si>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</si>
  <si>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</si>
  <si>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</si>
  <si>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</si>
  <si>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</si>
  <si>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</si>
  <si>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</si>
  <si>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</si>
  <si>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</si>
  <si>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</si>
  <si>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</si>
  <si>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</si>
  <si>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</si>
  <si>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</si>
  <si>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</si>
  <si>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</si>
  <si>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</si>
  <si>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</si>
  <si>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</si>
  <si>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</si>
  <si>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</si>
  <si>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</si>
  <si>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</si>
  <si>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</si>
  <si>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</si>
  <si>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</si>
  <si>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</si>
  <si>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</si>
  <si>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</si>
  <si>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</si>
  <si>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</si>
  <si>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</si>
  <si>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</si>
  <si>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</si>
  <si>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</si>
  <si>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</si>
  <si>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</si>
  <si>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</si>
  <si>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</si>
  <si>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</si>
  <si>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</si>
  <si>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</si>
  <si>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</si>
  <si>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</si>
  <si>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</si>
  <si>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</si>
  <si>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</si>
  <si>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</si>
  <si>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</si>
  <si>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</si>
  <si>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</si>
  <si>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</si>
  <si>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</si>
  <si>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</si>
  <si>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</si>
  <si>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</si>
  <si>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</si>
  <si>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</si>
  <si>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</si>
  <si>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</si>
  <si>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</si>
  <si>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</si>
  <si>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</si>
  <si>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</si>
  <si>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</si>
  <si>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</si>
  <si>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</si>
  <si>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</si>
  <si>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</si>
  <si>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</si>
  <si>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</si>
  <si>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</si>
  <si>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</si>
  <si>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</si>
  <si>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</si>
  <si>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</si>
  <si>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</si>
  <si>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</si>
  <si>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</si>
  <si>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</si>
  <si>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</si>
  <si>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</si>
  <si>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</si>
  <si>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</si>
  <si>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</si>
  <si>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</si>
  <si>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</si>
  <si>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</si>
  <si>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</si>
  <si>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</si>
  <si>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</si>
  <si>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</si>
  <si>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</si>
  <si>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</si>
  <si>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</si>
  <si>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</si>
  <si>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</si>
  <si>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</si>
  <si>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</si>
  <si>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</si>
  <si>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</si>
  <si>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</si>
  <si>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</si>
  <si>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</si>
  <si>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</si>
  <si>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</si>
  <si>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</si>
  <si>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</si>
  <si>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</si>
  <si>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</si>
  <si>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</si>
  <si>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</si>
  <si>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</si>
  <si>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</si>
  <si>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</si>
  <si>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</si>
  <si>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</si>
  <si>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</si>
  <si>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</si>
  <si>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</si>
  <si>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</si>
  <si>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</si>
  <si>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</si>
  <si>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</si>
  <si>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</si>
  <si>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</si>
  <si>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</si>
  <si>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</si>
  <si>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</si>
  <si>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</si>
  <si>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</si>
  <si>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</si>
  <si>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</si>
  <si>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</si>
  <si>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</si>
  <si>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</si>
  <si>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</si>
  <si>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</si>
  <si>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</si>
  <si>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</si>
  <si>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</si>
  <si>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</si>
  <si>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</si>
  <si>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</si>
  <si>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</si>
  <si>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</si>
  <si>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</si>
  <si>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</si>
  <si>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</si>
  <si>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</si>
  <si>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</si>
  <si>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</si>
  <si>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</si>
  <si>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</si>
  <si>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</si>
  <si>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</si>
  <si>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</si>
  <si>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</si>
  <si>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</si>
  <si>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</si>
  <si>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</si>
  <si>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</si>
  <si>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</si>
  <si>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</si>
  <si>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</si>
  <si>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</si>
  <si>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</si>
  <si>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</si>
  <si>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</si>
  <si>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</si>
  <si>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</si>
  <si>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</si>
  <si>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</si>
  <si>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</si>
  <si>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</si>
  <si>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</si>
  <si>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</si>
  <si>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</si>
  <si>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</si>
  <si>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</si>
  <si>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</si>
  <si>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</si>
  <si>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</si>
  <si>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</si>
  <si>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</si>
  <si>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</si>
  <si>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</si>
  <si>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</si>
  <si>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</si>
  <si>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</si>
  <si>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</si>
  <si>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</si>
  <si>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</si>
  <si>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</si>
  <si>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</si>
  <si>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</si>
  <si>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</si>
  <si>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</si>
  <si>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</si>
  <si>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</si>
  <si>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</si>
  <si>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</si>
  <si>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</si>
  <si>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</si>
  <si>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</si>
  <si>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</si>
  <si>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</si>
  <si>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</si>
  <si>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</si>
  <si>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</si>
  <si>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</si>
  <si>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</si>
  <si>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</si>
  <si>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</si>
  <si>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</si>
  <si>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</si>
  <si>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</si>
  <si>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</si>
  <si>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</si>
  <si>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</si>
  <si>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</si>
  <si>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</si>
  <si>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</si>
  <si>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</si>
  <si>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</si>
  <si>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</si>
  <si>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</si>
  <si>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</si>
  <si>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</si>
  <si>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</si>
  <si>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</si>
  <si>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</si>
  <si>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</si>
  <si>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</si>
  <si>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</si>
  <si>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</si>
  <si>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</si>
  <si>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</si>
  <si>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</si>
  <si>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</si>
  <si>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</si>
  <si>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</si>
  <si>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</si>
  <si>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</si>
  <si>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</si>
  <si>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</si>
  <si>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</si>
  <si>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</si>
  <si>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</si>
  <si>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</si>
  <si>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</si>
  <si>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</si>
  <si>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</si>
  <si>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</si>
  <si>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</si>
  <si>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</si>
  <si>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</si>
  <si>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</si>
  <si>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</si>
  <si>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</si>
  <si>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</si>
  <si>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</si>
  <si>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</si>
  <si>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</si>
  <si>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</si>
  <si>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</si>
  <si>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</si>
  <si>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</si>
  <si>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</si>
  <si>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</si>
  <si>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</si>
  <si>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</si>
  <si>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</si>
  <si>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</si>
  <si>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</si>
  <si>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</si>
  <si>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</si>
  <si>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</si>
  <si>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</si>
  <si>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</si>
  <si>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</si>
  <si>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</si>
  <si>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</si>
  <si>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</si>
  <si>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</si>
  <si>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</si>
  <si>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</si>
  <si>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</si>
  <si>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</si>
  <si>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</si>
  <si>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</si>
  <si>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</si>
  <si>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</si>
  <si>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</si>
  <si>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</si>
  <si>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</si>
  <si>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</si>
  <si>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</si>
  <si>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</si>
  <si>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</si>
  <si>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</si>
  <si>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</si>
  <si>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</si>
  <si>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</si>
  <si>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</si>
  <si>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</si>
  <si>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</si>
  <si>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</si>
  <si>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</si>
  <si>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</si>
  <si>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</si>
  <si>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</si>
  <si>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</si>
  <si>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</si>
  <si>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</si>
  <si>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</si>
  <si>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</si>
  <si>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</si>
  <si>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</si>
  <si>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</si>
  <si>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</si>
  <si>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</si>
  <si>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</si>
  <si>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</si>
  <si>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</si>
  <si>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</si>
  <si>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</si>
  <si>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</si>
  <si>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</si>
  <si>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</si>
  <si>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</si>
  <si>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</si>
  <si>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</si>
  <si>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</si>
  <si>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</si>
  <si>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</si>
  <si>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</si>
  <si>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</si>
  <si>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</si>
  <si>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</si>
  <si>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</si>
  <si>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</si>
  <si>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</si>
  <si>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</si>
  <si>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</si>
  <si>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</si>
  <si>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</si>
  <si>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</si>
  <si>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</si>
  <si>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</si>
  <si>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</si>
  <si>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</si>
  <si>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</si>
  <si>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</si>
  <si>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</si>
  <si>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</si>
  <si>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</si>
  <si>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</si>
  <si>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</si>
  <si>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</si>
  <si>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</si>
  <si>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</si>
  <si>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</si>
  <si>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</si>
  <si>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</si>
  <si>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</si>
  <si>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</si>
  <si>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</si>
  <si>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</si>
  <si>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</si>
  <si>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</si>
  <si>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</si>
  <si>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</si>
  <si>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</si>
  <si>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</si>
  <si>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</si>
  <si>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</si>
  <si>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</si>
  <si>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</si>
  <si>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</si>
  <si>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</si>
  <si>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</si>
  <si>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</si>
  <si>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</si>
  <si>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</si>
  <si>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</si>
  <si>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</si>
  <si>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</si>
  <si>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</si>
  <si>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</si>
  <si>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</si>
  <si>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</si>
  <si>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</si>
  <si>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</si>
  <si>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</si>
  <si>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</si>
  <si>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</si>
  <si>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</si>
  <si>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</si>
  <si>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</si>
  <si>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</si>
  <si>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</si>
  <si>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</si>
  <si>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</si>
  <si>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</si>
  <si>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</si>
  <si>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</si>
  <si>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</si>
  <si>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</si>
  <si>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</si>
  <si>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</si>
  <si>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</si>
  <si>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</si>
  <si>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</si>
  <si>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</si>
  <si>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</si>
  <si>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</si>
  <si>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</si>
  <si>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</si>
  <si>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</si>
  <si>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</si>
  <si>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</si>
  <si>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</si>
  <si>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</si>
  <si>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</si>
  <si>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</si>
  <si>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</si>
  <si>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</si>
  <si>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</si>
  <si>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</si>
  <si>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</si>
  <si>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</si>
  <si>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</si>
  <si>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</si>
  <si>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</si>
  <si>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</si>
  <si>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</si>
  <si>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</si>
  <si>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</si>
  <si>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</si>
  <si>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</si>
  <si>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</si>
  <si>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</si>
  <si>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</si>
  <si>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</si>
  <si>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</si>
  <si>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</si>
  <si>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</si>
  <si>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</si>
  <si>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</si>
  <si>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</si>
  <si>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</si>
  <si>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</si>
  <si>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</si>
  <si>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</si>
  <si>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</si>
  <si>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</si>
  <si>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</si>
  <si>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</si>
  <si>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</si>
  <si>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</si>
  <si>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</si>
  <si>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</si>
  <si>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</si>
  <si>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</si>
  <si>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</si>
  <si>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</si>
  <si>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</si>
  <si>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</si>
  <si>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</si>
  <si>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</si>
  <si>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</si>
  <si>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</si>
  <si>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</si>
  <si>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</si>
  <si>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</si>
  <si>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</si>
  <si>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</si>
  <si>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</si>
  <si>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</si>
  <si>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</si>
  <si>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</si>
  <si>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</si>
  <si>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</si>
  <si>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</si>
  <si>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</si>
  <si>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</si>
  <si>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</si>
  <si>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</si>
  <si>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</si>
  <si>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</si>
  <si>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</si>
  <si>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</si>
  <si>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</si>
  <si>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</si>
  <si>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</si>
  <si>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</si>
  <si>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</si>
  <si>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</si>
  <si>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</si>
  <si>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</si>
  <si>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</si>
  <si>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</si>
  <si>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</si>
  <si>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</si>
  <si>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</si>
  <si>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</si>
  <si>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</si>
  <si>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</si>
  <si>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</si>
  <si>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</si>
  <si>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</si>
  <si>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</si>
  <si>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</si>
  <si>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</si>
  <si>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</si>
  <si>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</si>
  <si>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</si>
  <si>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</si>
  <si>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</si>
  <si>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</si>
  <si>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</si>
  <si>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</si>
  <si>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</si>
  <si>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</si>
  <si>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</si>
  <si>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</si>
  <si>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</si>
  <si>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</si>
  <si>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</si>
  <si>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</si>
  <si>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</si>
  <si>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</si>
  <si>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</si>
  <si>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</si>
  <si>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</si>
  <si>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</si>
  <si>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</si>
  <si>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</si>
  <si>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</si>
  <si>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</si>
  <si>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</si>
  <si>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</si>
  <si>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</si>
  <si>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</si>
  <si>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</si>
  <si>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</si>
  <si>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</si>
  <si>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</si>
  <si>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</si>
  <si>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</si>
  <si>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</si>
  <si>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</si>
  <si>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</si>
  <si>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</si>
  <si>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</si>
  <si>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</si>
  <si>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</si>
  <si>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</si>
  <si>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</si>
  <si>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</si>
  <si>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</si>
  <si>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</si>
  <si>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</si>
  <si>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</si>
  <si>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</si>
  <si>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</si>
  <si>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</si>
  <si>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</si>
  <si>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</si>
  <si>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</si>
  <si>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</si>
  <si>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</si>
  <si>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</si>
  <si>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</si>
  <si>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</si>
  <si>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</si>
  <si>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</si>
  <si>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</si>
  <si>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</si>
  <si>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</si>
  <si>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</si>
  <si>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</si>
  <si>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</si>
  <si>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</si>
  <si>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</si>
  <si>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</si>
  <si>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</si>
  <si>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</si>
  <si>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</si>
  <si>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</si>
  <si>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</si>
  <si>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</si>
  <si>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</si>
  <si>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</si>
  <si>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</si>
  <si>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</si>
  <si>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</si>
  <si>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</si>
  <si>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</si>
  <si>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</si>
  <si>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</si>
  <si>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</si>
  <si>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</si>
  <si>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</si>
  <si>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</si>
  <si>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</si>
  <si>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</si>
  <si>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</si>
  <si>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</si>
  <si>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</si>
  <si>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</si>
  <si>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</si>
  <si>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</si>
  <si>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</si>
  <si>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</si>
  <si>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</si>
  <si>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</si>
  <si>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</si>
  <si>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</si>
  <si>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</si>
  <si>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</si>
  <si>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</si>
  <si>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</si>
  <si>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</si>
  <si>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</si>
  <si>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</si>
  <si>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</si>
  <si>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</si>
  <si>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</si>
  <si>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</si>
  <si>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</si>
  <si>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</si>
  <si>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</si>
  <si>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</si>
  <si>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</si>
  <si>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</si>
  <si>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</si>
  <si>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</si>
  <si>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</si>
  <si>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</si>
  <si>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</si>
  <si>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</si>
  <si>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</si>
  <si>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</si>
  <si>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</si>
  <si>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</si>
  <si>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</si>
  <si>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</si>
  <si>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</si>
  <si>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</si>
  <si>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</si>
  <si>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</si>
  <si>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</si>
  <si>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</si>
  <si>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</si>
  <si>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</si>
  <si>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</si>
  <si>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</si>
  <si>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</si>
  <si>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</si>
  <si>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</si>
  <si>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</si>
  <si>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</si>
  <si>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</si>
  <si>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</si>
  <si>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</si>
  <si>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</si>
  <si>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</si>
  <si>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</si>
  <si>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</si>
  <si>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</si>
  <si>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</si>
  <si>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</si>
  <si>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</si>
  <si>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</si>
  <si>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</si>
  <si>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</si>
  <si>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</si>
  <si>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</si>
  <si>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</si>
  <si>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</si>
  <si>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</si>
  <si>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</si>
  <si>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</si>
  <si>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</si>
  <si>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</si>
  <si>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</si>
  <si>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</si>
  <si>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</si>
  <si>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</si>
  <si>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</si>
  <si>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</si>
  <si>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</si>
  <si>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</si>
  <si>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</si>
  <si>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</si>
  <si>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</si>
  <si>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</si>
  <si>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</si>
  <si>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</si>
  <si>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</si>
  <si>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</si>
  <si>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</si>
  <si>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</si>
  <si>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</si>
  <si>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</si>
  <si>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</si>
  <si>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</si>
  <si>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</si>
  <si>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</si>
  <si>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</si>
  <si>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</si>
  <si>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</si>
  <si>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</si>
  <si>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</si>
  <si>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</si>
  <si>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</si>
  <si>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</si>
  <si>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</si>
  <si>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</si>
  <si>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</si>
  <si>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</si>
  <si>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</si>
  <si>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</si>
  <si>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</si>
  <si>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</si>
  <si>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</si>
  <si>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</si>
  <si>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</si>
  <si>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</si>
  <si>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</si>
  <si>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</si>
  <si>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</si>
  <si>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</si>
  <si>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</si>
  <si>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</si>
  <si>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</si>
  <si>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</si>
  <si>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</si>
  <si>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</si>
  <si>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</si>
  <si>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</si>
  <si>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</si>
  <si>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</si>
  <si>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</si>
  <si>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</si>
  <si>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</si>
  <si>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</si>
  <si>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</si>
  <si>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</si>
  <si>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</si>
  <si>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</si>
  <si>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</si>
  <si>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</si>
  <si>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</si>
  <si>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</si>
  <si>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</si>
  <si>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</si>
  <si>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</si>
  <si>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</si>
  <si>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</si>
  <si>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</si>
  <si>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</si>
  <si>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</si>
  <si>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</si>
  <si>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</si>
  <si>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</si>
  <si>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</si>
  <si>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</si>
  <si>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</si>
  <si>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</si>
  <si>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</si>
  <si>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</si>
  <si>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</si>
  <si>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</si>
  <si>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</si>
  <si>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</si>
  <si>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</si>
  <si>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</si>
  <si>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</si>
  <si>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</si>
  <si>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</si>
  <si>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</si>
  <si>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</si>
  <si>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</si>
  <si>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</si>
  <si>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</si>
  <si>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</si>
  <si>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</si>
  <si>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</si>
  <si>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</si>
  <si>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</si>
  <si>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</si>
  <si>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</si>
  <si>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</si>
  <si>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</si>
  <si>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</si>
  <si>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</si>
  <si>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</si>
  <si>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</si>
  <si>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</si>
  <si>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</si>
  <si>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</si>
  <si>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</si>
  <si>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</si>
  <si>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</si>
  <si>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</si>
  <si>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</si>
  <si>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</si>
  <si>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</si>
  <si>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</si>
  <si>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</si>
  <si>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</si>
  <si>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</si>
  <si>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</si>
  <si>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</si>
  <si>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</si>
  <si>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</si>
  <si>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</si>
  <si>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</si>
  <si>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</si>
  <si>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</si>
  <si>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</si>
  <si>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</si>
  <si>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</si>
  <si>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</si>
  <si>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</si>
  <si>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</si>
  <si>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</si>
  <si>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</si>
  <si>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</si>
  <si>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</si>
  <si>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</si>
  <si>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</si>
  <si>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</si>
  <si>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</si>
  <si>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</si>
  <si>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</si>
  <si>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</si>
  <si>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</si>
  <si>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</si>
  <si>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</si>
  <si>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</si>
  <si>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</si>
  <si>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</si>
  <si>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</si>
  <si>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</si>
  <si>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</si>
  <si>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</si>
  <si>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</si>
  <si>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</si>
  <si>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</si>
  <si>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</si>
  <si>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</si>
  <si>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</si>
  <si>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</si>
  <si>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</si>
  <si>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</si>
  <si>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</si>
  <si>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</si>
  <si>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</si>
  <si>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</si>
  <si>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</si>
  <si>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</si>
  <si>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</si>
  <si>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</si>
  <si>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</si>
  <si>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</si>
  <si>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</si>
  <si>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</si>
  <si>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</si>
  <si>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</si>
  <si>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</si>
  <si>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</si>
  <si>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</si>
  <si>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</si>
  <si>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</si>
  <si>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</si>
  <si>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</si>
  <si>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</si>
  <si>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</si>
  <si>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</si>
  <si>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</si>
  <si>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</si>
  <si>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</si>
  <si>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</si>
  <si>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</si>
  <si>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</si>
  <si>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</si>
  <si>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</si>
  <si>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</si>
  <si>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</si>
  <si>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</si>
  <si>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</si>
  <si>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</si>
  <si>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</si>
  <si>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</si>
  <si>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</si>
  <si>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</si>
  <si>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</si>
  <si>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</si>
  <si>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</si>
  <si>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</si>
  <si>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</si>
  <si>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</si>
  <si>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</si>
  <si>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</si>
  <si>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</si>
  <si>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</si>
  <si>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</si>
  <si>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</si>
  <si>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</si>
  <si>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</si>
  <si>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</si>
  <si>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</si>
  <si>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</si>
  <si>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</si>
  <si>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</si>
  <si>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</si>
  <si>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</si>
  <si>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</si>
  <si>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</si>
  <si>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</si>
  <si>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</si>
  <si>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</si>
  <si>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</si>
  <si>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</si>
  <si>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</si>
  <si>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</si>
  <si>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</si>
  <si>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</si>
  <si>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</si>
  <si>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</si>
  <si>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</si>
  <si>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</si>
  <si>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</si>
  <si>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</si>
  <si>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</si>
  <si>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</si>
  <si>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</si>
  <si>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</si>
  <si>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</si>
  <si>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</si>
  <si>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</si>
  <si>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</si>
  <si>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</si>
  <si>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</si>
  <si>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</si>
  <si>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</si>
  <si>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</si>
  <si>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</si>
  <si>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</si>
  <si>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</si>
  <si>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</si>
  <si>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</si>
  <si>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</si>
  <si>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</si>
  <si>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</si>
  <si>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</si>
  <si>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</si>
  <si>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</si>
  <si>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</si>
  <si>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</si>
  <si>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</si>
  <si>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</si>
  <si>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</si>
  <si>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</si>
  <si>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</si>
  <si>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</si>
  <si>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</si>
  <si>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</si>
  <si>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</si>
  <si>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</si>
  <si>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</si>
  <si>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</si>
  <si>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</si>
  <si>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</si>
  <si>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</si>
  <si>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</si>
  <si>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</si>
  <si>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</si>
  <si>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</si>
  <si>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</si>
  <si>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</si>
  <si>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</si>
  <si>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</si>
  <si>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</si>
  <si>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</si>
  <si>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</si>
  <si>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</si>
  <si>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</si>
  <si>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</si>
  <si>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</si>
  <si>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</si>
  <si>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</si>
  <si>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</si>
  <si>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</si>
  <si>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</si>
  <si>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</si>
  <si>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</si>
  <si>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</si>
  <si>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</si>
  <si>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</si>
  <si>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</si>
  <si>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</si>
  <si>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</si>
  <si>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</si>
  <si>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</si>
  <si>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</si>
  <si>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</si>
  <si>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</si>
  <si>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</si>
  <si>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</si>
  <si>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</si>
  <si>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</si>
  <si>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</si>
  <si>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</si>
  <si>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</si>
  <si>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</si>
  <si>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</si>
  <si>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</si>
  <si>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</si>
  <si>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</si>
  <si>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</si>
  <si>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</si>
  <si>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</si>
  <si>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</si>
  <si>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</si>
  <si>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</si>
  <si>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</si>
  <si>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</si>
  <si>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</si>
  <si>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</si>
  <si>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</si>
  <si>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</si>
  <si>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</si>
  <si>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</si>
  <si>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</si>
  <si>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</si>
  <si>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</si>
  <si>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</si>
  <si>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</si>
  <si>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</si>
  <si>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</si>
  <si>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</si>
  <si>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</si>
  <si>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</si>
  <si>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</si>
  <si>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</si>
  <si>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</si>
  <si>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</si>
  <si>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</si>
  <si>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</si>
  <si>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</si>
  <si>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</si>
  <si>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</si>
  <si>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</si>
  <si>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</si>
  <si>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</si>
  <si>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</si>
  <si>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</si>
  <si>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</si>
  <si>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</si>
  <si>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</si>
  <si>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</si>
  <si>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</si>
  <si>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</si>
  <si>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</si>
  <si>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</si>
  <si>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</si>
  <si>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</si>
  <si>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</si>
  <si>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</si>
  <si>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</si>
  <si>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</si>
  <si>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</si>
  <si>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</si>
  <si>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</si>
  <si>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</si>
  <si>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</si>
  <si>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</si>
  <si>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</si>
  <si>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</si>
  <si>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</si>
  <si>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</si>
  <si>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</si>
  <si>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</si>
  <si>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</si>
  <si>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</si>
  <si>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</si>
  <si>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</si>
  <si>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</si>
  <si>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</si>
  <si>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</si>
  <si>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</si>
  <si>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</si>
  <si>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</si>
  <si>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</si>
  <si>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</si>
  <si>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</si>
  <si>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</si>
  <si>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</si>
  <si>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</si>
  <si>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</si>
  <si>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</si>
  <si>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</si>
  <si>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</si>
  <si>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</si>
  <si>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</si>
  <si>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</si>
  <si>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</si>
  <si>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</si>
  <si>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</si>
  <si>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</si>
  <si>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</si>
  <si>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</si>
  <si>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</si>
  <si>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</si>
  <si>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</si>
  <si>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</si>
  <si>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</si>
  <si>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</si>
  <si>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</si>
  <si>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</si>
  <si>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</si>
  <si>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</si>
  <si>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</si>
  <si>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</si>
  <si>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</si>
  <si>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</si>
  <si>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</si>
  <si>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</si>
  <si>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</si>
  <si>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</si>
  <si>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</si>
  <si>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</si>
  <si>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</si>
  <si>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</si>
  <si>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</si>
  <si>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</si>
  <si>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</si>
  <si>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</si>
  <si>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</si>
  <si>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</si>
  <si>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</si>
  <si>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</si>
  <si>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</si>
  <si>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</si>
  <si>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</si>
  <si>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</si>
  <si>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</si>
  <si>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</si>
  <si>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</si>
  <si>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</si>
  <si>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</si>
  <si>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</si>
  <si>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</si>
  <si>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</si>
  <si>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</si>
  <si>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</si>
  <si>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</si>
  <si>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</si>
  <si>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</si>
  <si>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</si>
  <si>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</si>
  <si>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</si>
  <si>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</si>
  <si>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</si>
  <si>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</si>
  <si>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</si>
  <si>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</si>
  <si>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</si>
  <si>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</si>
  <si>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</si>
  <si>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</si>
  <si>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</si>
  <si>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</si>
  <si>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</si>
  <si>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</si>
  <si>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</si>
  <si>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</si>
  <si>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</si>
  <si>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</si>
  <si>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</si>
  <si>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</si>
  <si>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</si>
  <si>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</si>
  <si>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</si>
  <si>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</si>
  <si>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</si>
  <si>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</si>
  <si>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</si>
  <si>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</si>
  <si>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</si>
  <si>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</si>
  <si>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</si>
  <si>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</si>
  <si>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</si>
  <si>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</si>
  <si>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</si>
  <si>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</si>
  <si>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</si>
  <si>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</si>
  <si>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</si>
  <si>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</si>
  <si>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</si>
  <si>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</si>
  <si>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</si>
  <si>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</si>
  <si>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</si>
  <si>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</si>
  <si>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</si>
  <si>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</si>
  <si>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</si>
  <si>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</si>
  <si>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</si>
  <si>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</si>
  <si>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</si>
  <si>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</si>
  <si>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</si>
  <si>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</si>
  <si>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</si>
  <si>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</si>
  <si>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</si>
  <si>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</si>
  <si>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</si>
  <si>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</si>
  <si>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</si>
  <si>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</si>
  <si>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</si>
  <si>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</si>
  <si>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</si>
  <si>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</si>
  <si>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</si>
  <si>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</si>
  <si>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</si>
  <si>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</si>
  <si>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</si>
  <si>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</si>
  <si>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</si>
  <si>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</si>
  <si>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</si>
  <si>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</si>
  <si>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</si>
  <si>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</si>
  <si>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</si>
  <si>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</si>
  <si>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</si>
  <si>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</si>
  <si>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</si>
  <si>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</si>
  <si>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</si>
  <si>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</si>
  <si>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</si>
  <si>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</si>
  <si>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</si>
  <si>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</si>
  <si>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</si>
  <si>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</si>
  <si>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</si>
  <si>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</si>
  <si>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</si>
  <si>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</si>
  <si>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</si>
  <si>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</si>
  <si>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</si>
  <si>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</si>
  <si>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</si>
  <si>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</si>
  <si>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</si>
  <si>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</si>
  <si>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</si>
  <si>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</si>
  <si>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</si>
  <si>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</si>
  <si>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</si>
  <si>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</si>
  <si>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</si>
  <si>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</si>
  <si>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</si>
  <si>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</si>
  <si>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</si>
  <si>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</si>
  <si>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</si>
  <si>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</si>
  <si>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</si>
  <si>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</si>
  <si>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</si>
  <si>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</si>
  <si>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</si>
  <si>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</si>
  <si>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</si>
  <si>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</si>
  <si>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</si>
  <si>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</si>
  <si>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</si>
  <si>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</si>
  <si>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</si>
  <si>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</si>
  <si>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</si>
  <si>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</si>
  <si>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</si>
  <si>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</si>
  <si>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</si>
  <si>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</si>
  <si>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</si>
  <si>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</si>
  <si>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</si>
  <si>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</si>
  <si>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</si>
  <si>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</si>
  <si>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</si>
  <si>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</si>
  <si>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</si>
  <si>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</si>
  <si>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</si>
  <si>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</si>
  <si>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</si>
  <si>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</si>
  <si>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</si>
  <si>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</si>
  <si>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</si>
  <si>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</si>
  <si>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</si>
  <si>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</si>
  <si>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</si>
  <si>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</si>
  <si>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</si>
  <si>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</si>
  <si>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</si>
  <si>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</si>
  <si>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</si>
  <si>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</si>
  <si>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</si>
  <si>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</si>
  <si>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</si>
  <si>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</si>
  <si>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</si>
  <si>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</si>
  <si>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</si>
  <si>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</si>
  <si>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</si>
  <si>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</si>
  <si>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</si>
  <si>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</si>
  <si>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</si>
  <si>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</si>
  <si>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</si>
  <si>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</si>
  <si>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</si>
  <si>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</si>
  <si>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</si>
  <si>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</si>
  <si>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</si>
  <si>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</si>
  <si>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</si>
  <si>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</si>
  <si>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</si>
  <si>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</si>
  <si>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</si>
  <si>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</si>
  <si>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</si>
  <si>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</si>
  <si>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</si>
  <si>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</si>
  <si>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</si>
  <si>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</si>
  <si>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</si>
  <si>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</si>
  <si>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</si>
  <si>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</si>
  <si>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</si>
  <si>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</si>
  <si>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</si>
  <si>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</si>
  <si>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</si>
  <si>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</si>
  <si>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</si>
  <si>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</si>
  <si>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</si>
  <si>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</si>
  <si>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</si>
  <si>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</si>
  <si>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</si>
  <si>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</si>
  <si>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</si>
  <si>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</si>
  <si>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</si>
  <si>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</si>
  <si>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</si>
  <si>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</si>
  <si>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</si>
  <si>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</si>
  <si>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</si>
  <si>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</si>
  <si>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</si>
  <si>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</si>
  <si>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</si>
  <si>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</si>
  <si>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</si>
  <si>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</si>
  <si>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</si>
  <si>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</si>
  <si>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</si>
  <si>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</si>
  <si>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</si>
  <si>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</si>
  <si>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</si>
  <si>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</si>
  <si>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</si>
  <si>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</si>
  <si>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</si>
  <si>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</si>
  <si>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</si>
  <si>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</si>
  <si>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</si>
  <si>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</si>
  <si>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</si>
  <si>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</si>
  <si>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</si>
  <si>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</si>
  <si>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</si>
  <si>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</si>
  <si>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</si>
  <si>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</si>
  <si>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</si>
  <si>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</si>
  <si>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</si>
  <si>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</si>
  <si>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</si>
  <si>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</si>
  <si>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</si>
  <si>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</si>
  <si>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</si>
  <si>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</si>
  <si>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</si>
  <si>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</si>
  <si>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</si>
  <si>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</si>
  <si>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</si>
  <si>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</si>
  <si>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</si>
  <si>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</si>
  <si>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</si>
  <si>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</si>
  <si>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</si>
  <si>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</si>
  <si>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</si>
  <si>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</si>
  <si>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</si>
  <si>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</si>
  <si>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</si>
  <si>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</si>
  <si>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</si>
  <si>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</si>
  <si>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</si>
  <si>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</si>
  <si>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</si>
  <si>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</si>
  <si>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</si>
  <si>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</si>
  <si>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</si>
  <si>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</si>
  <si>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</si>
  <si>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</si>
  <si>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</si>
  <si>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</si>
  <si>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</si>
  <si>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</si>
  <si>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</si>
  <si>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</si>
  <si>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</si>
  <si>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</si>
  <si>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</si>
  <si>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</si>
  <si>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</si>
  <si>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</si>
  <si>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</si>
  <si>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</si>
  <si>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</si>
  <si>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</si>
  <si>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</si>
  <si>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</si>
  <si>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</si>
  <si>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</si>
  <si>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</si>
  <si>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</si>
  <si>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</si>
  <si>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</si>
  <si>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</si>
  <si>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</si>
  <si>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</si>
  <si>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</si>
  <si>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</si>
  <si>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</si>
  <si>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</si>
  <si>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</si>
  <si>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</si>
  <si>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</si>
  <si>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</si>
  <si>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</si>
  <si>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</si>
  <si>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</si>
  <si>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</si>
  <si>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</si>
  <si>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</si>
  <si>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</si>
  <si>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</si>
  <si>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</si>
  <si>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</si>
  <si>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</si>
  <si>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</si>
  <si>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</si>
  <si>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</si>
  <si>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</si>
  <si>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</si>
  <si>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</si>
  <si>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</si>
  <si>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</si>
  <si>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</si>
  <si>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</si>
  <si>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</si>
  <si>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</si>
  <si>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</si>
  <si>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</si>
  <si>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</si>
  <si>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</si>
  <si>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</si>
  <si>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</si>
  <si>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</si>
  <si>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</si>
  <si>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</si>
  <si>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</si>
  <si>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</si>
  <si>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</si>
  <si>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</si>
  <si>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</si>
  <si>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</si>
  <si>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</si>
  <si>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</si>
  <si>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</si>
  <si>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</si>
  <si>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</si>
  <si>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</si>
  <si>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</si>
  <si>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</si>
  <si>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</si>
  <si>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</si>
  <si>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</si>
  <si>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</si>
  <si>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</si>
  <si>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</si>
  <si>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</si>
  <si>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</si>
  <si>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</si>
  <si>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</si>
  <si>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</si>
  <si>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</si>
  <si>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</si>
  <si>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</si>
  <si>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</si>
  <si>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</si>
  <si>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</si>
  <si>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</si>
  <si>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</si>
  <si>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</si>
  <si>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</si>
  <si>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</si>
  <si>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</si>
  <si>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</si>
  <si>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</si>
  <si>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</si>
  <si>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</si>
  <si>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</si>
  <si>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</si>
  <si>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</si>
  <si>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</si>
  <si>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</si>
  <si>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</si>
  <si>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</si>
  <si>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</si>
  <si>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</si>
  <si>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</si>
  <si>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</si>
  <si>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</si>
  <si>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</si>
  <si>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</si>
  <si>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</si>
  <si>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</si>
  <si>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</si>
  <si>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</si>
  <si>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</si>
  <si>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</si>
  <si>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</si>
  <si>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</si>
  <si>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</si>
  <si>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</si>
  <si>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</si>
  <si>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</si>
  <si>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</si>
  <si>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</si>
  <si>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</si>
  <si>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</si>
  <si>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</si>
  <si>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</si>
  <si>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</si>
  <si>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</si>
  <si>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</si>
  <si>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</si>
  <si>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</si>
  <si>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</si>
  <si>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</si>
  <si>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</si>
  <si>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</si>
  <si>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</si>
  <si>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</si>
  <si>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</si>
  <si>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</si>
  <si>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</si>
  <si>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</si>
  <si>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</si>
  <si>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</si>
  <si>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</si>
  <si>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</si>
  <si>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</si>
  <si>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</si>
  <si>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</si>
  <si>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</si>
  <si>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</si>
  <si>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</si>
  <si>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</si>
  <si>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</si>
  <si>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</si>
  <si>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</si>
  <si>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</si>
  <si>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</si>
  <si>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</si>
  <si>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</si>
  <si>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</si>
  <si>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</si>
  <si>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</si>
  <si>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</si>
  <si>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</si>
  <si>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</si>
  <si>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</si>
  <si>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</si>
  <si>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</si>
  <si>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</si>
  <si>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</si>
  <si>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</si>
  <si>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</si>
  <si>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</si>
  <si>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</si>
  <si>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</si>
  <si>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</si>
  <si>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</si>
  <si>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</si>
  <si>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</si>
  <si>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</si>
  <si>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</si>
  <si>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</si>
  <si>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</si>
  <si>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</si>
  <si>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</si>
  <si>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</si>
  <si>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</si>
  <si>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</si>
  <si>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</si>
  <si>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</si>
  <si>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</si>
  <si>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</si>
  <si>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</si>
  <si>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</si>
  <si>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</si>
  <si>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</si>
  <si>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</si>
  <si>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</si>
  <si>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</si>
  <si>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</si>
  <si>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</si>
  <si>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</si>
  <si>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</si>
  <si>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</si>
  <si>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</si>
  <si>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</si>
  <si>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</si>
  <si>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</si>
  <si>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</si>
  <si>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</si>
  <si>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</si>
  <si>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</si>
  <si>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</si>
  <si>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</si>
  <si>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</si>
  <si>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</si>
  <si>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</si>
  <si>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</si>
  <si>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</si>
  <si>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</si>
  <si>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</si>
  <si>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</si>
  <si>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</si>
  <si>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</si>
  <si>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</si>
  <si>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</si>
  <si>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</si>
  <si>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</si>
  <si>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</si>
  <si>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</si>
  <si>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</si>
  <si>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</si>
  <si>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</si>
  <si>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</si>
  <si>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</si>
  <si>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</si>
  <si>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</si>
  <si>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</si>
  <si>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</si>
  <si>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</si>
  <si>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</si>
  <si>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</si>
  <si>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</si>
  <si>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</si>
  <si>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</si>
  <si>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</si>
  <si>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</si>
  <si>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</si>
  <si>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</si>
  <si>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</si>
  <si>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</si>
  <si>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</si>
  <si>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</si>
  <si>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</si>
  <si>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</si>
  <si>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</si>
  <si>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</si>
  <si>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</si>
  <si>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</si>
  <si>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</si>
  <si>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</si>
  <si>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</si>
  <si>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</si>
  <si>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</si>
  <si>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</si>
  <si>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</si>
  <si>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</si>
  <si>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</si>
  <si>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</si>
  <si>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</si>
  <si>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</si>
  <si>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</si>
  <si>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</si>
  <si>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</si>
  <si>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</si>
  <si>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</si>
  <si>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</si>
  <si>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</si>
  <si>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</si>
  <si>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</si>
  <si>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</si>
  <si>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</si>
  <si>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</si>
  <si>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</si>
  <si>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</si>
  <si>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</si>
  <si>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</si>
  <si>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</si>
  <si>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</si>
  <si>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</si>
  <si>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</si>
  <si>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</si>
  <si>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</si>
  <si>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</si>
  <si>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</si>
  <si>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</si>
  <si>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</si>
  <si>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</si>
  <si>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</si>
  <si>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</si>
  <si>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</si>
  <si>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</si>
  <si>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</si>
  <si>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</si>
  <si>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</si>
  <si>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</si>
  <si>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</si>
  <si>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</si>
  <si>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</si>
  <si>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</si>
  <si>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</si>
  <si>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</si>
  <si>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</si>
  <si>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</si>
  <si>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</si>
  <si>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</si>
  <si>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</si>
  <si>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</si>
  <si>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</si>
  <si>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</si>
  <si>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</si>
  <si>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</si>
  <si>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</si>
  <si>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</si>
  <si>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</si>
  <si>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</si>
  <si>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</si>
  <si>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</si>
  <si>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</si>
  <si>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</si>
  <si>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</si>
  <si>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</si>
  <si>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</si>
  <si>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</si>
  <si>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</si>
  <si>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</si>
  <si>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</si>
  <si>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</si>
  <si>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</si>
  <si>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</si>
  <si>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</si>
  <si>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</si>
  <si>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</si>
  <si>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</si>
  <si>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</si>
  <si>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</si>
  <si>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</si>
  <si>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</si>
  <si>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</si>
  <si>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</si>
  <si>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</si>
  <si>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</si>
  <si>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</si>
  <si>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</si>
  <si>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</si>
  <si>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</si>
  <si>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</si>
  <si>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</si>
  <si>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</si>
  <si>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</si>
  <si>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</si>
  <si>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</si>
  <si>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</si>
  <si>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</si>
  <si>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</si>
  <si>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</si>
  <si>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</si>
  <si>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</si>
  <si>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</si>
  <si>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</si>
  <si>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</si>
  <si>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</si>
  <si>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</si>
  <si>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</si>
  <si>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</si>
  <si>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</si>
  <si>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</si>
  <si>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</si>
  <si>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</si>
  <si>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</si>
  <si>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</si>
  <si>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</si>
  <si>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</si>
  <si>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</si>
  <si>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</si>
  <si>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</si>
  <si>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</si>
  <si>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</si>
  <si>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</si>
  <si>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</si>
  <si>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</si>
  <si>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</si>
  <si>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</si>
  <si>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</si>
  <si>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</si>
  <si>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</si>
  <si>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</si>
  <si>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</si>
  <si>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</si>
  <si>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</si>
  <si>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</si>
  <si>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</si>
  <si>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</si>
  <si>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</si>
  <si>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</si>
  <si>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</si>
  <si>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</si>
  <si>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</si>
  <si>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</si>
  <si>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</si>
  <si>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</si>
  <si>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</si>
  <si>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</si>
  <si>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</si>
  <si>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</si>
  <si>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</si>
  <si>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</si>
  <si>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</si>
  <si>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</si>
  <si>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</si>
  <si>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</si>
  <si>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</si>
  <si>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</si>
  <si>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</si>
  <si>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</si>
  <si>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</si>
  <si>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</si>
  <si>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</si>
  <si>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</si>
  <si>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</si>
  <si>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</si>
  <si>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</si>
  <si>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</si>
  <si>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</si>
  <si>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</si>
  <si>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</si>
  <si>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</si>
  <si>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</si>
  <si>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</si>
  <si>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</si>
  <si>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</si>
  <si>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</si>
  <si>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</si>
  <si>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</si>
  <si>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</si>
  <si>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</si>
  <si>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</si>
  <si>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</si>
  <si>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</si>
  <si>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</si>
  <si>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</si>
  <si>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</si>
  <si>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</si>
  <si>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</si>
  <si>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</si>
  <si>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</si>
  <si>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</si>
  <si>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</si>
  <si>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</si>
  <si>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</si>
  <si>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</si>
  <si>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</si>
  <si>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</si>
  <si>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</si>
  <si>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</si>
  <si>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</si>
  <si>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</si>
  <si>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</si>
  <si>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</si>
  <si>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</si>
  <si>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</si>
  <si>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</si>
  <si>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</si>
  <si>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</si>
  <si>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</si>
  <si>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</si>
  <si>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</si>
  <si>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</si>
  <si>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</si>
  <si>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</si>
  <si>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</si>
  <si>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</si>
  <si>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</si>
  <si>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</si>
  <si>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</si>
  <si>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</si>
  <si>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</si>
  <si>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</si>
  <si>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</si>
  <si>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</si>
  <si>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</si>
  <si>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</si>
  <si>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</si>
  <si>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</si>
  <si>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</si>
  <si>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</si>
  <si>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</si>
  <si>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</si>
  <si>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</si>
  <si>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</si>
  <si>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</si>
  <si>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</si>
  <si>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</si>
  <si>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</si>
  <si>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</si>
  <si>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</si>
  <si>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</si>
  <si>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</si>
  <si>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</si>
  <si>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</si>
  <si>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</si>
  <si>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</si>
  <si>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</si>
  <si>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</si>
  <si>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</si>
  <si>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</si>
  <si>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</si>
  <si>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</si>
  <si>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</si>
  <si>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</si>
  <si>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</si>
  <si>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</si>
  <si>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</si>
  <si>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</si>
  <si>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</si>
  <si>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</si>
  <si>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</si>
  <si>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</si>
  <si>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</si>
  <si>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</si>
  <si>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</si>
  <si>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</si>
  <si>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</si>
  <si>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</si>
  <si>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</si>
  <si>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</si>
  <si>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</si>
  <si>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</si>
  <si>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</si>
  <si>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</si>
  <si>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</si>
  <si>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</si>
  <si>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</si>
  <si>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</si>
  <si>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</si>
  <si>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</si>
  <si>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</si>
  <si>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</si>
  <si>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</si>
  <si>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</si>
  <si>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</si>
  <si>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</si>
  <si>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</si>
  <si>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</si>
  <si>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</si>
  <si>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</si>
  <si>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</si>
  <si>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</si>
  <si>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</si>
  <si>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</si>
  <si>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</si>
  <si>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</si>
  <si>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</si>
  <si>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</si>
  <si>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</si>
  <si>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</si>
  <si>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</si>
  <si>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</si>
  <si>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</si>
  <si>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</si>
  <si>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</si>
  <si>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</si>
  <si>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</si>
  <si>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</si>
  <si>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</si>
  <si>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</si>
  <si>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</si>
  <si>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</si>
  <si>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</si>
  <si>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</si>
  <si>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</si>
  <si>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</si>
  <si>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</si>
  <si>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</si>
  <si>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</si>
  <si>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</si>
  <si>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</si>
  <si>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</si>
  <si>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</si>
  <si>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</si>
  <si>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</si>
  <si>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</si>
  <si>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</si>
  <si>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</si>
  <si>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</si>
  <si>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</si>
  <si>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</si>
  <si>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</si>
  <si>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</si>
  <si>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</si>
  <si>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</si>
  <si>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</si>
  <si>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</si>
  <si>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</si>
  <si>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</si>
  <si>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</si>
  <si>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</si>
  <si>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</si>
  <si>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</si>
  <si>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</si>
  <si>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</si>
  <si>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</si>
  <si>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</si>
  <si>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</si>
  <si>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</si>
  <si>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</si>
  <si>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</si>
  <si>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</si>
  <si>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</si>
  <si>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</si>
  <si>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</si>
  <si>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</si>
  <si>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</si>
  <si>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</si>
  <si>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</si>
  <si>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</si>
  <si>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</si>
  <si>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</si>
  <si>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</si>
  <si>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</si>
  <si>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</si>
  <si>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</si>
  <si>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</si>
  <si>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</si>
  <si>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</si>
  <si>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</si>
  <si>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</si>
  <si>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</si>
  <si>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</si>
  <si>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</si>
  <si>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</si>
  <si>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</si>
  <si>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</si>
  <si>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</si>
  <si>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</si>
  <si>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</si>
  <si>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</si>
  <si>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</si>
  <si>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</si>
  <si>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</si>
  <si>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</si>
  <si>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</si>
  <si>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</si>
  <si>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</si>
  <si>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</si>
  <si>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</si>
  <si>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</si>
  <si>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</si>
  <si>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</si>
  <si>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</si>
  <si>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</si>
  <si>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</si>
  <si>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</si>
  <si>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</si>
  <si>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</si>
  <si>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</si>
  <si>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</si>
  <si>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</si>
  <si>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</si>
  <si>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</si>
  <si>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</si>
  <si>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</si>
  <si>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</si>
  <si>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</si>
  <si>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</si>
  <si>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</si>
  <si>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</si>
  <si>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</si>
  <si>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</si>
  <si>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</si>
  <si>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</si>
  <si>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</si>
  <si>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</si>
  <si>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</si>
  <si>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</si>
  <si>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</si>
  <si>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</si>
  <si>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</si>
  <si>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</si>
  <si>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</si>
  <si>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</si>
  <si>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</si>
  <si>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</si>
  <si>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</si>
  <si>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</si>
  <si>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</si>
  <si>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</si>
  <si>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</si>
  <si>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</si>
  <si>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</si>
  <si>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</si>
  <si>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</si>
  <si>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</si>
  <si>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</si>
  <si>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</si>
  <si>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</si>
  <si>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</si>
  <si>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</si>
  <si>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</si>
  <si>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</si>
  <si>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</si>
  <si>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</si>
  <si>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</si>
  <si>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</si>
  <si>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</si>
  <si>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</si>
  <si>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</si>
  <si>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</si>
  <si>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</si>
  <si>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</si>
  <si>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</si>
  <si>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</si>
  <si>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</si>
  <si>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</si>
  <si>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</si>
  <si>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</si>
  <si>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</si>
  <si>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</si>
  <si>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</si>
  <si>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</si>
  <si>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</si>
  <si>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</si>
  <si>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</si>
  <si>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</si>
  <si>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</si>
  <si>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</si>
  <si>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</si>
  <si>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</si>
  <si>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</si>
  <si>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</si>
  <si>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</si>
  <si>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</si>
  <si>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</si>
  <si>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</si>
  <si>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</si>
  <si>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</si>
  <si>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</si>
  <si>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</si>
  <si>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</si>
  <si>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</si>
  <si>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</si>
  <si>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</si>
  <si>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</si>
  <si>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</si>
  <si>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</si>
  <si>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</si>
  <si>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</si>
  <si>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</si>
  <si>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</si>
  <si>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</si>
  <si>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</si>
  <si>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</si>
  <si>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</si>
  <si>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</si>
  <si>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</si>
  <si>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</si>
  <si>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</si>
  <si>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</si>
  <si>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</si>
  <si>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</si>
  <si>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</si>
  <si>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</si>
  <si>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</si>
  <si>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</si>
  <si>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</si>
  <si>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</si>
  <si>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</si>
  <si>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</si>
  <si>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</si>
  <si>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</si>
  <si>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</si>
  <si>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</si>
  <si>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</si>
  <si>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</si>
  <si>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</si>
  <si>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</si>
  <si>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</si>
  <si>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</si>
  <si>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</si>
  <si>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</si>
  <si>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</si>
  <si>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</si>
  <si>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</si>
  <si>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</si>
  <si>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</si>
  <si>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</si>
  <si>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</si>
  <si>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</si>
  <si>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</si>
  <si>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</si>
  <si>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</si>
  <si>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</si>
  <si>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</si>
  <si>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</si>
  <si>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</si>
  <si>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</si>
  <si>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</si>
  <si>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</si>
  <si>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</si>
  <si>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</si>
  <si>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</si>
  <si>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</si>
  <si>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</si>
  <si>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</si>
  <si>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</si>
  <si>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</si>
  <si>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</si>
  <si>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</si>
  <si>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</si>
  <si>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</si>
  <si>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</si>
  <si>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</si>
  <si>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</si>
  <si>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</si>
  <si>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</si>
  <si>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</si>
  <si>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</si>
  <si>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</si>
  <si>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</si>
  <si>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</si>
  <si>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</si>
  <si>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</si>
  <si>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</si>
  <si>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</si>
  <si>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</si>
  <si>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</si>
  <si>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</si>
  <si>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</si>
  <si>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</si>
  <si>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</si>
  <si>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</si>
  <si>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</si>
  <si>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</si>
  <si>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</si>
  <si>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</si>
  <si>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</si>
  <si>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</si>
  <si>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</si>
  <si>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</si>
  <si>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</si>
  <si>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</si>
  <si>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</si>
  <si>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</si>
  <si>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</si>
  <si>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</si>
  <si>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</si>
  <si>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</si>
  <si>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</si>
  <si>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</si>
  <si>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</si>
  <si>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</si>
  <si>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</si>
  <si>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</si>
  <si>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</si>
  <si>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</si>
  <si>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</si>
  <si>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</si>
  <si>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</si>
  <si>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</si>
  <si>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</si>
  <si>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</si>
  <si>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</si>
  <si>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</si>
  <si>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</si>
  <si>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</si>
  <si>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</si>
  <si>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</si>
  <si>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</si>
  <si>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</si>
  <si>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</si>
  <si>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</si>
  <si>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</si>
  <si>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</si>
  <si>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</si>
  <si>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</si>
  <si>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</si>
  <si>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</si>
  <si>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</si>
  <si>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</si>
  <si>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</si>
  <si>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</si>
  <si>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</si>
  <si>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</si>
  <si>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</si>
  <si>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</si>
  <si>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</si>
  <si>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</si>
  <si>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</si>
  <si>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</si>
  <si>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</si>
  <si>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</si>
  <si>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</si>
  <si>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</si>
  <si>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</si>
  <si>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</si>
  <si>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</si>
  <si>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</si>
  <si>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</si>
  <si>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</si>
  <si>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</si>
  <si>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</si>
  <si>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</si>
  <si>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</si>
  <si>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</si>
  <si>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</si>
  <si>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</si>
  <si>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</si>
  <si>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</si>
  <si>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</si>
  <si>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</si>
  <si>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</si>
  <si>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</si>
  <si>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</si>
  <si>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</si>
  <si>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</si>
  <si>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</si>
  <si>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</si>
  <si>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</si>
  <si>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</si>
  <si>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</si>
  <si>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</si>
  <si>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</si>
  <si>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</si>
  <si>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</si>
  <si>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</si>
  <si>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</si>
  <si>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</si>
  <si>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</si>
  <si>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</si>
  <si>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</si>
  <si>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</si>
  <si>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</si>
  <si>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</si>
  <si>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</si>
  <si>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</si>
  <si>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</si>
  <si>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</si>
  <si>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</si>
  <si>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</si>
  <si>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</si>
  <si>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</si>
  <si>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</si>
  <si>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</si>
  <si>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</si>
  <si>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</si>
  <si>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</si>
  <si>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</si>
  <si>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</si>
  <si>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</si>
  <si>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</si>
  <si>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</si>
  <si>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</si>
  <si>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</si>
  <si>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</si>
  <si>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</si>
  <si>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</si>
  <si>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</si>
  <si>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</si>
  <si>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</si>
  <si>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</si>
  <si>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</si>
  <si>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</si>
  <si>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</si>
  <si>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</si>
  <si>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</si>
  <si>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</si>
  <si>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</si>
  <si>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</si>
  <si>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</si>
  <si>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</si>
  <si>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</si>
  <si>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</si>
  <si>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</si>
  <si>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</si>
  <si>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</si>
  <si>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</si>
  <si>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</si>
  <si>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</si>
  <si>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</si>
  <si>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</si>
  <si>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</si>
  <si>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</si>
  <si>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</si>
  <si>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</si>
  <si>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</si>
  <si>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</si>
  <si>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</si>
  <si>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</si>
  <si>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</si>
  <si>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</si>
  <si>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</si>
  <si>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</si>
  <si>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</si>
  <si>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</si>
  <si>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</si>
  <si>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</si>
  <si>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</si>
  <si>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</si>
  <si>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</si>
  <si>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</si>
  <si>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</si>
  <si>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</si>
  <si>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</si>
  <si>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</si>
  <si>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</si>
  <si>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</si>
  <si>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</si>
  <si>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</si>
  <si>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</si>
  <si>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</si>
  <si>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</si>
  <si>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</si>
  <si>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</si>
  <si>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</si>
  <si>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</si>
  <si>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</si>
  <si>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</si>
  <si>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</si>
  <si>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</si>
  <si>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</si>
  <si>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</si>
  <si>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</si>
  <si>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</si>
  <si>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</si>
  <si>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</si>
  <si>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</si>
  <si>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</si>
  <si>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</si>
  <si>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</si>
  <si>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</si>
  <si>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</si>
  <si>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</si>
  <si>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</si>
  <si>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</si>
  <si>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</si>
  <si>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</si>
  <si>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</si>
  <si>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</si>
  <si>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</si>
  <si>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</si>
  <si>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</si>
  <si>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</si>
  <si>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</si>
  <si>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</si>
  <si>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</si>
  <si>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</si>
  <si>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</si>
  <si>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</si>
  <si>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</si>
  <si>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</si>
  <si>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</si>
  <si>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</si>
  <si>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</si>
  <si>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</si>
  <si>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</si>
  <si>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</si>
  <si>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</si>
  <si>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</si>
  <si>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</si>
  <si>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</si>
  <si>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</si>
  <si>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</si>
  <si>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</si>
  <si>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</si>
  <si>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</si>
  <si>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</si>
  <si>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</si>
  <si>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</si>
  <si>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</si>
  <si>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</si>
  <si>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</si>
  <si>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</si>
  <si>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</si>
  <si>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</si>
  <si>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</si>
  <si>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</si>
  <si>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</si>
  <si>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</si>
  <si>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</si>
  <si>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</si>
  <si>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</si>
  <si>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</si>
  <si>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</si>
  <si>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</si>
  <si>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</si>
  <si>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</si>
  <si>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</si>
  <si>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</si>
  <si>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</si>
  <si>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</si>
  <si>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</si>
  <si>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</si>
  <si>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</si>
  <si>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</si>
  <si>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</si>
  <si>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</si>
  <si>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</si>
  <si>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</si>
  <si>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</si>
  <si>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</si>
  <si>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</si>
  <si>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</si>
  <si>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</si>
  <si>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</si>
  <si>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</si>
  <si>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</si>
  <si>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</si>
  <si>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</si>
  <si>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</si>
  <si>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</si>
  <si>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</si>
  <si>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</si>
  <si>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</si>
  <si>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</si>
  <si>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</si>
  <si>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</si>
  <si>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</si>
  <si>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</si>
  <si>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</si>
  <si>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</si>
  <si>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</si>
  <si>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</si>
  <si>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</si>
  <si>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</si>
  <si>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</si>
  <si>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</si>
  <si>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</si>
  <si>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</si>
  <si>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</si>
  <si>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</si>
  <si>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</si>
  <si>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</si>
  <si>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</si>
  <si>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</si>
  <si>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</si>
  <si>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</si>
  <si>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</si>
  <si>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</si>
  <si>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</si>
  <si>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</si>
  <si>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</si>
  <si>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</si>
  <si>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</si>
  <si>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</si>
  <si>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</si>
  <si>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</si>
  <si>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</si>
  <si>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</si>
  <si>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</si>
  <si>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</si>
  <si>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</si>
  <si>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</si>
  <si>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</si>
  <si>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</si>
  <si>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</si>
  <si>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</si>
  <si>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</si>
  <si>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</si>
  <si>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</si>
  <si>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</si>
  <si>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</si>
  <si>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</si>
  <si>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</si>
  <si>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</si>
  <si>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</si>
  <si>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</si>
  <si>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</si>
  <si>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</si>
  <si>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</si>
  <si>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</si>
  <si>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</si>
  <si>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</si>
  <si>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</si>
  <si>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</si>
  <si>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</si>
  <si>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</si>
  <si>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</si>
  <si>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</si>
  <si>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</si>
  <si>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</si>
  <si>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</si>
  <si>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</si>
  <si>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</si>
  <si>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</si>
  <si>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</si>
  <si>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</si>
  <si>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</si>
  <si>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</si>
  <si>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</si>
  <si>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</si>
  <si>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</si>
  <si>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</si>
  <si>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</si>
  <si>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</si>
  <si>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</si>
  <si>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</si>
  <si>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</si>
  <si>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</si>
  <si>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</si>
  <si>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</si>
  <si>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</si>
  <si>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</si>
  <si>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</si>
  <si>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</si>
  <si>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</si>
  <si>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</si>
  <si>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</si>
  <si>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</si>
  <si>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</si>
  <si>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</si>
  <si>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</si>
  <si>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</si>
  <si>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</si>
  <si>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</si>
  <si>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</si>
  <si>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</si>
  <si>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</si>
  <si>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</si>
  <si>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</si>
  <si>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</si>
  <si>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</si>
  <si>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</si>
  <si>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</si>
  <si>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</si>
  <si>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</si>
  <si>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</si>
  <si>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</si>
  <si>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</si>
  <si>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</si>
  <si>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</si>
  <si>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</si>
  <si>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</si>
  <si>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</si>
  <si>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</si>
  <si>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</si>
  <si>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</si>
  <si>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</si>
  <si>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</si>
  <si>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</si>
  <si>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</si>
  <si>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</si>
  <si>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</si>
  <si>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</si>
  <si>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</si>
  <si>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</si>
  <si>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</si>
  <si>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</si>
  <si>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</si>
  <si>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</si>
  <si>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</si>
  <si>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</si>
  <si>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</si>
  <si>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</si>
  <si>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</si>
  <si>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</si>
  <si>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</si>
  <si>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</si>
  <si>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</si>
  <si>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</si>
  <si>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</si>
  <si>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</si>
  <si>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</si>
  <si>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</si>
  <si>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</si>
  <si>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</si>
  <si>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</si>
  <si>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</si>
  <si>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</si>
  <si>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</si>
  <si>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</si>
  <si>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</si>
  <si>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</si>
  <si>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</si>
  <si>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</si>
  <si>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</si>
  <si>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</si>
  <si>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</si>
  <si>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</si>
  <si>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</si>
  <si>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</si>
  <si>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</si>
  <si>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</si>
  <si>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</si>
  <si>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</si>
  <si>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</si>
  <si>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</si>
  <si>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</si>
  <si>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</si>
  <si>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</si>
  <si>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</si>
  <si>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</si>
  <si>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</si>
  <si>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</si>
  <si>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</si>
  <si>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</si>
  <si>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</si>
  <si>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</si>
  <si>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</si>
  <si>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</si>
  <si>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</si>
  <si>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</si>
  <si>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</si>
  <si>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</si>
  <si>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</si>
  <si>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</si>
  <si>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</si>
  <si>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</si>
  <si>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</si>
  <si>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</si>
  <si>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</si>
  <si>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</si>
  <si>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</si>
  <si>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</si>
  <si>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</si>
  <si>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</si>
  <si>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</si>
  <si>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</si>
  <si>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</si>
  <si>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</si>
  <si>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</si>
  <si>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</si>
  <si>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</si>
  <si>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</si>
  <si>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</si>
  <si>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</si>
  <si>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</si>
  <si>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</si>
  <si>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</si>
  <si>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</si>
  <si>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</si>
  <si>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</si>
  <si>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</si>
  <si>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</si>
  <si>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</si>
  <si>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</si>
  <si>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</si>
  <si>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</si>
  <si>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</si>
  <si>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</si>
  <si>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</si>
  <si>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</si>
  <si>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</si>
  <si>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</si>
  <si>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</si>
  <si>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</si>
  <si>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</si>
  <si>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</si>
  <si>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</si>
  <si>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</si>
  <si>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</si>
  <si>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</si>
  <si>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</si>
  <si>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</si>
  <si>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</si>
  <si>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</si>
  <si>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</si>
  <si>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</si>
  <si>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</si>
  <si>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</si>
  <si>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</si>
  <si>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</si>
  <si>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</si>
  <si>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</si>
  <si>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</si>
  <si>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</si>
  <si>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</si>
  <si>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</si>
  <si>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</si>
  <si>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</si>
  <si>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</si>
  <si>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</si>
  <si>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</si>
  <si>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</si>
  <si>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</si>
  <si>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</si>
  <si>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</si>
  <si>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</si>
  <si>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</si>
  <si>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</si>
  <si>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</si>
  <si>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</si>
  <si>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</si>
  <si>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</si>
  <si>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</si>
  <si>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</si>
  <si>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</si>
  <si>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</si>
  <si>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</si>
  <si>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</si>
  <si>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</si>
  <si>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</si>
  <si>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</si>
  <si>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</si>
  <si>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</si>
  <si>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</si>
  <si>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</si>
  <si>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</si>
  <si>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</si>
  <si>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</si>
  <si>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</si>
  <si>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</si>
  <si>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</si>
  <si>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</si>
  <si>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</si>
  <si>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</si>
  <si>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</si>
  <si>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</si>
  <si>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</si>
  <si>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</si>
  <si>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</si>
  <si>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</si>
  <si>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</si>
  <si>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</si>
  <si>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</si>
  <si>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</si>
  <si>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</si>
  <si>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</si>
  <si>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</si>
  <si>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</si>
  <si>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</si>
  <si>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</si>
  <si>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</si>
  <si>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</si>
  <si>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</si>
  <si>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</si>
  <si>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</si>
  <si>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</si>
  <si>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</si>
  <si>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</si>
  <si>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</si>
  <si>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</si>
  <si>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</si>
  <si>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</si>
  <si>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</si>
  <si>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</si>
  <si>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</si>
  <si>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</si>
  <si>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</si>
  <si>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</si>
  <si>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</si>
  <si>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</si>
  <si>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</si>
  <si>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</si>
  <si>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</si>
  <si>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</si>
  <si>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</si>
  <si>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</si>
  <si>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</si>
  <si>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</si>
  <si>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</si>
  <si>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</si>
  <si>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</si>
  <si>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</si>
  <si>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</si>
  <si>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</si>
  <si>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</si>
  <si>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</si>
  <si>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</si>
  <si>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</si>
  <si>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</si>
  <si>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</si>
  <si>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</si>
  <si>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</si>
  <si>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</si>
  <si>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</si>
  <si>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</si>
  <si>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</si>
  <si>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</si>
  <si>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</si>
  <si>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</si>
  <si>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</si>
  <si>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</si>
  <si>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</si>
  <si>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</si>
  <si>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</si>
  <si>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</si>
  <si>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</si>
  <si>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</si>
  <si>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</si>
  <si>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</si>
  <si>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</si>
  <si>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</si>
  <si>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</si>
  <si>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</si>
  <si>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</si>
  <si>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</si>
  <si>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</si>
  <si>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</si>
  <si>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</si>
  <si>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</si>
  <si>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</si>
  <si>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</si>
  <si>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</si>
  <si>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</si>
  <si>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</si>
  <si>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</si>
  <si>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</si>
  <si>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</si>
  <si>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</si>
  <si>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</si>
  <si>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</si>
  <si>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</si>
  <si>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</si>
  <si>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</si>
  <si>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</si>
  <si>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</si>
  <si>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</si>
  <si>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</si>
  <si>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</si>
  <si>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</si>
  <si>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</si>
  <si>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</si>
  <si>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</si>
  <si>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</si>
  <si>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</si>
  <si>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</si>
  <si>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</si>
  <si>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</si>
  <si>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</si>
  <si>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</si>
  <si>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</si>
  <si>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</si>
  <si>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</si>
  <si>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</si>
  <si>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</si>
  <si>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</si>
  <si>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</si>
  <si>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</si>
  <si>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</si>
  <si>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</si>
  <si>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</si>
  <si>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</si>
  <si>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</si>
  <si>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</si>
  <si>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</si>
  <si>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</si>
  <si>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</si>
  <si>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</si>
  <si>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</si>
  <si>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</si>
  <si>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</si>
  <si>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</si>
  <si>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</si>
  <si>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</si>
  <si>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</si>
  <si>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</si>
  <si>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</si>
  <si>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</si>
  <si>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</si>
  <si>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</si>
  <si>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</si>
  <si>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</si>
  <si>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</si>
  <si>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</si>
  <si>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</si>
  <si>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</si>
  <si>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</si>
  <si>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</si>
  <si>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</si>
  <si>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</si>
  <si>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</si>
  <si>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</si>
  <si>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</si>
  <si>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</si>
  <si>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</si>
  <si>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</si>
  <si>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</si>
  <si>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</si>
  <si>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</si>
  <si>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</si>
  <si>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</si>
  <si>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</si>
  <si>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</si>
  <si>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</si>
  <si>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</si>
  <si>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</si>
  <si>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</si>
  <si>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</si>
  <si>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</si>
  <si>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</si>
  <si>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</si>
  <si>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</si>
  <si>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</si>
  <si>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</si>
  <si>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</si>
  <si>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</si>
  <si>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</si>
  <si>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</si>
  <si>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</si>
  <si>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</si>
  <si>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</si>
  <si>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</si>
  <si>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</si>
  <si>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</si>
  <si>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</si>
  <si>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</si>
  <si>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</si>
  <si>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</si>
  <si>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</si>
  <si>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</si>
  <si>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</si>
  <si>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</si>
  <si>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</si>
  <si>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</si>
  <si>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</si>
  <si>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</si>
  <si>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</si>
  <si>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</si>
  <si>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</si>
  <si>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</si>
  <si>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</si>
  <si>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</si>
  <si>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</si>
  <si>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</si>
  <si>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</si>
  <si>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</si>
  <si>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</si>
  <si>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</si>
  <si>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</si>
  <si>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</si>
  <si>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</si>
  <si>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</si>
  <si>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</si>
  <si>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</si>
  <si>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</si>
  <si>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</si>
  <si>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</si>
  <si>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</si>
  <si>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</si>
  <si>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</si>
  <si>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</si>
  <si>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</si>
  <si>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</si>
  <si>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</si>
  <si>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</si>
  <si>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</si>
  <si>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</si>
  <si>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</si>
  <si>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</si>
  <si>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</si>
  <si>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</si>
  <si>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</si>
  <si>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</si>
  <si>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</si>
  <si>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</si>
  <si>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</si>
  <si>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</si>
  <si>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</si>
  <si>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</si>
  <si>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</si>
  <si>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</si>
  <si>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</si>
  <si>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</si>
  <si>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</si>
  <si>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</si>
  <si>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</si>
  <si>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</si>
  <si>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</si>
  <si>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</si>
  <si>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</si>
  <si>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</si>
  <si>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</si>
  <si>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</si>
  <si>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</si>
  <si>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</si>
  <si>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</si>
  <si>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</si>
  <si>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</si>
  <si>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</si>
  <si>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</si>
  <si>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</si>
  <si>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</si>
  <si>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</si>
  <si>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</si>
  <si>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</si>
  <si>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</si>
  <si>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</si>
  <si>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</si>
  <si>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</si>
  <si>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</si>
  <si>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</si>
  <si>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</si>
  <si>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</si>
  <si>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</si>
  <si>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</si>
  <si>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</si>
  <si>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</si>
  <si>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</si>
  <si>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</si>
  <si>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</si>
  <si>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</si>
  <si>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</si>
  <si>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</si>
  <si>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</si>
  <si>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</si>
  <si>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</si>
  <si>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</si>
  <si>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</si>
  <si>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</si>
  <si>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</si>
  <si>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</si>
  <si>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</si>
  <si>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</si>
  <si>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</si>
  <si>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</si>
  <si>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</si>
  <si>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</si>
  <si>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</si>
  <si>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</si>
  <si>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</si>
  <si>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</si>
  <si>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</si>
  <si>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</si>
  <si>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</si>
  <si>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</si>
  <si>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</si>
  <si>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</si>
  <si>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</si>
  <si>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</si>
  <si>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</si>
  <si>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</si>
  <si>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</si>
  <si>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</si>
  <si>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</si>
  <si>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</si>
  <si>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</si>
  <si>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</si>
  <si>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</si>
  <si>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</si>
  <si>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</si>
  <si>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</si>
  <si>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</si>
  <si>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</si>
  <si>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</si>
  <si>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</si>
  <si>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</si>
  <si>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</si>
  <si>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</si>
  <si>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</si>
  <si>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</si>
  <si>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</si>
  <si>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</si>
  <si>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</si>
  <si>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</si>
  <si>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</si>
  <si>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</si>
  <si>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</si>
  <si>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</si>
  <si>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</si>
  <si>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</si>
  <si>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</si>
  <si>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</si>
  <si>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</si>
  <si>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</si>
  <si>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</si>
  <si>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</si>
  <si>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</si>
  <si>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</si>
  <si>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</si>
  <si>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</si>
  <si>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</si>
  <si>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</si>
  <si>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</si>
  <si>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</si>
  <si>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</si>
  <si>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</si>
  <si>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</si>
  <si>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</si>
  <si>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</si>
  <si>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</si>
  <si>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</si>
  <si>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</si>
  <si>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</si>
  <si>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</si>
  <si>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</si>
  <si>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</si>
  <si>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</si>
  <si>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</si>
  <si>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</si>
  <si>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</si>
  <si>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</si>
  <si>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</si>
  <si>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</si>
  <si>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</si>
  <si>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</si>
  <si>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</si>
  <si>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</si>
  <si>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</si>
  <si>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</si>
  <si>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</si>
  <si>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</si>
  <si>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</si>
  <si>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</si>
  <si>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</si>
  <si>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</si>
  <si>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</si>
  <si>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</si>
  <si>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</si>
  <si>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</si>
  <si>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</si>
  <si>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</si>
  <si>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</si>
  <si>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</si>
  <si>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</si>
  <si>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</si>
  <si>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</si>
  <si>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</si>
  <si>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</si>
  <si>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</si>
  <si>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</si>
  <si>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</si>
  <si>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</si>
  <si>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</si>
  <si>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</si>
  <si>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</si>
  <si>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</si>
  <si>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</si>
  <si>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</si>
  <si>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</si>
  <si>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</si>
  <si>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</si>
  <si>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</si>
  <si>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</si>
  <si>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</si>
  <si>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</si>
  <si>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</si>
  <si>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</si>
  <si>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</si>
  <si>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</si>
  <si>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</si>
  <si>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</si>
  <si>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</si>
  <si>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</si>
  <si>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</si>
  <si>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</si>
  <si>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</si>
  <si>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</si>
  <si>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</si>
  <si>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</si>
  <si>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</si>
  <si>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</si>
  <si>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</si>
  <si>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</si>
  <si>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</si>
  <si>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</si>
  <si>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</si>
  <si>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</si>
  <si>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</si>
  <si>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</si>
  <si>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</si>
  <si>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</si>
  <si>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</si>
  <si>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</si>
  <si>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</si>
  <si>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</si>
  <si>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</si>
  <si>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</si>
  <si>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</si>
  <si>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</si>
  <si>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</si>
  <si>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</si>
  <si>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</si>
  <si>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</si>
  <si>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</si>
  <si>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</si>
  <si>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</si>
  <si>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</si>
  <si>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</si>
  <si>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</si>
  <si>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</si>
  <si>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</si>
  <si>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</si>
  <si>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</si>
  <si>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</si>
  <si>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</si>
  <si>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</si>
  <si>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</si>
  <si>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</si>
  <si>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</si>
  <si>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</si>
  <si>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</si>
  <si>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</si>
  <si>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</si>
  <si>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</si>
  <si>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</si>
  <si>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</si>
  <si>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</si>
  <si>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</si>
  <si>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</si>
  <si>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</si>
  <si>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</si>
  <si>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</si>
  <si>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</si>
  <si>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</si>
  <si>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</si>
  <si>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</si>
  <si>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</si>
  <si>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</si>
  <si>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</si>
  <si>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</si>
  <si>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</si>
  <si>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</si>
  <si>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</si>
  <si>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</si>
  <si>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</si>
  <si>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</si>
  <si>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</si>
  <si>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</si>
  <si>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</si>
  <si>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</si>
  <si>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</si>
  <si>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</si>
  <si>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</si>
  <si>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</si>
  <si>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</si>
  <si>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</si>
  <si>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</si>
  <si>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</si>
  <si>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</si>
  <si>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</si>
  <si>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</si>
  <si>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</si>
  <si>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</si>
  <si>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</si>
  <si>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</si>
  <si>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</si>
  <si>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</si>
  <si>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</si>
  <si>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</si>
  <si>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</si>
  <si>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</si>
  <si>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</si>
  <si>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</si>
  <si>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</si>
  <si>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</si>
  <si>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</si>
  <si>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</si>
  <si>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</si>
  <si>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</si>
  <si>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</si>
  <si>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</si>
  <si>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</si>
  <si>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</si>
  <si>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</si>
  <si>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</si>
  <si>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</si>
  <si>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</si>
  <si>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</si>
  <si>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</si>
  <si>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</si>
  <si>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</si>
  <si>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</si>
  <si>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</si>
  <si>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</si>
  <si>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</si>
  <si>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</si>
  <si>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</si>
  <si>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</si>
  <si>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</si>
  <si>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</si>
  <si>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</si>
  <si>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</si>
  <si>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</si>
  <si>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</si>
  <si>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</si>
  <si>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</si>
  <si>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</si>
  <si>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</si>
  <si>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</si>
  <si>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</si>
  <si>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</si>
  <si>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</si>
  <si>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</si>
  <si>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</si>
  <si>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</si>
  <si>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</si>
  <si>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</si>
  <si>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</si>
  <si>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</si>
  <si>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</si>
  <si>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</si>
  <si>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</si>
  <si>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</si>
  <si>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</si>
  <si>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</si>
  <si>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</si>
  <si>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</si>
  <si>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</si>
  <si>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</si>
  <si>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</si>
  <si>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</si>
  <si>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</si>
  <si>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</si>
  <si>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</si>
  <si>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</si>
  <si>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</si>
  <si>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</si>
  <si>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</si>
  <si>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</si>
  <si>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</si>
  <si>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</si>
  <si>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</si>
  <si>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</si>
  <si>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</si>
  <si>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</si>
  <si>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</si>
  <si>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</si>
  <si>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</si>
  <si>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</si>
  <si>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</si>
  <si>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</si>
  <si>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</si>
  <si>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</si>
  <si>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</si>
  <si>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</si>
  <si>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</si>
  <si>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</si>
  <si>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</si>
  <si>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</si>
  <si>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</si>
  <si>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</si>
  <si>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</si>
  <si>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</si>
  <si>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</si>
  <si>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</si>
  <si>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</si>
  <si>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</si>
  <si>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</si>
  <si>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</si>
  <si>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</si>
  <si>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</si>
  <si>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</si>
  <si>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</si>
  <si>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</si>
  <si>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</si>
  <si>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</si>
  <si>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</si>
  <si>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</si>
  <si>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</si>
  <si>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</si>
  <si>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</si>
  <si>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</si>
  <si>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</si>
  <si>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</si>
  <si>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</si>
  <si>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</si>
  <si>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</si>
  <si>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</si>
  <si>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</si>
  <si>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</si>
  <si>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</si>
  <si>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</si>
  <si>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</si>
  <si>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</si>
  <si>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</si>
  <si>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</si>
  <si>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</si>
  <si>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</si>
  <si>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</si>
  <si>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</si>
  <si>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</si>
  <si>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</si>
  <si>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</si>
  <si>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</si>
  <si>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</si>
  <si>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</si>
  <si>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</si>
  <si>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</si>
  <si>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</si>
  <si>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</si>
  <si>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</si>
  <si>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</si>
  <si>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</si>
  <si>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</si>
  <si>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</si>
  <si>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</si>
  <si>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</si>
  <si>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</si>
  <si>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</si>
  <si>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</si>
  <si>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</si>
  <si>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</si>
  <si>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</si>
  <si>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</si>
  <si>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</si>
  <si>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</si>
  <si>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</si>
  <si>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</si>
  <si>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</si>
  <si>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</si>
  <si>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</si>
  <si>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</si>
  <si>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</si>
  <si>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</si>
  <si>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</si>
  <si>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</si>
  <si>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</si>
  <si>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</si>
  <si>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</si>
  <si>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</si>
  <si>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</si>
  <si>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</si>
  <si>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</si>
  <si>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</si>
  <si>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</si>
  <si>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</si>
  <si>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</si>
  <si>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</si>
  <si>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</si>
  <si>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</si>
  <si>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</si>
  <si>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</si>
  <si>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</si>
  <si>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</si>
  <si>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</si>
  <si>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</si>
  <si>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</si>
  <si>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</si>
  <si>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</si>
  <si>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</si>
  <si>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</si>
  <si>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</si>
  <si>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</si>
  <si>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</si>
  <si>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</si>
  <si>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</si>
  <si>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</si>
  <si>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</si>
  <si>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</si>
  <si>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</si>
  <si>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</si>
  <si>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</si>
  <si>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</si>
  <si>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</si>
  <si>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</si>
  <si>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</si>
  <si>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</si>
  <si>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</si>
  <si>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</si>
  <si>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</si>
  <si>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</si>
  <si>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</si>
  <si>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</si>
  <si>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</si>
  <si>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</si>
  <si>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</si>
  <si>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</si>
  <si>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</si>
  <si>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</si>
  <si>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</si>
  <si>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</si>
  <si>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</si>
  <si>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</si>
  <si>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</si>
  <si>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</si>
  <si>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</si>
  <si>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</si>
  <si>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</si>
  <si>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</si>
  <si>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</si>
  <si>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</si>
  <si>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</si>
  <si>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</si>
  <si>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</si>
  <si>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</si>
  <si>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</si>
  <si>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</si>
  <si>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</si>
  <si>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</si>
  <si>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</si>
  <si>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</si>
  <si>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</si>
  <si>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</si>
  <si>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</si>
  <si>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</si>
  <si>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</si>
  <si>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</si>
  <si>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</si>
  <si>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</si>
  <si>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</si>
  <si>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</si>
  <si>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</si>
  <si>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</si>
  <si>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</si>
  <si>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</si>
  <si>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</si>
  <si>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</si>
  <si>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</si>
  <si>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</si>
  <si>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</si>
  <si>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</si>
  <si>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</si>
  <si>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</si>
  <si>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</si>
  <si>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</si>
  <si>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</si>
  <si>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</si>
  <si>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</si>
  <si>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</si>
  <si>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</si>
  <si>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</si>
  <si>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</si>
  <si>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</si>
  <si>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</si>
  <si>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</si>
  <si>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</si>
  <si>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</si>
  <si>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</si>
  <si>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</si>
  <si>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</si>
  <si>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</si>
  <si>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</si>
  <si>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</si>
  <si>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</si>
  <si>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</si>
  <si>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</si>
  <si>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</si>
  <si>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</si>
  <si>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</si>
  <si>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</si>
  <si>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</si>
  <si>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</si>
  <si>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</si>
  <si>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</si>
  <si>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</si>
  <si>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</si>
  <si>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</si>
  <si>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</si>
  <si>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</si>
  <si>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</si>
  <si>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</si>
  <si>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</si>
  <si>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</si>
  <si>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</si>
  <si>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</si>
  <si>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</si>
  <si>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</si>
  <si>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</si>
  <si>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</si>
  <si>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</si>
  <si>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</si>
  <si>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</si>
  <si>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</si>
  <si>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</si>
  <si>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</si>
  <si>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</si>
  <si>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</si>
  <si>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</si>
  <si>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</si>
  <si>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</si>
  <si>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</si>
  <si>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</si>
  <si>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</si>
  <si>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</si>
  <si>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</si>
  <si>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</si>
  <si>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</si>
  <si>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</si>
  <si>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</si>
  <si>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</si>
  <si>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</si>
  <si>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</si>
  <si>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</si>
  <si>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</si>
  <si>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</si>
  <si>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</si>
  <si>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</si>
  <si>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</si>
  <si>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</si>
  <si>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</si>
  <si>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</si>
  <si>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</si>
  <si>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</si>
  <si>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</si>
  <si>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</si>
  <si>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</si>
  <si>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</si>
  <si>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</si>
  <si>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</si>
  <si>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</si>
  <si>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</si>
  <si>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</si>
  <si>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</si>
  <si>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</si>
  <si>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</si>
  <si>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</si>
  <si>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</si>
  <si>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</si>
  <si>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</si>
  <si>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</si>
  <si>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</si>
  <si>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</si>
  <si>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</si>
  <si>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</si>
  <si>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</si>
  <si>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</si>
  <si>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</si>
  <si>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</si>
  <si>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</si>
  <si>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</si>
  <si>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</si>
  <si>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</si>
  <si>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</si>
  <si>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</si>
  <si>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</si>
  <si>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</si>
  <si>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</si>
  <si>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</si>
  <si>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</si>
  <si>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</si>
  <si>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</si>
  <si>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</si>
  <si>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</si>
  <si>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</si>
  <si>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</si>
  <si>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</si>
  <si>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</si>
  <si>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</si>
  <si>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</si>
  <si>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</si>
  <si>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</si>
  <si>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</si>
  <si>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</si>
  <si>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</si>
  <si>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</si>
  <si>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</si>
  <si>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</si>
  <si>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</si>
  <si>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</si>
  <si>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</si>
  <si>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</si>
  <si>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</si>
  <si>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</si>
  <si>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</si>
  <si>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</si>
  <si>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</si>
  <si>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</si>
  <si>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</si>
  <si>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</si>
  <si>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</si>
  <si>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</si>
  <si>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</si>
  <si>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</si>
  <si>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</si>
  <si>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</si>
  <si>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</si>
  <si>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</si>
  <si>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</si>
  <si>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</si>
  <si>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</si>
  <si>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</si>
  <si>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</si>
  <si>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</si>
  <si>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</si>
  <si>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</si>
  <si>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</si>
  <si>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</si>
  <si>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</si>
  <si>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</si>
  <si>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</si>
  <si>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</si>
  <si>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</si>
  <si>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</si>
  <si>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</si>
  <si>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</si>
  <si>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</si>
  <si>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</si>
  <si>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</si>
  <si>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</si>
  <si>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</si>
  <si>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</si>
  <si>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</si>
  <si>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</si>
  <si>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</si>
  <si>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</si>
  <si>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</si>
  <si>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</si>
  <si>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</si>
  <si>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</si>
  <si>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</si>
  <si>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</si>
  <si>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</si>
  <si>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</si>
  <si>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</si>
  <si>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</si>
  <si>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</si>
  <si>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</si>
  <si>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</si>
  <si>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</si>
  <si>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</si>
  <si>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</si>
  <si>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</si>
  <si>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</si>
  <si>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</si>
  <si>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</si>
  <si>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</si>
  <si>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</si>
  <si>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</si>
  <si>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</si>
  <si>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</si>
  <si>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</si>
  <si>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</si>
  <si>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</si>
  <si>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</si>
  <si>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</si>
  <si>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</si>
  <si>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</si>
  <si>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</si>
  <si>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</si>
  <si>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</si>
  <si>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</si>
  <si>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</si>
  <si>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</si>
  <si>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</si>
  <si>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</si>
  <si>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</si>
  <si>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</si>
  <si>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</si>
  <si>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</si>
  <si>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</si>
  <si>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</si>
  <si>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</si>
  <si>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</si>
  <si>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</si>
  <si>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</si>
  <si>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</si>
  <si>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</si>
  <si>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</si>
  <si>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</si>
  <si>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</si>
  <si>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</si>
  <si>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</si>
  <si>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</si>
  <si>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</si>
  <si>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</si>
  <si>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</si>
  <si>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</si>
  <si>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</si>
  <si>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</si>
  <si>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</si>
  <si>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</si>
  <si>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</si>
  <si>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</si>
  <si>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</si>
  <si>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</si>
  <si>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</si>
  <si>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</si>
  <si>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</si>
  <si>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</si>
  <si>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</si>
  <si>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</si>
  <si>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</si>
  <si>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</si>
  <si>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</si>
  <si>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</si>
  <si>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</si>
  <si>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</si>
  <si>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</si>
  <si>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</si>
  <si>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</si>
  <si>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</si>
  <si>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</si>
  <si>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</si>
  <si>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</si>
  <si>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</si>
  <si>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</si>
  <si>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</si>
  <si>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</si>
  <si>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</si>
  <si>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</si>
  <si>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</si>
  <si>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</si>
  <si>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</si>
  <si>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</si>
  <si>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</si>
  <si>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</si>
  <si>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</si>
  <si>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</si>
  <si>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</si>
  <si>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</si>
  <si>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</si>
  <si>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</si>
  <si>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</si>
  <si>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</si>
  <si>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</si>
  <si>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</si>
  <si>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</si>
  <si>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</si>
  <si>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</si>
  <si>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</si>
  <si>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</si>
  <si>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</si>
  <si>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</si>
  <si>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</si>
  <si>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</si>
  <si>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</si>
  <si>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</si>
  <si>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</si>
  <si>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</si>
  <si>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</si>
  <si>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</si>
  <si>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</si>
  <si>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</si>
  <si>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</si>
  <si>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</si>
  <si>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</si>
  <si>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</si>
  <si>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</si>
  <si>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</si>
  <si>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</si>
  <si>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</si>
  <si>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</si>
  <si>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</si>
  <si>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</si>
  <si>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</si>
  <si>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</si>
  <si>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</si>
  <si>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</si>
  <si>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</si>
  <si>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</si>
  <si>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</si>
  <si>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</si>
  <si>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</si>
  <si>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</si>
  <si>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</si>
  <si>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</si>
  <si>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</si>
  <si>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</si>
  <si>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</si>
  <si>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</si>
  <si>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</si>
  <si>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</si>
  <si>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</si>
  <si>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</si>
  <si>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</si>
  <si>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</si>
  <si>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</si>
  <si>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</si>
  <si>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</si>
  <si>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</si>
  <si>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</si>
  <si>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</si>
  <si>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</si>
  <si>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</si>
  <si>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</si>
  <si>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</si>
  <si>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</si>
  <si>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</si>
  <si>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</si>
  <si>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</si>
  <si>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</si>
  <si>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</si>
  <si>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</si>
  <si>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</si>
  <si>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</si>
  <si>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</si>
  <si>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</si>
  <si>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</si>
  <si>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</si>
  <si>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</si>
  <si>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</si>
  <si>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</si>
  <si>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</si>
  <si>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</si>
  <si>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</si>
  <si>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</si>
  <si>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</si>
  <si>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</si>
  <si>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</si>
  <si>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</si>
  <si>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</si>
  <si>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</si>
  <si>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</si>
  <si>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</si>
  <si>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</si>
  <si>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</si>
  <si>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</si>
  <si>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</si>
  <si>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</si>
  <si>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</si>
  <si>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</si>
  <si>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</si>
  <si>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</si>
  <si>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</si>
  <si>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</si>
  <si>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</si>
  <si>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</si>
  <si>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</si>
  <si>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</si>
  <si>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</si>
  <si>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</si>
  <si>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</si>
  <si>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</si>
  <si>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</si>
  <si>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</si>
  <si>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</si>
  <si>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</si>
  <si>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</si>
  <si>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</si>
  <si>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</si>
  <si>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</si>
  <si>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</si>
  <si>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</si>
  <si>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</si>
  <si>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</si>
  <si>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</si>
  <si>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</si>
  <si>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</si>
  <si>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</si>
  <si>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</si>
  <si>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</si>
  <si>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</si>
  <si>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</si>
  <si>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</si>
  <si>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</si>
  <si>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</si>
  <si>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</si>
  <si>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</si>
  <si>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</si>
  <si>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</si>
  <si>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</si>
  <si>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</si>
  <si>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</si>
  <si>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</si>
  <si>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</si>
  <si>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</si>
  <si>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</si>
  <si>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</si>
  <si>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</si>
  <si>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</si>
  <si>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</si>
  <si>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</si>
  <si>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</si>
  <si>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</si>
  <si>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</si>
  <si>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</si>
  <si>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</si>
  <si>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</si>
  <si>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</si>
  <si>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</si>
  <si>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</si>
  <si>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</si>
  <si>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</si>
  <si>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</si>
  <si>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</si>
  <si>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</si>
  <si>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</si>
  <si>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</si>
  <si>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</si>
  <si>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</si>
  <si>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</si>
  <si>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</si>
  <si>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</si>
  <si>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</si>
  <si>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</si>
  <si>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</si>
  <si>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</si>
  <si>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</si>
  <si>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</si>
  <si>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</si>
  <si>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</si>
  <si>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</si>
  <si>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</si>
  <si>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</si>
  <si>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</si>
  <si>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</si>
  <si>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</si>
  <si>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</si>
  <si>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</si>
  <si>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</si>
  <si>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</si>
  <si>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</si>
  <si>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</si>
  <si>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</si>
  <si>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</si>
  <si>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</si>
  <si>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</si>
  <si>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</si>
  <si>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</si>
  <si>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</si>
  <si>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</si>
  <si>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</si>
  <si>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</si>
  <si>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</si>
  <si>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</si>
  <si>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</si>
  <si>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</si>
  <si>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</si>
  <si>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</si>
  <si>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</si>
  <si>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</si>
  <si>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</si>
  <si>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</si>
  <si>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</si>
  <si>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</si>
  <si>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</si>
  <si>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</si>
  <si>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</si>
  <si>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</si>
  <si>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</si>
  <si>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</si>
  <si>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</si>
  <si>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</si>
  <si>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</si>
  <si>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</si>
  <si>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</si>
  <si>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</si>
  <si>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</si>
  <si>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</si>
  <si>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</si>
  <si>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</si>
  <si>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</si>
  <si>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</si>
  <si>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</si>
  <si>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</si>
  <si>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</si>
  <si>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</si>
  <si>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</si>
  <si>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</si>
  <si>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</si>
  <si>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</si>
  <si>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</si>
  <si>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</si>
  <si>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</si>
  <si>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</si>
  <si>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</si>
  <si>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</si>
  <si>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</si>
  <si>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</si>
  <si>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</si>
  <si>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</si>
  <si>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</si>
  <si>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</si>
  <si>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</si>
  <si>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</si>
  <si>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</si>
  <si>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</si>
  <si>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</si>
  <si>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</si>
  <si>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</si>
  <si>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</si>
  <si>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</si>
  <si>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</si>
  <si>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</si>
  <si>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</si>
  <si>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</si>
  <si>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</si>
  <si>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</si>
  <si>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</si>
  <si>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</si>
  <si>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</si>
  <si>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</si>
  <si>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</si>
  <si>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</si>
  <si>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</si>
  <si>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</si>
  <si>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</si>
  <si>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</si>
  <si>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</si>
  <si>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</si>
  <si>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</si>
  <si>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</si>
  <si>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</si>
  <si>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</si>
  <si>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</si>
  <si>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</si>
  <si>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</si>
  <si>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</si>
  <si>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</si>
  <si>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</si>
  <si>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</si>
  <si>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</si>
  <si>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</si>
  <si>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</si>
  <si>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</si>
  <si>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</si>
  <si>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</si>
  <si>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</si>
  <si>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</si>
  <si>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</si>
  <si>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</si>
  <si>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</si>
  <si>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</si>
  <si>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</si>
  <si>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</si>
  <si>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</si>
  <si>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</si>
  <si>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</si>
  <si>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</si>
  <si>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</si>
  <si>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</si>
  <si>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</si>
  <si>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</si>
  <si>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</si>
  <si>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</si>
  <si>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</si>
  <si>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</si>
  <si>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</si>
  <si>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</si>
  <si>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</si>
  <si>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</si>
  <si>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</si>
  <si>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</si>
  <si>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</si>
  <si>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</si>
  <si>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</si>
  <si>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</si>
  <si>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</si>
  <si>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</si>
  <si>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</si>
  <si>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</si>
  <si>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</si>
  <si>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</si>
  <si>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</si>
  <si>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</si>
  <si>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</si>
  <si>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</si>
  <si>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</si>
  <si>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</si>
  <si>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</si>
  <si>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</si>
  <si>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</si>
  <si>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</si>
  <si>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</si>
  <si>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</si>
  <si>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</si>
  <si>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</si>
  <si>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</si>
  <si>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</si>
  <si>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</si>
  <si>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</si>
  <si>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</si>
  <si>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</si>
  <si>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</si>
  <si>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</si>
  <si>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</si>
  <si>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</si>
  <si>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</si>
  <si>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</si>
  <si>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</si>
  <si>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</si>
  <si>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</si>
  <si>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</si>
  <si>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</si>
  <si>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</si>
  <si>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</si>
  <si>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</si>
  <si>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</si>
  <si>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</si>
  <si>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</si>
  <si>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</si>
  <si>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</si>
  <si>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</si>
  <si>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</si>
  <si>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</si>
  <si>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</si>
  <si>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</si>
  <si>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</si>
  <si>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</si>
  <si>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</si>
  <si>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</si>
  <si>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</si>
  <si>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</si>
  <si>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</si>
  <si>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</si>
  <si>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</si>
  <si>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</si>
  <si>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</si>
  <si>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</si>
  <si>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</si>
  <si>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</si>
  <si>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</si>
  <si>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</si>
  <si>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</si>
  <si>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</si>
  <si>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</si>
  <si>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</si>
  <si>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</si>
  <si>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</si>
  <si>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</si>
  <si>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</si>
  <si>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</si>
  <si>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</si>
  <si>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</si>
  <si>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</si>
  <si>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</si>
  <si>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</si>
  <si>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</si>
  <si>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</si>
  <si>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</si>
  <si>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</si>
  <si>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</si>
  <si>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</si>
  <si>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</si>
  <si>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</si>
  <si>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</si>
  <si>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</si>
  <si>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</si>
  <si>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</si>
  <si>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</si>
  <si>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</si>
  <si>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</si>
  <si>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</si>
  <si>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</si>
  <si>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</si>
  <si>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</si>
  <si>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</si>
  <si>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</si>
  <si>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</si>
  <si>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</si>
  <si>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</si>
  <si>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</si>
  <si>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</si>
  <si>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</si>
  <si>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</si>
  <si>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</si>
  <si>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</si>
  <si>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</si>
  <si>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</si>
  <si>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</si>
  <si>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</si>
  <si>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</si>
  <si>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</si>
  <si>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</si>
  <si>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</si>
  <si>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</si>
  <si>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</si>
  <si>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</si>
  <si>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</si>
  <si>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</si>
  <si>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</si>
  <si>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</si>
  <si>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</si>
  <si>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</si>
  <si>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</si>
  <si>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</si>
  <si>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</si>
  <si>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</si>
  <si>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</si>
  <si>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</si>
  <si>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</si>
  <si>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</si>
  <si>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</si>
  <si>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</si>
  <si>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</si>
  <si>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</si>
  <si>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</si>
  <si>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</si>
  <si>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</si>
  <si>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</si>
  <si>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</si>
  <si>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</si>
  <si>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</si>
  <si>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</si>
  <si>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</si>
  <si>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</si>
  <si>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</si>
  <si>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</si>
  <si>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</si>
  <si>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</si>
  <si>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</si>
  <si>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</si>
  <si>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</si>
  <si>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</si>
  <si>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</si>
  <si>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</si>
  <si>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</si>
  <si>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</si>
  <si>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</si>
  <si>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</si>
  <si>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</si>
  <si>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</si>
  <si>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</si>
  <si>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</si>
  <si>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</si>
  <si>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</si>
  <si>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</si>
  <si>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</si>
  <si>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</si>
  <si>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</si>
  <si>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</si>
  <si>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</si>
  <si>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</si>
  <si>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</si>
  <si>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</si>
  <si>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</si>
  <si>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</si>
  <si>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</si>
  <si>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</si>
  <si>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</si>
  <si>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</si>
  <si>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</si>
  <si>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</si>
  <si>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</si>
  <si>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</si>
  <si>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</si>
  <si>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</si>
  <si>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</si>
  <si>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</si>
  <si>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</si>
  <si>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</si>
  <si>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</si>
  <si>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</si>
  <si>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</si>
  <si>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</si>
  <si>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</si>
  <si>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</si>
  <si>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</si>
  <si>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</si>
  <si>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</si>
  <si>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</si>
  <si>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</si>
  <si>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</si>
  <si>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</si>
  <si>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</si>
  <si>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</si>
  <si>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</si>
  <si>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</si>
  <si>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</si>
  <si>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</si>
  <si>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</si>
  <si>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</si>
  <si>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</si>
  <si>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</si>
  <si>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</si>
  <si>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</si>
  <si>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</si>
  <si>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</si>
  <si>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</si>
  <si>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</si>
  <si>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</si>
  <si>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</si>
  <si>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</si>
  <si>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</si>
  <si>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</si>
  <si>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</si>
  <si>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</si>
  <si>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</si>
  <si>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</si>
  <si>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</si>
  <si>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</si>
  <si>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</si>
  <si>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</si>
  <si>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</si>
  <si>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</si>
  <si>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</si>
  <si>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</si>
  <si>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</si>
  <si>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</si>
  <si>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</si>
  <si>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</si>
  <si>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</si>
  <si>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</si>
  <si>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</si>
  <si>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</si>
  <si>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</si>
  <si>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</si>
  <si>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</si>
  <si>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</si>
  <si>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</si>
  <si>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</si>
  <si>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</si>
  <si>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</si>
  <si>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</si>
  <si>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</si>
  <si>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</si>
  <si>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</si>
  <si>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</si>
  <si>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</si>
  <si>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</si>
  <si>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</si>
  <si>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</si>
  <si>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</si>
  <si>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</si>
  <si>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</si>
  <si>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</si>
  <si>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</si>
  <si>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</si>
  <si>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</si>
  <si>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</si>
  <si>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</si>
  <si>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</si>
  <si>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</si>
  <si>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</si>
  <si>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</si>
  <si>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</si>
  <si>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</si>
  <si>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</si>
  <si>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</si>
  <si>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</si>
  <si>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</si>
  <si>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</si>
  <si>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</si>
  <si>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</si>
  <si>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</si>
  <si>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</si>
  <si>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</si>
  <si>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</si>
  <si>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</si>
  <si>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</si>
  <si>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</si>
  <si>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</si>
  <si>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</si>
  <si>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</si>
  <si>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</si>
  <si>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</si>
  <si>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</si>
  <si>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</si>
  <si>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</si>
  <si>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</si>
  <si>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</si>
  <si>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</si>
  <si>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</si>
  <si>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</si>
  <si>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</si>
  <si>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</si>
  <si>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</si>
  <si>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</si>
  <si>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</si>
  <si>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</si>
  <si>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</si>
  <si>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</si>
  <si>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</si>
  <si>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</si>
  <si>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</si>
  <si>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</si>
  <si>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</si>
  <si>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</si>
  <si>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</si>
  <si>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</si>
  <si>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</si>
  <si>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</si>
  <si>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</si>
  <si>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</si>
  <si>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</si>
  <si>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</si>
  <si>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</si>
  <si>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</si>
  <si>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</si>
  <si>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</si>
  <si>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</si>
  <si>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</si>
  <si>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</si>
  <si>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</si>
  <si>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</si>
  <si>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</si>
  <si>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</si>
  <si>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</si>
  <si>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</si>
  <si>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</si>
  <si>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</si>
  <si>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</si>
  <si>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</si>
  <si>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</si>
  <si>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</si>
  <si>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</si>
  <si>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</si>
  <si>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</si>
  <si>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</si>
  <si>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</si>
  <si>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</si>
  <si>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</si>
  <si>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</si>
  <si>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</si>
  <si>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</si>
  <si>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</si>
  <si>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</si>
  <si>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</si>
  <si>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</si>
  <si>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</si>
  <si>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</si>
  <si>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</si>
  <si>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</si>
  <si>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</si>
  <si>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</si>
  <si>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</si>
  <si>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</si>
  <si>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</si>
  <si>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</si>
  <si>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</si>
  <si>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</si>
  <si>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</si>
  <si>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</si>
  <si>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</si>
  <si>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</si>
  <si>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</si>
  <si>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</si>
  <si>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</si>
  <si>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</si>
  <si>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</si>
  <si>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</si>
  <si>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</si>
  <si>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</si>
  <si>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</si>
  <si>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</si>
  <si>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</si>
  <si>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</si>
  <si>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</si>
  <si>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</si>
  <si>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</si>
  <si>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</si>
  <si>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</si>
  <si>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</si>
  <si>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</si>
  <si>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</si>
  <si>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</si>
  <si>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</si>
  <si>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</si>
  <si>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</si>
  <si>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</si>
  <si>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</si>
  <si>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</si>
  <si>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</si>
  <si>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</si>
  <si>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</si>
  <si>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</si>
  <si>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</si>
  <si>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</si>
  <si>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</si>
  <si>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</si>
  <si>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</si>
  <si>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</si>
  <si>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</si>
  <si>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</si>
  <si>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</si>
  <si>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</si>
  <si>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</si>
  <si>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</si>
  <si>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</si>
  <si>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</si>
  <si>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</si>
  <si>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</si>
  <si>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</si>
  <si>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</si>
  <si>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</si>
  <si>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</si>
  <si>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</si>
  <si>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</si>
  <si>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</si>
  <si>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</si>
  <si>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</si>
  <si>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</si>
  <si>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</si>
  <si>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</si>
  <si>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</si>
  <si>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</si>
  <si>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</si>
  <si>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</si>
  <si>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</si>
  <si>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</si>
  <si>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</si>
  <si>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</si>
  <si>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</si>
  <si>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</si>
  <si>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</si>
  <si>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</si>
  <si>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</si>
  <si>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</si>
  <si>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</si>
  <si>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</si>
  <si>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</si>
  <si>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</si>
  <si>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</si>
  <si>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</si>
  <si>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</si>
  <si>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</si>
  <si>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</si>
  <si>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</si>
  <si>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</si>
  <si>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</si>
  <si>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</si>
  <si>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</si>
  <si>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</si>
  <si>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</si>
  <si>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</si>
  <si>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</si>
  <si>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</si>
  <si>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</si>
  <si>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</si>
  <si>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</si>
  <si>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</si>
  <si>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</si>
  <si>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</si>
  <si>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</si>
  <si>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</si>
  <si>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</si>
  <si>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</si>
  <si>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</si>
  <si>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</si>
  <si>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</si>
  <si>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</si>
  <si>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</si>
  <si>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</si>
  <si>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</si>
  <si>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</si>
  <si>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</si>
  <si>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</si>
  <si>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</si>
  <si>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</si>
  <si>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</si>
  <si>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</si>
  <si>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</si>
  <si>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</si>
  <si>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</si>
  <si>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</si>
  <si>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</si>
  <si>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</si>
  <si>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</si>
  <si>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</si>
  <si>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</si>
  <si>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</si>
  <si>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</si>
  <si>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</si>
  <si>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</si>
  <si>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</si>
  <si>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</si>
  <si>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</si>
  <si>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</si>
  <si>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</si>
  <si>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</si>
  <si>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</si>
  <si>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</si>
  <si>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</si>
  <si>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</si>
  <si>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</si>
  <si>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</si>
  <si>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</si>
  <si>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</si>
  <si>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</si>
  <si>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</si>
  <si>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</si>
  <si>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</si>
  <si>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</si>
  <si>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</si>
  <si>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</si>
  <si>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</si>
  <si>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</si>
  <si>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</si>
  <si>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</si>
  <si>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</si>
  <si>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</si>
  <si>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</si>
  <si>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</si>
  <si>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</si>
  <si>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</si>
  <si>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</si>
  <si>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</si>
  <si>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</si>
  <si>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</si>
  <si>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</si>
  <si>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</si>
  <si>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</si>
  <si>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</si>
  <si>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</si>
  <si>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</si>
  <si>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</si>
  <si>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</si>
  <si>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</si>
  <si>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</si>
  <si>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</si>
  <si>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</si>
  <si>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</si>
  <si>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</si>
  <si>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</si>
  <si>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</si>
  <si>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</si>
  <si>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</si>
  <si>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</si>
  <si>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</si>
  <si>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</si>
  <si>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</si>
  <si>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</si>
  <si>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</si>
  <si>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</si>
  <si>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</si>
  <si>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</si>
  <si>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</si>
  <si>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</si>
  <si>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</si>
  <si>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</si>
  <si>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</si>
  <si>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</si>
  <si>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</si>
  <si>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</si>
  <si>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</si>
  <si>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</si>
  <si>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</si>
  <si>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</si>
  <si>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</si>
  <si>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</si>
  <si>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</si>
  <si>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</si>
  <si>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</si>
  <si>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</si>
  <si>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</si>
  <si>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</si>
  <si>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</si>
  <si>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</si>
  <si>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</si>
  <si>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</si>
  <si>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</si>
  <si>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</si>
  <si>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</si>
  <si>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</si>
  <si>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</si>
  <si>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</si>
  <si>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</si>
  <si>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</si>
  <si>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</si>
  <si>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</si>
  <si>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</si>
  <si>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</si>
  <si>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</si>
  <si>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</si>
  <si>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</si>
  <si>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</si>
  <si>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</si>
  <si>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</si>
  <si>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</si>
  <si>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</si>
  <si>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</si>
  <si>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</si>
  <si>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</si>
  <si>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</si>
  <si>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</si>
  <si>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</si>
  <si>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</si>
  <si>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</si>
  <si>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</si>
  <si>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</si>
  <si>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</si>
  <si>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</si>
  <si>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</si>
  <si>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</si>
  <si>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</si>
  <si>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</si>
  <si>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</si>
  <si>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</si>
  <si>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</si>
  <si>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</si>
  <si>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</si>
  <si>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</si>
  <si>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</si>
  <si>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</si>
  <si>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</si>
  <si>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</si>
  <si>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</si>
  <si>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</si>
  <si>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</si>
  <si>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</si>
  <si>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</si>
  <si>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</si>
  <si>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</si>
  <si>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</si>
  <si>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</si>
  <si>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</si>
  <si>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</si>
  <si>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</si>
  <si>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</si>
  <si>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</si>
  <si>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</si>
  <si>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</si>
  <si>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</si>
  <si>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</si>
  <si>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</si>
  <si>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</si>
  <si>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</si>
  <si>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</si>
  <si>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</si>
  <si>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</si>
  <si>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</si>
  <si>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</si>
  <si>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</si>
  <si>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</si>
  <si>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</si>
  <si>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</si>
  <si>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</si>
  <si>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</si>
  <si>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</si>
  <si>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</si>
  <si>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</si>
  <si>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</si>
  <si>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</si>
  <si>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</si>
  <si>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</si>
  <si>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</si>
  <si>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</si>
  <si>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</si>
  <si>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</si>
  <si>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</si>
  <si>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</si>
  <si>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</si>
  <si>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</si>
  <si>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</si>
  <si>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</si>
  <si>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</si>
  <si>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</si>
  <si>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</si>
  <si>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</si>
  <si>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</si>
  <si>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</si>
  <si>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</si>
  <si>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</si>
  <si>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</si>
  <si>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</si>
  <si>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</si>
  <si>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</si>
  <si>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</si>
  <si>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</si>
  <si>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</si>
  <si>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</si>
  <si>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</si>
  <si>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</si>
  <si>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</si>
  <si>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</si>
  <si>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</si>
  <si>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</si>
  <si>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</si>
  <si>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</si>
  <si>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</si>
  <si>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</si>
  <si>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</si>
  <si>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</si>
  <si>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</si>
  <si>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</si>
  <si>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</si>
  <si>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</si>
  <si>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</si>
  <si>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</si>
  <si>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</si>
  <si>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</si>
  <si>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</si>
  <si>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</si>
  <si>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</si>
  <si>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</si>
  <si>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</si>
  <si>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</si>
  <si>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</si>
  <si>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</si>
  <si>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</si>
  <si>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</si>
  <si>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</si>
  <si>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</si>
  <si>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</si>
  <si>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</si>
  <si>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</si>
  <si>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</si>
  <si>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</si>
  <si>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</si>
  <si>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</si>
  <si>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</si>
  <si>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</si>
  <si>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</si>
  <si>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</si>
  <si>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</si>
  <si>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</si>
  <si>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</si>
  <si>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</si>
  <si>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</si>
  <si>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</si>
  <si>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</si>
  <si>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</si>
  <si>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</si>
  <si>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</si>
  <si>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</si>
  <si>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</si>
  <si>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</si>
  <si>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</si>
  <si>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</si>
  <si>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</si>
  <si>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</si>
  <si>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</si>
  <si>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</si>
  <si>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</si>
  <si>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</si>
  <si>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</si>
  <si>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</si>
  <si>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</si>
  <si>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</si>
  <si>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</si>
  <si>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</si>
  <si>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</si>
  <si>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</si>
  <si>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</si>
  <si>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</si>
  <si>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</si>
  <si>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</si>
  <si>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</si>
  <si>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</si>
  <si>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</si>
  <si>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</si>
  <si>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</si>
  <si>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</si>
  <si>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</si>
  <si>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</si>
  <si>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</si>
  <si>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</si>
  <si>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</si>
  <si>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</si>
  <si>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</si>
  <si>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</si>
  <si>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</si>
  <si>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</si>
  <si>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</si>
  <si>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</si>
  <si>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</si>
  <si>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</si>
  <si>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</si>
  <si>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</si>
  <si>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</si>
  <si>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</si>
  <si>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</si>
  <si>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</si>
  <si>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</si>
  <si>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</si>
  <si>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</si>
  <si>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</si>
  <si>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</si>
  <si>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</si>
  <si>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</si>
  <si>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</si>
  <si>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</si>
  <si>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</si>
  <si>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</si>
  <si>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</si>
  <si>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</si>
  <si>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</si>
  <si>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</si>
  <si>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</si>
  <si>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</si>
  <si>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</si>
  <si>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</si>
  <si>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</si>
  <si>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</si>
  <si>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</si>
  <si>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</si>
  <si>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</si>
  <si>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</si>
  <si>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</si>
  <si>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</si>
  <si>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</si>
  <si>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</si>
  <si>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</si>
  <si>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</si>
  <si>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</si>
  <si>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</si>
  <si>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</si>
  <si>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</si>
  <si>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</si>
  <si>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</si>
  <si>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</si>
  <si>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</si>
  <si>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</si>
  <si>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</si>
  <si>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</si>
  <si>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</si>
  <si>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</si>
  <si>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</si>
  <si>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</si>
  <si>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</si>
  <si>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</si>
  <si>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</si>
  <si>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</si>
  <si>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</si>
  <si>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</si>
  <si>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</si>
  <si>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</si>
  <si>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</si>
  <si>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</si>
  <si>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</si>
  <si>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</si>
  <si>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</si>
  <si>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</si>
  <si>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</si>
  <si>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</si>
  <si>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</si>
  <si>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</si>
  <si>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</si>
  <si>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</si>
  <si>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</si>
  <si>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</si>
  <si>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</si>
  <si>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</si>
  <si>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</si>
  <si>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</si>
  <si>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</si>
  <si>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</si>
  <si>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</si>
  <si>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</si>
  <si>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</si>
  <si>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</si>
  <si>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</si>
  <si>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</si>
  <si>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</si>
  <si>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</si>
  <si>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</si>
  <si>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</si>
  <si>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</si>
  <si>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</si>
  <si>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</si>
  <si>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</si>
  <si>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</si>
  <si>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</si>
  <si>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</si>
  <si>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</si>
  <si>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</si>
  <si>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</si>
  <si>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</si>
  <si>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</si>
  <si>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</si>
  <si>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</si>
  <si>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</si>
  <si>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</si>
  <si>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</si>
  <si>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</si>
  <si>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</si>
  <si>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</si>
  <si>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</si>
  <si>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</si>
  <si>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</si>
  <si>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</si>
  <si>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</si>
  <si>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</si>
  <si>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</si>
  <si>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</si>
  <si>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</si>
  <si>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</si>
  <si>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</si>
  <si>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</si>
  <si>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</si>
  <si>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</si>
  <si>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</si>
  <si>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</si>
  <si>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</si>
  <si>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</si>
  <si>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</si>
  <si>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</si>
  <si>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</si>
  <si>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</si>
  <si>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</si>
  <si>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</si>
  <si>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</si>
  <si>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</si>
  <si>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</si>
  <si>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</si>
  <si>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</si>
  <si>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</si>
  <si>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</si>
  <si>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</si>
  <si>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</si>
  <si>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</si>
  <si>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</si>
  <si>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</si>
  <si>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</si>
  <si>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</si>
  <si>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</si>
  <si>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</si>
  <si>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</si>
  <si>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</si>
  <si>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</si>
  <si>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</si>
  <si>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</si>
  <si>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</si>
  <si>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</si>
  <si>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</si>
  <si>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</si>
  <si>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</si>
  <si>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</si>
  <si>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</si>
  <si>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</si>
  <si>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</si>
  <si>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</si>
  <si>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</si>
  <si>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</si>
  <si>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</si>
  <si>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</si>
  <si>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</si>
  <si>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</si>
  <si>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</si>
  <si>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</si>
  <si>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</si>
  <si>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</si>
  <si>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</si>
  <si>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</si>
  <si>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</si>
  <si>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</si>
  <si>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</si>
  <si>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</si>
  <si>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</si>
  <si>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</si>
  <si>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</si>
  <si>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</si>
  <si>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</si>
  <si>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</si>
  <si>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</si>
  <si>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</si>
  <si>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</si>
  <si>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</si>
  <si>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</si>
  <si>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</si>
  <si>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</si>
  <si>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</si>
  <si>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</si>
  <si>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</si>
  <si>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</si>
  <si>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</si>
  <si>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</si>
  <si>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</si>
  <si>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</si>
  <si>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</si>
  <si>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</si>
  <si>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</si>
  <si>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</si>
  <si>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</si>
  <si>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</si>
  <si>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</si>
  <si>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</si>
  <si>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</si>
  <si>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</si>
  <si>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</si>
  <si>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</si>
  <si>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</si>
  <si>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</si>
  <si>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</si>
  <si>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</si>
  <si>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</si>
  <si>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</si>
  <si>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</si>
  <si>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</si>
  <si>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</si>
  <si>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</si>
  <si>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</si>
  <si>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</si>
  <si>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</si>
  <si>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</si>
  <si>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</si>
  <si>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</si>
  <si>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</si>
  <si>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</si>
  <si>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</si>
  <si>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</si>
  <si>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</si>
  <si>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</si>
  <si>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</si>
  <si>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</si>
  <si>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</si>
  <si>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</si>
  <si>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</si>
  <si>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</si>
  <si>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</si>
  <si>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</si>
  <si>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</si>
  <si>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</si>
  <si>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</si>
  <si>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</si>
  <si>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</si>
  <si>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</si>
  <si>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</si>
  <si>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</si>
  <si>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</si>
  <si>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</si>
  <si>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</si>
  <si>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</si>
  <si>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</si>
  <si>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</si>
  <si>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</si>
  <si>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</si>
  <si>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</si>
  <si>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</si>
  <si>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</si>
  <si>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</si>
  <si>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</si>
  <si>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</si>
  <si>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</si>
  <si>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</si>
  <si>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</si>
  <si>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</si>
  <si>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</si>
  <si>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</si>
  <si>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</si>
  <si>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</si>
  <si>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</si>
  <si>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</si>
  <si>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</si>
  <si>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</si>
  <si>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</si>
  <si>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</si>
  <si>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</si>
  <si>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</si>
  <si>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</si>
  <si>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</si>
  <si>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</si>
  <si>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</si>
  <si>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</si>
  <si>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</si>
  <si>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</si>
  <si>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</si>
  <si>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</si>
  <si>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</si>
  <si>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</si>
  <si>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</si>
  <si>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</si>
  <si>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</si>
  <si>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</si>
  <si>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</si>
  <si>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</si>
  <si>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</si>
  <si>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</si>
  <si>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</si>
  <si>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</si>
  <si>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</si>
  <si>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</si>
  <si>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</si>
  <si>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</si>
  <si>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</si>
  <si>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</si>
  <si>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</si>
  <si>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</si>
  <si>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</si>
  <si>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</si>
  <si>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</si>
  <si>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</si>
  <si>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</si>
  <si>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</si>
  <si>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</si>
  <si>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</si>
  <si>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</si>
  <si>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</si>
  <si>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</si>
  <si>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</si>
  <si>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</si>
  <si>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</si>
  <si>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</si>
  <si>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</si>
  <si>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</si>
  <si>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</si>
  <si>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</si>
  <si>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</si>
  <si>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</si>
  <si>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</si>
  <si>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</si>
  <si>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</si>
  <si>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</si>
  <si>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</si>
  <si>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</si>
  <si>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</si>
  <si>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</si>
  <si>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</si>
  <si>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</si>
  <si>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</si>
  <si>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</si>
  <si>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</si>
  <si>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</si>
  <si>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</si>
  <si>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</si>
  <si>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</si>
  <si>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</si>
  <si>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</si>
  <si>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</si>
  <si>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</si>
  <si>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</si>
  <si>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</si>
  <si>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</si>
  <si>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</si>
  <si>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</si>
  <si>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</si>
  <si>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</si>
  <si>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</si>
  <si>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</si>
  <si>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</si>
  <si>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</si>
  <si>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</si>
  <si>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</si>
  <si>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</si>
  <si>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</si>
  <si>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</si>
  <si>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</si>
  <si>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</si>
  <si>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</si>
  <si>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</si>
  <si>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</si>
  <si>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</si>
  <si>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</si>
  <si>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</si>
  <si>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</si>
  <si>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</si>
  <si>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</si>
  <si>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</si>
  <si>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</si>
  <si>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</si>
  <si>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</si>
  <si>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</si>
  <si>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</si>
  <si>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</si>
  <si>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</si>
  <si>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</si>
  <si>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</si>
  <si>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</si>
  <si>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</si>
  <si>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</si>
  <si>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</si>
  <si>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</si>
  <si>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</si>
  <si>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</si>
  <si>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</si>
  <si>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</si>
  <si>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</si>
  <si>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</si>
  <si>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</si>
  <si>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</si>
  <si>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</si>
  <si>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</si>
  <si>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</si>
  <si>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</si>
  <si>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</si>
  <si>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</si>
  <si>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</si>
  <si>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</si>
  <si>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</si>
  <si>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</si>
  <si>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</si>
  <si>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</si>
  <si>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</si>
  <si>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</si>
  <si>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</si>
  <si>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</si>
  <si>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</si>
  <si>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</si>
  <si>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</si>
  <si>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</si>
  <si>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</si>
  <si>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</si>
  <si>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</si>
  <si>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</si>
  <si>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</si>
  <si>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</si>
  <si>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</si>
  <si>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</si>
  <si>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</si>
  <si>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</si>
  <si>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</si>
  <si>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</si>
  <si>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</si>
  <si>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</si>
  <si>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</si>
  <si>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</si>
  <si>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</si>
  <si>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</si>
  <si>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</si>
  <si>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</si>
  <si>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</si>
  <si>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</si>
  <si>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</si>
  <si>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</si>
  <si>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</si>
  <si>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</si>
  <si>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</si>
  <si>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</si>
  <si>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</si>
  <si>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</si>
  <si>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</si>
  <si>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</si>
  <si>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</si>
  <si>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</si>
  <si>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</si>
  <si>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</si>
  <si>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</si>
  <si>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</si>
  <si>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</si>
  <si>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</si>
  <si>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</si>
  <si>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</si>
  <si>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</si>
  <si>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</si>
  <si>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</si>
  <si>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</si>
  <si>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</si>
  <si>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</si>
  <si>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</si>
  <si>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</si>
  <si>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</si>
  <si>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</si>
  <si>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</si>
  <si>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</si>
  <si>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</si>
  <si>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</si>
  <si>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</si>
  <si>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</si>
  <si>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</si>
  <si>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</si>
  <si>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</si>
  <si>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</si>
  <si>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</si>
  <si>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</si>
  <si>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</si>
  <si>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</si>
  <si>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</si>
  <si>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</si>
  <si>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</si>
  <si>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</si>
  <si>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</si>
  <si>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</si>
  <si>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</si>
  <si>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</si>
  <si>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</si>
  <si>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</si>
  <si>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</si>
  <si>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</si>
  <si>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</si>
  <si>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</si>
  <si>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</si>
  <si>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</si>
  <si>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</si>
  <si>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</si>
  <si>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</si>
  <si>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</si>
  <si>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</si>
  <si>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</si>
  <si>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</si>
  <si>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</si>
  <si>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</si>
  <si>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</si>
  <si>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</si>
  <si>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</si>
  <si>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</si>
  <si>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</si>
  <si>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</si>
  <si>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</si>
  <si>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</si>
  <si>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</si>
  <si>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</si>
  <si>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</si>
  <si>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</si>
  <si>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</si>
  <si>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</si>
  <si>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</si>
  <si>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</si>
  <si>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</si>
  <si>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</si>
  <si>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</si>
  <si>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</si>
  <si>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</si>
  <si>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</si>
  <si>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</si>
  <si>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</si>
  <si>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</si>
  <si>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</si>
  <si>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</si>
  <si>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</si>
  <si>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</si>
  <si>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</si>
  <si>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</si>
  <si>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</si>
  <si>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</si>
  <si>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</si>
  <si>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</si>
  <si>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</si>
  <si>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</si>
  <si>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</si>
  <si>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</si>
  <si>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</si>
  <si>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</si>
  <si>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</si>
  <si>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</si>
  <si>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</si>
  <si>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</si>
  <si>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</si>
  <si>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</si>
  <si>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</si>
  <si>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</si>
  <si>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</si>
  <si>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</si>
  <si>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</si>
  <si>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</si>
  <si>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</si>
  <si>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</si>
  <si>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</si>
  <si>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</si>
  <si>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</si>
  <si>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</si>
  <si>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</si>
  <si>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</si>
  <si>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</si>
  <si>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</si>
  <si>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</si>
  <si>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</si>
  <si>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</si>
  <si>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</si>
  <si>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</si>
  <si>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</si>
  <si>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</si>
  <si>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</si>
  <si>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</si>
  <si>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</si>
  <si>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</si>
  <si>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</si>
  <si>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</si>
  <si>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</si>
  <si>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</si>
  <si>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</si>
  <si>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</si>
  <si>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</si>
  <si>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</si>
  <si>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</si>
  <si>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</si>
  <si>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</si>
  <si>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</si>
  <si>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</si>
  <si>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</si>
  <si>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</si>
  <si>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</si>
  <si>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</si>
  <si>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</si>
  <si>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</si>
  <si>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</si>
  <si>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</si>
  <si>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</si>
  <si>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</si>
  <si>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</si>
  <si>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</si>
  <si>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</si>
  <si>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</si>
  <si>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</si>
  <si>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</si>
  <si>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</si>
  <si>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</si>
  <si>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</si>
  <si>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</si>
  <si>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</si>
  <si>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</si>
  <si>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</si>
  <si>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</si>
  <si>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</si>
  <si>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</si>
  <si>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</si>
  <si>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</si>
  <si>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</si>
  <si>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</si>
  <si>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</si>
  <si>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</si>
  <si>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</si>
  <si>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</si>
  <si>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</si>
  <si>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</si>
  <si>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</si>
  <si>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</si>
  <si>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</si>
  <si>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</si>
  <si>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</si>
  <si>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</si>
  <si>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</si>
  <si>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</si>
  <si>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</si>
  <si>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</si>
  <si>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</si>
  <si>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</si>
  <si>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</si>
  <si>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</si>
  <si>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</si>
  <si>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</si>
  <si>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</si>
  <si>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</si>
  <si>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</si>
  <si>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</si>
  <si>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</si>
  <si>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</si>
  <si>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</si>
  <si>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</si>
  <si>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</si>
  <si>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</si>
  <si>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</si>
  <si>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</si>
  <si>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</si>
  <si>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</si>
  <si>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</si>
  <si>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</si>
  <si>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</si>
  <si>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</si>
  <si>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</si>
  <si>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</si>
  <si>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</si>
  <si>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</si>
  <si>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</si>
  <si>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</si>
  <si>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</si>
  <si>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</si>
  <si>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</si>
  <si>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</si>
  <si>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</si>
  <si>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</si>
  <si>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</si>
  <si>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</si>
  <si>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</si>
  <si>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</si>
  <si>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</si>
  <si>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</si>
  <si>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</si>
  <si>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</si>
  <si>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</si>
  <si>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</si>
  <si>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</si>
  <si>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</si>
  <si>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</si>
  <si>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</si>
  <si>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</si>
  <si>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</si>
  <si>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</si>
  <si>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</si>
  <si>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</si>
  <si>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</si>
  <si>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</si>
  <si>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</si>
  <si>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</si>
  <si>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</si>
  <si>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</si>
  <si>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</si>
  <si>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</si>
  <si>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</si>
  <si>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</si>
  <si>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</si>
  <si>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</si>
  <si>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</si>
  <si>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</si>
  <si>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</si>
  <si>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</si>
  <si>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</si>
  <si>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</si>
  <si>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</si>
  <si>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</si>
  <si>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</si>
  <si>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</si>
  <si>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</si>
  <si>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</si>
  <si>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</si>
  <si>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</si>
  <si>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</si>
  <si>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</si>
  <si>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</si>
  <si>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</si>
  <si>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</si>
  <si>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</si>
  <si>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</si>
  <si>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</si>
  <si>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</si>
  <si>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</si>
  <si>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</si>
  <si>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</si>
  <si>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</si>
  <si>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</si>
  <si>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</si>
  <si>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</si>
  <si>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</si>
  <si>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</si>
  <si>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</si>
  <si>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</si>
  <si>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</si>
  <si>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</si>
  <si>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</si>
  <si>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</si>
  <si>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</si>
  <si>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</si>
  <si>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</si>
  <si>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</si>
  <si>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</si>
  <si>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</si>
  <si>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</si>
  <si>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</si>
  <si>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</si>
  <si>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</si>
  <si>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</si>
  <si>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</si>
  <si>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</si>
  <si>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</si>
  <si>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</si>
  <si>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</si>
  <si>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</si>
  <si>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</si>
  <si>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</si>
  <si>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</si>
  <si>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</si>
  <si>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</si>
  <si>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</si>
  <si>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</si>
  <si>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</si>
  <si>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</si>
  <si>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</si>
  <si>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</si>
  <si>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</si>
  <si>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</si>
  <si>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</si>
  <si>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</si>
  <si>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</si>
  <si>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</si>
  <si>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</si>
  <si>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</si>
  <si>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</si>
  <si>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</si>
  <si>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</si>
  <si>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</si>
  <si>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</si>
  <si>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</si>
  <si>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</si>
  <si>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</si>
  <si>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</si>
  <si>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</si>
  <si>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</si>
  <si>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</si>
  <si>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</si>
  <si>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</si>
  <si>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</si>
  <si>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</si>
  <si>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</si>
  <si>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</si>
  <si>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</si>
  <si>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</si>
  <si>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</si>
  <si>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</si>
  <si>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</si>
  <si>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</si>
  <si>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</si>
  <si>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</si>
  <si>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</si>
  <si>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</si>
  <si>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</si>
  <si>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</si>
  <si>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</si>
  <si>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</si>
  <si>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</si>
  <si>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</si>
  <si>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</si>
  <si>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</si>
  <si>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</si>
  <si>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</si>
  <si>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</si>
  <si>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</si>
  <si>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</si>
  <si>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</si>
  <si>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</si>
  <si>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</si>
  <si>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</si>
  <si>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</si>
  <si>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</si>
  <si>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</si>
  <si>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</si>
  <si>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</si>
  <si>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</si>
  <si>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</si>
  <si>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</si>
  <si>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</si>
  <si>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</si>
  <si>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</si>
  <si>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</si>
  <si>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</si>
  <si>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</si>
  <si>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</si>
  <si>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</si>
  <si>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</si>
  <si>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</si>
  <si>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</si>
  <si>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</si>
  <si>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</si>
  <si>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</si>
  <si>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</si>
  <si>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</si>
  <si>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</si>
  <si>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</si>
  <si>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</si>
  <si>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</si>
  <si>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</si>
  <si>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</si>
  <si>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</si>
  <si>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</si>
  <si>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</si>
  <si>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</si>
  <si>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</si>
  <si>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</si>
  <si>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</si>
  <si>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</si>
  <si>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</si>
  <si>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</si>
  <si>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</si>
  <si>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</si>
  <si>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</si>
  <si>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</si>
  <si>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</si>
  <si>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</si>
  <si>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</si>
  <si>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</si>
  <si>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</si>
  <si>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</si>
  <si>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</si>
  <si>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</si>
  <si>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</si>
  <si>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</si>
  <si>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</si>
  <si>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</si>
  <si>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</si>
  <si>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</si>
  <si>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</si>
  <si>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</si>
  <si>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</si>
  <si>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</si>
  <si>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</si>
  <si>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</si>
  <si>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</si>
  <si>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</si>
  <si>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</si>
  <si>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</si>
  <si>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</si>
  <si>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</si>
  <si>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</si>
  <si>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</si>
  <si>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</si>
  <si>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</si>
  <si>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</si>
  <si>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</si>
  <si>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</si>
  <si>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</si>
  <si>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</si>
  <si>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</si>
  <si>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</si>
  <si>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</si>
  <si>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</si>
  <si>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</si>
  <si>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</si>
  <si>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</si>
  <si>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</si>
  <si>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</si>
  <si>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</si>
  <si>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</si>
  <si>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</si>
  <si>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</si>
  <si>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</si>
  <si>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</si>
  <si>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</si>
  <si>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</si>
  <si>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</si>
  <si>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</si>
  <si>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</si>
  <si>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</si>
  <si>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</si>
  <si>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</si>
  <si>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</si>
  <si>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</si>
  <si>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</si>
  <si>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</si>
  <si>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</si>
  <si>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</si>
  <si>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</si>
  <si>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</si>
  <si>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</si>
  <si>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</si>
  <si>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</si>
  <si>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</si>
  <si>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</si>
  <si>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</si>
  <si>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</si>
  <si>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</si>
  <si>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</si>
  <si>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</si>
  <si>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</si>
  <si>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</si>
  <si>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</si>
  <si>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</si>
  <si>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</si>
  <si>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</si>
  <si>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</si>
  <si>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</si>
  <si>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</si>
  <si>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</si>
  <si>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</si>
  <si>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</si>
  <si>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</si>
  <si>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</si>
  <si>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</si>
  <si>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</si>
  <si>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</si>
  <si>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</si>
  <si>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</si>
  <si>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</si>
  <si>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</si>
  <si>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</si>
  <si>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</si>
  <si>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</si>
  <si>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</si>
  <si>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</si>
  <si>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</si>
  <si>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</si>
  <si>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</si>
  <si>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</si>
  <si>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</si>
  <si>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</si>
  <si>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</si>
  <si>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</si>
  <si>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</si>
  <si>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</si>
  <si>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</si>
  <si>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</si>
  <si>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</si>
  <si>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</si>
  <si>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</si>
  <si>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</si>
  <si>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</si>
  <si>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</si>
  <si>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</si>
  <si>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</si>
  <si>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</si>
  <si>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</si>
  <si>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</si>
  <si>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</si>
  <si>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</si>
  <si>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</si>
  <si>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</si>
  <si>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</si>
  <si>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</si>
  <si>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</si>
  <si>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</si>
  <si>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</si>
  <si>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</si>
  <si>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</si>
  <si>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</si>
  <si>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</si>
  <si>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</si>
  <si>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</si>
  <si>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</si>
  <si>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</si>
  <si>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</si>
  <si>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</si>
  <si>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</si>
  <si>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</si>
  <si>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</si>
  <si>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</si>
  <si>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</si>
  <si>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</si>
  <si>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</si>
  <si>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</si>
  <si>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</si>
  <si>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</si>
  <si>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</si>
  <si>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</si>
  <si>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</si>
  <si>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</si>
  <si>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</si>
  <si>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</si>
  <si>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</si>
  <si>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</si>
  <si>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</si>
  <si>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</si>
  <si>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</si>
  <si>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</si>
  <si>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</si>
  <si>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</si>
  <si>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</si>
  <si>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</si>
  <si>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</si>
  <si>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</si>
  <si>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</si>
  <si>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</si>
  <si>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</si>
  <si>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</si>
  <si>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</si>
  <si>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</si>
  <si>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</si>
  <si>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</si>
  <si>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</si>
  <si>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</si>
  <si>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</si>
  <si>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</si>
  <si>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</si>
  <si>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</si>
  <si>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</si>
  <si>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</si>
  <si>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</si>
  <si>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</si>
  <si>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</si>
  <si>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</si>
  <si>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</si>
  <si>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</si>
  <si>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</si>
  <si>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</si>
  <si>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</si>
  <si>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</si>
  <si>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</si>
  <si>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</si>
  <si>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</si>
  <si>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</si>
  <si>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</si>
  <si>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</si>
  <si>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</si>
  <si>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</si>
  <si>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</si>
  <si>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</si>
  <si>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</si>
  <si>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average donation</t>
  </si>
  <si>
    <t>category</t>
  </si>
  <si>
    <t>sub - 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</si>
  <si>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</si>
  <si>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</si>
  <si>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</si>
  <si>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</si>
  <si>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</si>
  <si>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</si>
  <si>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</si>
  <si>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</si>
  <si>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</si>
  <si>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</si>
  <si>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</si>
  <si>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</si>
  <si>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</si>
  <si>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</si>
  <si>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</si>
  <si>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</si>
  <si>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</si>
  <si>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</si>
  <si>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</si>
  <si>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</si>
  <si>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</si>
  <si>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</si>
  <si>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</si>
  <si>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</si>
  <si>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</si>
  <si>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</si>
  <si>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</si>
  <si>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</si>
  <si>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</si>
  <si>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</si>
  <si>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</si>
  <si>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</si>
  <si>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</si>
  <si>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</si>
  <si>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</si>
  <si>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</si>
  <si>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</si>
  <si>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</si>
  <si>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</si>
  <si>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</si>
  <si>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</si>
  <si>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</si>
  <si>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</si>
  <si>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</si>
  <si>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</si>
  <si>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</si>
  <si>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</si>
  <si>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</si>
  <si>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</si>
  <si>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</si>
  <si>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</si>
  <si>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</si>
  <si>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</si>
  <si>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</si>
  <si>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</si>
  <si>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</si>
  <si>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</si>
  <si>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</si>
  <si>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</si>
  <si>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</si>
  <si>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</si>
  <si>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</si>
  <si>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</si>
  <si>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</si>
  <si>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</si>
  <si>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</si>
  <si>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</si>
  <si>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</si>
  <si>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</si>
  <si>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</si>
  <si>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</si>
  <si>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</si>
  <si>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</si>
  <si>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</si>
  <si>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</si>
  <si>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</si>
  <si>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</si>
  <si>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</si>
  <si>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</si>
  <si>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</si>
  <si>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</si>
  <si>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</si>
  <si>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</si>
  <si>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# Successful</t>
  </si>
  <si>
    <t># Failed</t>
  </si>
  <si>
    <t># Cancelled</t>
  </si>
  <si>
    <t>Total Projects</t>
  </si>
  <si>
    <t>% Successful</t>
  </si>
  <si>
    <t>% Failed</t>
  </si>
  <si>
    <t>%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</si>
</sst>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72" formatCode="m/d/yy\ 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4" fillId="0" borderId="0" xfId="0" applyNumberFormat="1" applyFont="1" applyAlignment="1">
      <alignment vertical="center"/>
    </xf>
    <xf numFmtId="172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theme="9"/>
      </font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05461724615229E-2"/>
          <c:y val="0.15123343527013253"/>
          <c:w val="0.92468544036629974"/>
          <c:h val="0.45592814659635433"/>
        </c:manualLayout>
      </c:layout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06E-B204-B63B593CB8DC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E-406E-B204-B63B593CB8DC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E-406E-B204-B63B593C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503936"/>
        <c:axId val="360505248"/>
      </c:lineChart>
      <c:catAx>
        <c:axId val="3605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05248"/>
        <c:crosses val="autoZero"/>
        <c:auto val="1"/>
        <c:lblAlgn val="ctr"/>
        <c:lblOffset val="100"/>
        <c:noMultiLvlLbl val="0"/>
      </c:catAx>
      <c:valAx>
        <c:axId val="3605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[StarterBook.xlsx]Sheet4!PivotTable2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D-4F08-9F45-A90614857532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D-4F08-9F45-A90614857532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D-4F08-9F45-A90614857532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D-4F08-9F45-A9061485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35936"/>
        <c:axId val="359537248"/>
      </c:lineChart>
      <c:catAx>
        <c:axId val="35953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7248"/>
        <c:crosses val="autoZero"/>
        <c:auto val="1"/>
        <c:lblAlgn val="ctr"/>
        <c:lblOffset val="100"/>
        <c:noMultiLvlLbl val="0"/>
      </c:catAx>
      <c:valAx>
        <c:axId val="35953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E-4BDE-BCE5-7C1E9FAAA74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E-4BDE-BCE5-7C1E9FAAA74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E-4BDE-BCE5-7C1E9FAAA74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E-4BDE-BCE5-7C1E9FAA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4696"/>
        <c:axId val="209876008"/>
      </c:barChart>
      <c:catAx>
        <c:axId val="2098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6008"/>
        <c:crosses val="autoZero"/>
        <c:auto val="1"/>
        <c:lblAlgn val="ctr"/>
        <c:lblOffset val="100"/>
        <c:noMultiLvlLbl val="0"/>
      </c:catAx>
      <c:valAx>
        <c:axId val="2098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B45-B9A9-62E43289FE7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0-4B45-B9A9-62E43289FE7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0-4B45-B9A9-62E43289FE7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0-4B45-B9A9-62E43289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4696"/>
        <c:axId val="209876008"/>
      </c:barChart>
      <c:catAx>
        <c:axId val="2098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6008"/>
        <c:crosses val="autoZero"/>
        <c:auto val="1"/>
        <c:lblAlgn val="ctr"/>
        <c:lblOffset val="100"/>
        <c:noMultiLvlLbl val="0"/>
      </c:catAx>
      <c:valAx>
        <c:axId val="2098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190499</xdr:rowOff>
    </xdr:from>
    <xdr:to>
      <xdr:col>12</xdr:col>
      <xdr:colOff>314324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5AAD2-E30A-48AE-9AEB-4F782AA06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</xdr:row>
      <xdr:rowOff>19050</xdr:rowOff>
    </xdr:from>
    <xdr:to>
      <xdr:col>14</xdr:col>
      <xdr:colOff>319087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69313-EB09-426F-934B-6A85BEDDD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9525</xdr:rowOff>
    </xdr:from>
    <xdr:to>
      <xdr:col>14</xdr:col>
      <xdr:colOff>290512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29E3E-29F7-42B8-89BF-5FF50FF5B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9524</xdr:rowOff>
    </xdr:from>
    <xdr:to>
      <xdr:col>22</xdr:col>
      <xdr:colOff>247650</xdr:colOff>
      <xdr:row>18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35EF1-8544-4F0A-8BA3-C908A50E4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18825" refreshedDate="43397.905899189813" createdVersion="6" refreshedVersion="6" minRefreshableVersion="3" recordCount="4114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Date Ended Conversion" numFmtId="172">
      <sharedItems containsSemiMixedTypes="0" containsNonDate="0" containsDate="1" containsString="0" minDate="2009-08-10T13:26:00" maxDate="2017-05-03T13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72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1">
        <rangePr groupBy="months" startDate="2009-05-16T21:55:13" endDate="2017-03-15T09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% funded" numFmtId="164">
      <sharedItems containsMixedTypes="1" containsNumber="1" minValue="4.4241914790072115E-5" maxValue="2500000"/>
    </cacheField>
    <cacheField name="average donation" numFmtId="165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-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1:55:13" endDate="2017-03-15T09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1:55:13" endDate="2017-03-15T09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x v="0"/>
    <d v="2015-07-22T21:00:00"/>
    <n v="1434931811"/>
    <x v="0"/>
    <b v="0"/>
    <n v="182"/>
    <b v="1"/>
    <s v="film &amp; video/television"/>
    <n v="0.73067996217656661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x v="1"/>
    <d v="2017-03-02T08:24:43"/>
    <n v="1485872683"/>
    <x v="1"/>
    <b v="0"/>
    <n v="79"/>
    <b v="1"/>
    <s v="film &amp; video/television"/>
    <n v="0.70122159284788099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x v="2"/>
    <d v="2016-02-15T10:51:23"/>
    <n v="1454691083"/>
    <x v="2"/>
    <b v="0"/>
    <n v="35"/>
    <b v="1"/>
    <s v="film &amp; video/television"/>
    <n v="0.95238095238095233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x v="3"/>
    <d v="2014-08-07T06:21:47"/>
    <n v="1404822107"/>
    <x v="3"/>
    <b v="0"/>
    <n v="150"/>
    <b v="1"/>
    <s v="film &amp; video/television"/>
    <n v="0.962463907603464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x v="4"/>
    <d v="2015-12-19T14:01:19"/>
    <n v="1447963279"/>
    <x v="4"/>
    <b v="0"/>
    <n v="284"/>
    <b v="1"/>
    <s v="film &amp; video/television"/>
    <n v="0.81306401696495034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x v="5"/>
    <d v="2016-07-28T23:35:00"/>
    <n v="1468362207"/>
    <x v="5"/>
    <b v="0"/>
    <n v="47"/>
    <b v="1"/>
    <s v="film &amp; video/television"/>
    <n v="0.91093394077448742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x v="6"/>
    <d v="2014-06-13T19:44:10"/>
    <n v="1401846250"/>
    <x v="6"/>
    <b v="0"/>
    <n v="58"/>
    <b v="1"/>
    <s v="film &amp; video/television"/>
    <n v="0.93907735649724144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x v="7"/>
    <d v="2016-07-04T19:07:47"/>
    <n v="1464224867"/>
    <x v="7"/>
    <b v="0"/>
    <n v="57"/>
    <b v="1"/>
    <s v="film &amp; video/television"/>
    <n v="0.98792535675082327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x v="8"/>
    <d v="2016-04-15T15:00:00"/>
    <n v="1460155212"/>
    <x v="8"/>
    <b v="0"/>
    <n v="12"/>
    <b v="1"/>
    <s v="film &amp; video/television"/>
    <n v="0.9995659028079234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x v="9"/>
    <d v="2016-04-16T20:29:04"/>
    <n v="1458268144"/>
    <x v="9"/>
    <b v="0"/>
    <n v="20"/>
    <b v="1"/>
    <s v="film &amp; video/television"/>
    <n v="0.7936633914824045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x v="10"/>
    <d v="2014-06-24T19:37:59"/>
    <n v="1400636279"/>
    <x v="10"/>
    <b v="0"/>
    <n v="19"/>
    <b v="1"/>
    <s v="film &amp; video/television"/>
    <n v="0.99502487562189057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x v="11"/>
    <d v="2016-08-21T21:00:00"/>
    <n v="1469126462"/>
    <x v="11"/>
    <b v="0"/>
    <n v="75"/>
    <b v="1"/>
    <s v="film &amp; video/television"/>
    <n v="0.82987551867219922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x v="12"/>
    <d v="2014-07-15T21:00:00"/>
    <n v="1401642425"/>
    <x v="12"/>
    <b v="0"/>
    <n v="827"/>
    <b v="1"/>
    <s v="film &amp; video/television"/>
    <n v="0.60498507703476645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x v="13"/>
    <d v="2016-06-23T14:27:00"/>
    <n v="1463588109"/>
    <x v="13"/>
    <b v="0"/>
    <n v="51"/>
    <b v="1"/>
    <s v="film &amp; video/television"/>
    <n v="0.62511162707626367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x v="14"/>
    <d v="2014-07-13T07:59:00"/>
    <n v="1403051888"/>
    <x v="14"/>
    <b v="0"/>
    <n v="41"/>
    <b v="1"/>
    <s v="film &amp; video/television"/>
    <n v="0.99075297225891679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x v="15"/>
    <d v="2015-09-27T14:14:00"/>
    <n v="1441790658"/>
    <x v="15"/>
    <b v="0"/>
    <n v="98"/>
    <b v="1"/>
    <s v="film &amp; video/television"/>
    <n v="0.9380863039399625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x v="16"/>
    <d v="2014-06-15T23:30:00"/>
    <n v="1398971211"/>
    <x v="16"/>
    <b v="0"/>
    <n v="70"/>
    <b v="1"/>
    <s v="film &amp; video/television"/>
    <n v="0.99758915953113314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x v="17"/>
    <d v="2014-11-04T12:33:42"/>
    <n v="1412530422"/>
    <x v="17"/>
    <b v="0"/>
    <n v="36"/>
    <b v="1"/>
    <s v="film &amp; video/television"/>
    <n v="0.99337748344370858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x v="18"/>
    <d v="2014-09-17T07:00:56"/>
    <n v="1408366856"/>
    <x v="18"/>
    <b v="0"/>
    <n v="342"/>
    <b v="1"/>
    <s v="film &amp; video/television"/>
    <n v="0.9405470786137464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x v="19"/>
    <d v="2015-07-20T13:35:34"/>
    <n v="1434828934"/>
    <x v="19"/>
    <b v="0"/>
    <n v="22"/>
    <b v="1"/>
    <s v="film &amp; video/television"/>
    <n v="0.68825910931174084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x v="20"/>
    <d v="2015-09-13T12:11:52"/>
    <n v="1436983912"/>
    <x v="20"/>
    <b v="0"/>
    <n v="25"/>
    <b v="1"/>
    <s v="film &amp; video/television"/>
    <n v="0.9980039920159680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x v="21"/>
    <d v="2014-09-26T09:03:09"/>
    <n v="1409151789"/>
    <x v="21"/>
    <b v="0"/>
    <n v="101"/>
    <b v="1"/>
    <s v="film &amp; video/television"/>
    <n v="0.9162951956414066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x v="22"/>
    <d v="2015-01-01T01:59:00"/>
    <n v="1418766740"/>
    <x v="22"/>
    <b v="0"/>
    <n v="8"/>
    <b v="1"/>
    <s v="film &amp; video/television"/>
    <n v="0.85365853658536583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x v="23"/>
    <d v="2015-04-30T09:20:00"/>
    <n v="1428086501"/>
    <x v="23"/>
    <b v="0"/>
    <n v="23"/>
    <b v="1"/>
    <s v="film &amp; video/television"/>
    <n v="0.84388185654008441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x v="24"/>
    <d v="2015-09-15T13:39:00"/>
    <n v="1439494863"/>
    <x v="24"/>
    <b v="0"/>
    <n v="574"/>
    <b v="1"/>
    <s v="film &amp; video/television"/>
    <n v="0.9190527244792843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x v="25"/>
    <d v="2016-01-08T18:36:01"/>
    <n v="1447115761"/>
    <x v="25"/>
    <b v="0"/>
    <n v="14"/>
    <b v="1"/>
    <s v="film &amp; video/television"/>
    <n v="0.75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x v="26"/>
    <d v="2014-08-17T06:22:24"/>
    <n v="1404822144"/>
    <x v="26"/>
    <b v="0"/>
    <n v="19"/>
    <b v="1"/>
    <s v="film &amp; video/television"/>
    <n v="0.64432989690721654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x v="27"/>
    <d v="2014-11-15T22:57:13"/>
    <n v="1413518233"/>
    <x v="27"/>
    <b v="0"/>
    <n v="150"/>
    <b v="1"/>
    <s v="film &amp; video/television"/>
    <n v="0.89505482210785414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x v="28"/>
    <d v="2015-12-16T17:08:04"/>
    <n v="1447715284"/>
    <x v="28"/>
    <b v="0"/>
    <n v="71"/>
    <b v="1"/>
    <s v="film &amp; video/television"/>
    <n v="0.99651220727453915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x v="29"/>
    <d v="2014-07-22T10:09:28"/>
    <n v="1403453368"/>
    <x v="29"/>
    <b v="0"/>
    <n v="117"/>
    <b v="1"/>
    <s v="film &amp; video/television"/>
    <n v="0.81081081081081086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x v="30"/>
    <d v="2014-08-21T01:01:55"/>
    <n v="1406012515"/>
    <x v="30"/>
    <b v="0"/>
    <n v="53"/>
    <b v="1"/>
    <s v="film &amp; video/television"/>
    <n v="0.98716926744636591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x v="31"/>
    <d v="2016-01-25T13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x v="32"/>
    <d v="2016-05-12T21:59:00"/>
    <n v="1459523017"/>
    <x v="32"/>
    <b v="0"/>
    <n v="89"/>
    <b v="1"/>
    <s v="film &amp; video/television"/>
    <n v="0.99754558204768584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x v="33"/>
    <d v="2015-11-08T10:51:41"/>
    <n v="1444405901"/>
    <x v="33"/>
    <b v="0"/>
    <n v="64"/>
    <b v="1"/>
    <s v="film &amp; video/television"/>
    <n v="0.97947761194029848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x v="34"/>
    <d v="2014-08-05T01:43:21"/>
    <n v="1405928601"/>
    <x v="34"/>
    <b v="0"/>
    <n v="68"/>
    <b v="1"/>
    <s v="film &amp; video/television"/>
    <n v="0.76650943396226412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x v="35"/>
    <d v="2015-04-27T18:00:00"/>
    <n v="1428130814"/>
    <x v="35"/>
    <b v="0"/>
    <n v="28"/>
    <b v="1"/>
    <s v="film &amp; video/television"/>
    <n v="0.60060060060060061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x v="36"/>
    <d v="2015-04-04T00:22:05"/>
    <n v="1425540125"/>
    <x v="36"/>
    <b v="0"/>
    <n v="44"/>
    <b v="1"/>
    <s v="film &amp; video/television"/>
    <n v="0.70348223707351387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x v="37"/>
    <d v="2015-02-27T10:37:59"/>
    <n v="1422463079"/>
    <x v="37"/>
    <b v="0"/>
    <n v="253"/>
    <b v="1"/>
    <s v="film &amp; video/television"/>
    <n v="0.54513467304309038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x v="38"/>
    <d v="2013-05-10T19:22:24"/>
    <n v="1365643344"/>
    <x v="38"/>
    <b v="0"/>
    <n v="66"/>
    <b v="1"/>
    <s v="film &amp; video/television"/>
    <n v="0.90876045074518352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x v="39"/>
    <d v="2014-05-25T16:59:00"/>
    <n v="1398388068"/>
    <x v="39"/>
    <b v="0"/>
    <n v="217"/>
    <b v="1"/>
    <s v="film &amp; video/television"/>
    <n v="0.76347533974652615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x v="40"/>
    <d v="2014-06-18T22:00:00"/>
    <n v="1401426488"/>
    <x v="40"/>
    <b v="0"/>
    <n v="16"/>
    <b v="1"/>
    <s v="film &amp; video/television"/>
    <n v="0.98667982239763197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x v="41"/>
    <d v="2014-10-05T07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x v="42"/>
    <d v="2014-12-28T09:20:26"/>
    <n v="1417188026"/>
    <x v="42"/>
    <b v="0"/>
    <n v="169"/>
    <b v="1"/>
    <s v="film &amp; video/television"/>
    <n v="0.70493454179254789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x v="43"/>
    <d v="2014-07-12T18:00:00"/>
    <n v="1402599486"/>
    <x v="43"/>
    <b v="0"/>
    <n v="263"/>
    <b v="1"/>
    <s v="film &amp; video/television"/>
    <n v="0.32398107950495691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x v="44"/>
    <d v="2014-10-06T20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x v="45"/>
    <d v="2016-04-27T08:58:27"/>
    <n v="1459177107"/>
    <x v="45"/>
    <b v="0"/>
    <n v="61"/>
    <b v="1"/>
    <s v="film &amp; video/television"/>
    <n v="0.83333333333333337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x v="46"/>
    <d v="2015-12-15T17:09:34"/>
    <n v="1447628974"/>
    <x v="46"/>
    <b v="0"/>
    <n v="45"/>
    <b v="1"/>
    <s v="film &amp; video/television"/>
    <n v="0.96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x v="47"/>
    <d v="2014-12-19T14:40:07"/>
    <n v="1413834007"/>
    <x v="47"/>
    <b v="0"/>
    <n v="70"/>
    <b v="1"/>
    <s v="film &amp; video/television"/>
    <n v="0.9292730297088587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x v="48"/>
    <d v="2015-03-01T06:00:00"/>
    <n v="1422534260"/>
    <x v="48"/>
    <b v="0"/>
    <n v="38"/>
    <b v="1"/>
    <s v="film &amp; video/television"/>
    <n v="0.92635479388605835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x v="49"/>
    <d v="2015-10-23T22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x v="50"/>
    <d v="2015-01-30T11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x v="51"/>
    <d v="2015-08-10T16:17:17"/>
    <n v="1436653037"/>
    <x v="51"/>
    <b v="0"/>
    <n v="119"/>
    <b v="1"/>
    <s v="film &amp; video/television"/>
    <n v="0.78113904274960944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x v="52"/>
    <d v="2014-07-17T10:50:46"/>
    <n v="1403023846"/>
    <x v="52"/>
    <b v="0"/>
    <n v="52"/>
    <b v="1"/>
    <s v="film &amp; video/television"/>
    <n v="0.86051114361930992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x v="53"/>
    <d v="2014-04-04T16:00:00"/>
    <n v="1395407445"/>
    <x v="53"/>
    <b v="0"/>
    <n v="117"/>
    <b v="1"/>
    <s v="film &amp; video/television"/>
    <n v="0.91213134691395559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x v="54"/>
    <d v="2015-12-25T11:07:01"/>
    <n v="1448471221"/>
    <x v="54"/>
    <b v="0"/>
    <n v="52"/>
    <b v="1"/>
    <s v="film &amp; video/television"/>
    <n v="0.99009900990099009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x v="55"/>
    <d v="2016-05-27T17:15:16"/>
    <n v="1462576516"/>
    <x v="55"/>
    <b v="0"/>
    <n v="86"/>
    <b v="1"/>
    <s v="film &amp; video/television"/>
    <n v="0.77547339945897209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x v="56"/>
    <d v="2015-06-08T10:00:00"/>
    <n v="1432559424"/>
    <x v="56"/>
    <b v="0"/>
    <n v="174"/>
    <b v="1"/>
    <s v="film &amp; video/television"/>
    <n v="0.93229227362778233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x v="57"/>
    <d v="2015-04-25T13:59:22"/>
    <n v="1427399962"/>
    <x v="57"/>
    <b v="0"/>
    <n v="69"/>
    <b v="1"/>
    <s v="film &amp; video/television"/>
    <n v="0.98135426889106969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x v="58"/>
    <d v="2014-11-19T12:52:52"/>
    <n v="1413827572"/>
    <x v="58"/>
    <b v="0"/>
    <n v="75"/>
    <b v="1"/>
    <s v="film &amp; video/television"/>
    <n v="0.97172286463900492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x v="59"/>
    <d v="2015-09-14T15:00:00"/>
    <n v="1439530776"/>
    <x v="59"/>
    <b v="0"/>
    <n v="33"/>
    <b v="1"/>
    <s v="film &amp; video/television"/>
    <n v="0.99874457806537187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x v="60"/>
    <d v="2014-03-22T18:00:00"/>
    <n v="1393882717"/>
    <x v="60"/>
    <b v="0"/>
    <n v="108"/>
    <b v="1"/>
    <s v="film &amp; video/shorts"/>
    <n v="0.96808961498000357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x v="61"/>
    <d v="2013-06-06T13:32:37"/>
    <n v="1368646357"/>
    <x v="61"/>
    <b v="0"/>
    <n v="23"/>
    <b v="1"/>
    <s v="film &amp; video/shorts"/>
    <n v="0.67430883344571813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x v="62"/>
    <d v="2013-03-03T13:11:18"/>
    <n v="1360177878"/>
    <x v="62"/>
    <b v="0"/>
    <n v="48"/>
    <b v="1"/>
    <s v="film &amp; video/shorts"/>
    <n v="0.64627315812149932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x v="63"/>
    <d v="2013-12-27T22:59:00"/>
    <n v="1386194013"/>
    <x v="63"/>
    <b v="0"/>
    <n v="64"/>
    <b v="1"/>
    <s v="film &amp; video/shorts"/>
    <n v="0.88091368367270539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x v="64"/>
    <d v="2013-07-07T18:26:21"/>
    <n v="1370651181"/>
    <x v="64"/>
    <b v="0"/>
    <n v="24"/>
    <b v="1"/>
    <s v="film &amp; video/shorts"/>
    <n v="0.57692307692307687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x v="65"/>
    <d v="2014-08-10T23:59:00"/>
    <n v="1405453354"/>
    <x v="65"/>
    <b v="0"/>
    <n v="57"/>
    <b v="1"/>
    <s v="film &amp; video/shorts"/>
    <n v="0.92998538594393521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x v="66"/>
    <d v="2016-07-18T14:23:40"/>
    <n v="1466281420"/>
    <x v="66"/>
    <b v="0"/>
    <n v="26"/>
    <b v="1"/>
    <s v="film &amp; video/shorts"/>
    <n v="0.84317032040472173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x v="67"/>
    <d v="2012-07-15T08:00:04"/>
    <n v="1339768804"/>
    <x v="67"/>
    <b v="0"/>
    <n v="20"/>
    <b v="1"/>
    <s v="film &amp; video/shorts"/>
    <n v="0.86021505376344087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x v="68"/>
    <d v="2014-02-23T07:39:51"/>
    <n v="1390570791"/>
    <x v="68"/>
    <b v="0"/>
    <n v="36"/>
    <b v="1"/>
    <s v="film &amp; video/shorts"/>
    <n v="0.78636959370904325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x v="69"/>
    <d v="2011-10-02T00:59:00"/>
    <n v="1314765025"/>
    <x v="69"/>
    <b v="0"/>
    <n v="178"/>
    <b v="1"/>
    <s v="film &amp; video/shorts"/>
    <n v="0.90136945060630624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x v="70"/>
    <d v="2011-09-04T15:30:45"/>
    <n v="1309987845"/>
    <x v="70"/>
    <b v="0"/>
    <n v="17"/>
    <b v="1"/>
    <s v="film &amp; video/shorts"/>
    <n v="0.78616352201257866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x v="71"/>
    <d v="2012-05-28T00:30:57"/>
    <n v="1333002657"/>
    <x v="71"/>
    <b v="0"/>
    <n v="32"/>
    <b v="1"/>
    <s v="film &amp; video/shorts"/>
    <n v="0.80681308830121024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x v="72"/>
    <d v="2012-11-14T18:00:00"/>
    <n v="1351210481"/>
    <x v="72"/>
    <b v="0"/>
    <n v="41"/>
    <b v="1"/>
    <s v="film &amp; video/shorts"/>
    <n v="0.92243186582809222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x v="73"/>
    <d v="2011-05-02T21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x v="74"/>
    <d v="2016-01-21T05:41:35"/>
    <n v="1450784495"/>
    <x v="74"/>
    <b v="0"/>
    <n v="29"/>
    <b v="1"/>
    <s v="film &amp; video/shorts"/>
    <n v="0.88548861261644185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x v="75"/>
    <d v="2013-04-22T23:01:12"/>
    <n v="1364101272"/>
    <x v="75"/>
    <b v="0"/>
    <n v="47"/>
    <b v="1"/>
    <s v="film &amp; video/shorts"/>
    <n v="0.86633663366336633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x v="76"/>
    <d v="2011-12-27T11:35:58"/>
    <n v="1319819758"/>
    <x v="76"/>
    <b v="0"/>
    <n v="15"/>
    <b v="1"/>
    <s v="film &amp; video/shorts"/>
    <n v="0.65217391304347827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x v="77"/>
    <d v="2012-05-20T20:59:00"/>
    <n v="1332991717"/>
    <x v="77"/>
    <b v="0"/>
    <n v="26"/>
    <b v="1"/>
    <s v="film &amp; video/shorts"/>
    <n v="0.25477707006369427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x v="78"/>
    <d v="2016-09-01T11:32:01"/>
    <n v="1471887121"/>
    <x v="78"/>
    <b v="0"/>
    <n v="35"/>
    <b v="1"/>
    <s v="film &amp; video/shorts"/>
    <n v="3.7009622501850484E-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x v="79"/>
    <d v="2014-04-25T12:38:13"/>
    <n v="1395859093"/>
    <x v="79"/>
    <b v="0"/>
    <n v="41"/>
    <b v="1"/>
    <s v="film &amp; video/shorts"/>
    <n v="0.78740157480314965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x v="80"/>
    <d v="2013-12-09T20:00:56"/>
    <n v="1383616856"/>
    <x v="80"/>
    <b v="0"/>
    <n v="47"/>
    <b v="1"/>
    <s v="film &amp; video/shorts"/>
    <n v="0.93240093240093236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x v="81"/>
    <d v="2012-07-13T21:02:00"/>
    <n v="1341892127"/>
    <x v="81"/>
    <b v="0"/>
    <n v="28"/>
    <b v="1"/>
    <s v="film &amp; video/shorts"/>
    <n v="0.5050505050505050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x v="82"/>
    <d v="2011-10-09T13:41:01"/>
    <n v="1315597261"/>
    <x v="82"/>
    <b v="0"/>
    <n v="100"/>
    <b v="1"/>
    <s v="film &amp; video/shorts"/>
    <n v="0.9998750156230471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x v="83"/>
    <d v="2015-02-22T05:30:00"/>
    <n v="1423320389"/>
    <x v="83"/>
    <b v="0"/>
    <n v="13"/>
    <b v="1"/>
    <s v="film &amp; video/shorts"/>
    <n v="0.97560975609756095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x v="84"/>
    <d v="2011-05-15T12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x v="85"/>
    <d v="2011-09-22T21:00:37"/>
    <n v="1314154837"/>
    <x v="85"/>
    <b v="0"/>
    <n v="21"/>
    <b v="1"/>
    <s v="film &amp; video/shorts"/>
    <n v="0.79681274900398402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x v="86"/>
    <d v="2015-12-27T08:20:45"/>
    <n v="1444828845"/>
    <x v="86"/>
    <b v="0"/>
    <n v="17"/>
    <b v="1"/>
    <s v="film &amp; video/shorts"/>
    <n v="0.93926111458985595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x v="87"/>
    <d v="2010-06-02T19:41:00"/>
    <n v="1274705803"/>
    <x v="87"/>
    <b v="0"/>
    <n v="25"/>
    <b v="1"/>
    <s v="film &amp; video/shorts"/>
    <n v="0.9560229445506691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x v="88"/>
    <d v="2014-06-22T09:48:51"/>
    <n v="1401205731"/>
    <x v="88"/>
    <b v="0"/>
    <n v="60"/>
    <b v="1"/>
    <s v="film &amp; video/shorts"/>
    <n v="0.97222222222222221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x v="89"/>
    <d v="2013-06-02T12:03:12"/>
    <n v="1368036192"/>
    <x v="89"/>
    <b v="0"/>
    <n v="56"/>
    <b v="1"/>
    <s v="film &amp; video/shorts"/>
    <n v="0.86906141367323286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x v="90"/>
    <d v="2011-07-12T01:08:19"/>
    <n v="1307862499"/>
    <x v="90"/>
    <b v="0"/>
    <n v="16"/>
    <b v="1"/>
    <s v="film &amp; video/shorts"/>
    <n v="0.99601593625498008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x v="91"/>
    <d v="2011-05-17T03:39:24"/>
    <n v="1300354764"/>
    <x v="91"/>
    <b v="0"/>
    <n v="46"/>
    <b v="1"/>
    <s v="film &amp; video/shorts"/>
    <n v="0.83333333333333337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x v="92"/>
    <d v="2017-02-01T02:00:00"/>
    <n v="1481949983"/>
    <x v="92"/>
    <b v="0"/>
    <n v="43"/>
    <b v="1"/>
    <s v="film &amp; video/shorts"/>
    <n v="0.9505703422053232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x v="93"/>
    <d v="2012-07-03T15:00:00"/>
    <n v="1338928537"/>
    <x v="93"/>
    <b v="0"/>
    <n v="15"/>
    <b v="1"/>
    <s v="film &amp; video/shorts"/>
    <n v="0.9041591320072333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x v="94"/>
    <d v="2014-04-07T11:13:42"/>
    <n v="1395162822"/>
    <x v="94"/>
    <b v="0"/>
    <n v="12"/>
    <b v="1"/>
    <s v="film &amp; video/shorts"/>
    <n v="0.96153846153846156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x v="95"/>
    <d v="2012-02-25T18:07:21"/>
    <n v="1327622841"/>
    <x v="95"/>
    <b v="0"/>
    <n v="21"/>
    <b v="1"/>
    <s v="film &amp; video/shorts"/>
    <n v="0.76086956521739135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x v="96"/>
    <d v="2010-07-31T21:00:00"/>
    <n v="1274889241"/>
    <x v="96"/>
    <b v="0"/>
    <n v="34"/>
    <b v="1"/>
    <s v="film &amp; video/shorts"/>
    <n v="0.8720930232558139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x v="97"/>
    <d v="2011-07-11T21:14:42"/>
    <n v="1307848482"/>
    <x v="97"/>
    <b v="0"/>
    <n v="8"/>
    <b v="1"/>
    <s v="film &amp; video/shorts"/>
    <n v="0.94117647058823528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x v="98"/>
    <d v="2012-12-07T17:30:00"/>
    <n v="1351796674"/>
    <x v="98"/>
    <b v="0"/>
    <n v="60"/>
    <b v="1"/>
    <s v="film &amp; video/shorts"/>
    <n v="0.94117647058823528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x v="99"/>
    <d v="2014-01-22T15:39:59"/>
    <n v="1387834799"/>
    <x v="99"/>
    <b v="0"/>
    <n v="39"/>
    <b v="1"/>
    <s v="film &amp; video/shorts"/>
    <n v="0.94322419181407169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x v="100"/>
    <d v="2012-11-04T13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x v="101"/>
    <d v="2013-01-24T12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x v="102"/>
    <d v="2010-12-22T21:08:53"/>
    <n v="1290481733"/>
    <x v="102"/>
    <b v="0"/>
    <n v="65"/>
    <b v="1"/>
    <s v="film &amp; video/shorts"/>
    <n v="0.78277886497064575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x v="103"/>
    <d v="2014-03-07T13:20:30"/>
    <n v="1392232830"/>
    <x v="103"/>
    <b v="0"/>
    <n v="49"/>
    <b v="1"/>
    <s v="film &amp; video/shorts"/>
    <n v="0.95098756400877837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x v="104"/>
    <d v="2011-04-02T19:00:00"/>
    <n v="1299775266"/>
    <x v="104"/>
    <b v="0"/>
    <n v="10"/>
    <b v="1"/>
    <s v="film &amp; video/shorts"/>
    <n v="0.83333333333333337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x v="105"/>
    <d v="2016-05-13T18:00:00"/>
    <n v="1461605020"/>
    <x v="105"/>
    <b v="0"/>
    <n v="60"/>
    <b v="1"/>
    <s v="film &amp; video/shorts"/>
    <n v="0.93101988997037666"/>
    <n v="39.383333333333333"/>
    <x v="0"/>
    <x v="1"/>
  </r>
  <r>
    <n v="106"/>
    <s v="LOST WEEKEND"/>
    <s v="A Boy. A Girl. A Car. A Serial Killer."/>
    <x v="10"/>
    <n v="5025"/>
    <x v="0"/>
    <x v="0"/>
    <s v="USD"/>
    <x v="106"/>
    <d v="2012-04-02T12:38:21"/>
    <n v="1332182301"/>
    <x v="106"/>
    <b v="0"/>
    <n v="27"/>
    <b v="1"/>
    <s v="film &amp; video/shorts"/>
    <n v="0.99502487562189057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x v="107"/>
    <d v="2011-04-24T17:34:47"/>
    <n v="1301787287"/>
    <x v="107"/>
    <b v="0"/>
    <n v="69"/>
    <b v="1"/>
    <s v="film &amp; video/shorts"/>
    <n v="0.97592713077423554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x v="108"/>
    <d v="2013-05-31T08:42:50"/>
    <n v="1364827370"/>
    <x v="108"/>
    <b v="0"/>
    <n v="47"/>
    <b v="1"/>
    <s v="film &amp; video/shorts"/>
    <n v="0.40540540540540543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x v="109"/>
    <d v="2011-02-25T18:37:10"/>
    <n v="1296088630"/>
    <x v="109"/>
    <b v="0"/>
    <n v="47"/>
    <b v="1"/>
    <s v="film &amp; video/shorts"/>
    <n v="0.45558086560364464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x v="110"/>
    <d v="2013-11-13T23:59:00"/>
    <n v="1381445253"/>
    <x v="110"/>
    <b v="0"/>
    <n v="26"/>
    <b v="1"/>
    <s v="film &amp; video/shorts"/>
    <n v="0.76470588235294112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x v="111"/>
    <d v="2015-05-31T01:59:47"/>
    <n v="1430467187"/>
    <x v="111"/>
    <b v="0"/>
    <n v="53"/>
    <b v="1"/>
    <s v="film &amp; video/shorts"/>
    <n v="0.6469500924214417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x v="112"/>
    <d v="2014-04-12T20:00:00"/>
    <n v="1395277318"/>
    <x v="112"/>
    <b v="0"/>
    <n v="81"/>
    <b v="1"/>
    <s v="film &amp; video/shorts"/>
    <n v="0.96153846153846156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x v="113"/>
    <d v="2011-08-06T09:00:00"/>
    <n v="1311963128"/>
    <x v="113"/>
    <b v="0"/>
    <n v="78"/>
    <b v="1"/>
    <s v="film &amp; video/shorts"/>
    <n v="0.70921985815602839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x v="114"/>
    <d v="2012-01-13T00:34:48"/>
    <n v="1321252488"/>
    <x v="114"/>
    <b v="0"/>
    <n v="35"/>
    <b v="1"/>
    <s v="film &amp; video/shorts"/>
    <n v="0.967741935483871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x v="115"/>
    <d v="2012-02-04T11:44:04"/>
    <n v="1326217444"/>
    <x v="115"/>
    <b v="0"/>
    <n v="22"/>
    <b v="1"/>
    <s v="film &amp; video/shorts"/>
    <n v="0.71202531645569622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x v="116"/>
    <d v="2011-04-08T04:55:55"/>
    <n v="1298289355"/>
    <x v="116"/>
    <b v="0"/>
    <n v="57"/>
    <b v="1"/>
    <s v="film &amp; video/shorts"/>
    <n v="0.8798391151332327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x v="117"/>
    <d v="2010-06-09T13:00:00"/>
    <n v="1268337744"/>
    <x v="117"/>
    <b v="0"/>
    <n v="27"/>
    <b v="1"/>
    <s v="film &amp; video/shorts"/>
    <n v="0.9950864840719823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x v="118"/>
    <d v="2011-07-28T19:17:16"/>
    <n v="1309310236"/>
    <x v="118"/>
    <b v="0"/>
    <n v="39"/>
    <b v="1"/>
    <s v="film &amp; video/shorts"/>
    <n v="0.88470834704631274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x v="119"/>
    <d v="2011-08-13T17:00:00"/>
    <n v="1310693986"/>
    <x v="119"/>
    <b v="0"/>
    <n v="37"/>
    <b v="1"/>
    <s v="film &amp; video/shorts"/>
    <n v="0.95641682116476856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x v="120"/>
    <d v="2016-10-02T19:11:47"/>
    <n v="1472865107"/>
    <x v="120"/>
    <b v="0"/>
    <n v="1"/>
    <b v="0"/>
    <s v="film &amp; video/science fiction"/>
    <n v="7000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x v="121"/>
    <d v="2015-04-18T04:16:00"/>
    <n v="1427993710"/>
    <x v="121"/>
    <b v="0"/>
    <n v="1"/>
    <b v="0"/>
    <s v="film &amp; video/science fiction"/>
    <n v="3000"/>
    <n v="1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x v="122"/>
    <d v="2016-10-10T04:21:47"/>
    <n v="1470910907"/>
    <x v="122"/>
    <b v="0"/>
    <n v="0"/>
    <b v="0"/>
    <s v="film &amp; video/science fiction"/>
    <e v="#DIV/0!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x v="123"/>
    <d v="2014-10-28T16:00:00"/>
    <n v="1411411564"/>
    <x v="123"/>
    <b v="0"/>
    <n v="6"/>
    <b v="0"/>
    <s v="film &amp; video/science fiction"/>
    <n v="364.23841059602648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x v="124"/>
    <d v="2015-05-15T16:17:22"/>
    <n v="1429568242"/>
    <x v="124"/>
    <b v="0"/>
    <n v="0"/>
    <b v="0"/>
    <s v="film &amp; video/science fiction"/>
    <e v="#DIV/0!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x v="125"/>
    <d v="2017-02-03T17:51:20"/>
    <n v="1480981880"/>
    <x v="125"/>
    <b v="0"/>
    <n v="6"/>
    <b v="0"/>
    <s v="film &amp; video/science fiction"/>
    <n v="7.142857142857143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x v="126"/>
    <d v="2015-06-10T20:00:00"/>
    <n v="1431353337"/>
    <x v="126"/>
    <b v="0"/>
    <n v="13"/>
    <b v="0"/>
    <s v="film &amp; video/science fiction"/>
    <n v="18.024513338139869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x v="127"/>
    <d v="2015-04-03T07:59:01"/>
    <n v="1425481141"/>
    <x v="127"/>
    <b v="0"/>
    <n v="4"/>
    <b v="0"/>
    <s v="film &amp; video/science fiction"/>
    <n v="42.10526315789474"/>
    <n v="47.5"/>
    <x v="0"/>
    <x v="2"/>
  </r>
  <r>
    <n v="128"/>
    <s v="Ralphi3 (Canceled)"/>
    <s v="A Science Fiction film filled with entertainment and Excitement"/>
    <x v="57"/>
    <n v="1867"/>
    <x v="1"/>
    <x v="0"/>
    <s v="USD"/>
    <x v="128"/>
    <d v="2016-10-19T23:28:13"/>
    <n v="1473917293"/>
    <x v="128"/>
    <b v="0"/>
    <n v="6"/>
    <b v="0"/>
    <s v="film &amp; video/science fiction"/>
    <n v="53.561863952865558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x v="129"/>
    <d v="2014-10-30T16:29:43"/>
    <n v="1409524183"/>
    <x v="129"/>
    <b v="0"/>
    <n v="0"/>
    <b v="0"/>
    <s v="film &amp; video/science fiction"/>
    <e v="#DIV/0!"/>
    <e v="#DIV/0!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x v="130"/>
    <d v="2014-06-16T14:16:00"/>
    <n v="1400536692"/>
    <x v="130"/>
    <b v="0"/>
    <n v="0"/>
    <b v="0"/>
    <s v="film &amp; video/science fiction"/>
    <e v="#DIV/0!"/>
    <e v="#DIV/0!"/>
    <x v="0"/>
    <x v="2"/>
  </r>
  <r>
    <n v="131"/>
    <s v="I (Canceled)"/>
    <s v="I"/>
    <x v="38"/>
    <n v="0"/>
    <x v="1"/>
    <x v="0"/>
    <s v="USD"/>
    <x v="131"/>
    <d v="2016-07-05T18:00:00"/>
    <n v="1466453161"/>
    <x v="131"/>
    <b v="0"/>
    <n v="0"/>
    <b v="0"/>
    <s v="film &amp; video/science fiction"/>
    <e v="#DIV/0!"/>
    <e v="#DIV/0!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x v="132"/>
    <d v="2014-11-07T14:30:07"/>
    <n v="1411500607"/>
    <x v="132"/>
    <b v="0"/>
    <n v="81"/>
    <b v="0"/>
    <s v="film &amp; video/science fiction"/>
    <n v="10.450685826257349"/>
    <n v="94.506172839506178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x v="133"/>
    <d v="2016-05-31T11:31:00"/>
    <n v="1462130584"/>
    <x v="133"/>
    <b v="0"/>
    <n v="0"/>
    <b v="0"/>
    <s v="film &amp; video/science fiction"/>
    <e v="#DIV/0!"/>
    <e v="#DIV/0!"/>
    <x v="0"/>
    <x v="2"/>
  </r>
  <r>
    <n v="134"/>
    <s v="MARLEY'S GHOST (AMBASSADORS OF STEAM) (Canceled)"/>
    <s v="steampunk  remake of &quot;a Christmas carol&quot;"/>
    <x v="10"/>
    <n v="0"/>
    <x v="1"/>
    <x v="0"/>
    <s v="USD"/>
    <x v="134"/>
    <d v="2015-09-04T11:00:00"/>
    <n v="1438811418"/>
    <x v="134"/>
    <b v="0"/>
    <n v="0"/>
    <b v="0"/>
    <s v="film &amp; video/science fiction"/>
    <e v="#DIV/0!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x v="135"/>
    <d v="2014-07-01T13:00:00"/>
    <n v="1401354597"/>
    <x v="135"/>
    <b v="0"/>
    <n v="5"/>
    <b v="0"/>
    <s v="film &amp; video/science fiction"/>
    <n v="7.4441687344913152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x v="136"/>
    <d v="2015-05-16T04:16:00"/>
    <n v="1427968234"/>
    <x v="136"/>
    <b v="0"/>
    <n v="0"/>
    <b v="0"/>
    <s v="film &amp; video/science fiction"/>
    <e v="#DIV/0!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x v="137"/>
    <d v="2015-10-12T07:46:33"/>
    <n v="1440337593"/>
    <x v="137"/>
    <b v="0"/>
    <n v="0"/>
    <b v="0"/>
    <s v="film &amp; video/science fiction"/>
    <e v="#DIV/0!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x v="138"/>
    <d v="2015-07-31T22:59:00"/>
    <n v="1435731041"/>
    <x v="138"/>
    <b v="0"/>
    <n v="58"/>
    <b v="0"/>
    <s v="film &amp; video/science fiction"/>
    <n v="31.833616298811545"/>
    <n v="81.241379310344826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x v="139"/>
    <d v="2015-07-12T16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x v="140"/>
    <d v="2015-03-19T21:45:32"/>
    <n v="1424234732"/>
    <x v="140"/>
    <b v="0"/>
    <n v="0"/>
    <b v="0"/>
    <s v="film &amp; video/science fiction"/>
    <e v="#DIV/0!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x v="141"/>
    <d v="2015-05-30T21:40:23"/>
    <n v="1429155623"/>
    <x v="141"/>
    <b v="0"/>
    <n v="28"/>
    <b v="0"/>
    <s v="film &amp; video/science fiction"/>
    <n v="9.2807424593967518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x v="142"/>
    <d v="2014-11-16T16:26:18"/>
    <n v="1414358778"/>
    <x v="142"/>
    <b v="0"/>
    <n v="1"/>
    <b v="0"/>
    <s v="film &amp; video/science fiction"/>
    <n v="30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x v="143"/>
    <d v="2016-09-02T23:55:00"/>
    <n v="1467941542"/>
    <x v="143"/>
    <b v="0"/>
    <n v="0"/>
    <b v="0"/>
    <s v="film &amp; video/science fiction"/>
    <e v="#DIV/0!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x v="144"/>
    <d v="2015-04-13T11:17:52"/>
    <n v="1423765072"/>
    <x v="144"/>
    <b v="0"/>
    <n v="37"/>
    <b v="0"/>
    <s v="film &amp; video/science fiction"/>
    <n v="3.623188405797101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x v="145"/>
    <d v="2015-08-11T07:00:52"/>
    <n v="1436965252"/>
    <x v="145"/>
    <b v="0"/>
    <n v="9"/>
    <b v="0"/>
    <s v="film &amp; video/science fiction"/>
    <n v="13.3136094674556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x v="146"/>
    <d v="2017-01-17T18:23:18"/>
    <n v="1479514998"/>
    <x v="146"/>
    <b v="0"/>
    <n v="3"/>
    <b v="0"/>
    <s v="film &amp; video/science fiction"/>
    <n v="173.91304347826087"/>
    <n v="38.333333333333336"/>
    <x v="0"/>
    <x v="2"/>
  </r>
  <r>
    <n v="147"/>
    <s v="Consumed (Static Air) (Canceled)"/>
    <s v="Film makers catch live footage beyond their wildest dreams."/>
    <x v="39"/>
    <n v="0"/>
    <x v="1"/>
    <x v="1"/>
    <s v="GBP"/>
    <x v="147"/>
    <d v="2015-01-08T12:18:00"/>
    <n v="1417026340"/>
    <x v="147"/>
    <b v="0"/>
    <n v="0"/>
    <b v="0"/>
    <s v="film &amp; video/science fiction"/>
    <e v="#DIV/0!"/>
    <e v="#DIV/0!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x v="148"/>
    <d v="2016-02-27T00:45:36"/>
    <n v="1453963536"/>
    <x v="148"/>
    <b v="0"/>
    <n v="2"/>
    <b v="0"/>
    <s v="film &amp; video/science fiction"/>
    <n v="1250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x v="149"/>
    <d v="2014-12-25T02:00:00"/>
    <n v="1416888470"/>
    <x v="149"/>
    <b v="0"/>
    <n v="6"/>
    <b v="0"/>
    <s v="film &amp; video/science fiction"/>
    <n v="108.69565217391305"/>
    <n v="15.333333333333334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x v="150"/>
    <d v="2015-05-25T21:53:02"/>
    <n v="1427428382"/>
    <x v="150"/>
    <b v="0"/>
    <n v="67"/>
    <b v="0"/>
    <s v="film &amp; video/science fiction"/>
    <n v="4.31721572794899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x v="151"/>
    <d v="2015-06-18T07:13:11"/>
    <n v="1429449191"/>
    <x v="151"/>
    <b v="0"/>
    <n v="5"/>
    <b v="0"/>
    <s v="film &amp; video/science fiction"/>
    <n v="1785.7142857142858"/>
    <n v="28"/>
    <x v="0"/>
    <x v="2"/>
  </r>
  <r>
    <n v="152"/>
    <s v="The Great Dark (Canceled)"/>
    <s v="The Great Dark is a journey through the unimaginable...and un foreseeable..."/>
    <x v="66"/>
    <n v="30"/>
    <x v="1"/>
    <x v="0"/>
    <s v="USD"/>
    <x v="152"/>
    <d v="2014-09-22T19:51:40"/>
    <n v="1408845100"/>
    <x v="152"/>
    <b v="0"/>
    <n v="2"/>
    <b v="0"/>
    <s v="film &amp; video/science fiction"/>
    <n v="12666.666666666666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x v="153"/>
    <d v="2014-12-02T09:04:04"/>
    <n v="1413900244"/>
    <x v="153"/>
    <b v="0"/>
    <n v="10"/>
    <b v="0"/>
    <s v="film &amp; video/science fiction"/>
    <n v="139.27576601671308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x v="154"/>
    <d v="2015-06-03T07:08:15"/>
    <n v="1429621695"/>
    <x v="154"/>
    <b v="0"/>
    <n v="3"/>
    <b v="0"/>
    <s v="film &amp; video/science fiction"/>
    <n v="37.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x v="155"/>
    <d v="2015-07-23T07:25:35"/>
    <n v="1434201935"/>
    <x v="155"/>
    <b v="0"/>
    <n v="4"/>
    <b v="0"/>
    <s v="film &amp; video/science fiction"/>
    <n v="16666.666666666668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x v="156"/>
    <d v="2014-08-02T20:59:56"/>
    <n v="1401850796"/>
    <x v="156"/>
    <b v="0"/>
    <n v="15"/>
    <b v="0"/>
    <s v="film &amp; video/science fiction"/>
    <n v="19.607843137254903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x v="157"/>
    <d v="2016-02-26T15:52:52"/>
    <n v="1453931572"/>
    <x v="157"/>
    <b v="0"/>
    <n v="2"/>
    <b v="0"/>
    <s v="film &amp; video/science fiction"/>
    <n v="374.375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x v="158"/>
    <d v="2014-10-21T19:50:28"/>
    <n v="1411350628"/>
    <x v="158"/>
    <b v="0"/>
    <n v="0"/>
    <b v="0"/>
    <s v="film &amp; video/science fiction"/>
    <e v="#DIV/0!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x v="159"/>
    <d v="2016-07-03T04:25:45"/>
    <n v="1464085545"/>
    <x v="159"/>
    <b v="0"/>
    <n v="1"/>
    <b v="0"/>
    <s v="film &amp; video/science fiction"/>
    <n v="5000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x v="160"/>
    <d v="2015-08-15T15:54:51"/>
    <n v="1434491691"/>
    <x v="160"/>
    <b v="0"/>
    <n v="0"/>
    <b v="0"/>
    <s v="film &amp; video/drama"/>
    <e v="#DIV/0!"/>
    <e v="#DIV/0!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x v="161"/>
    <d v="2014-07-02T10:29:55"/>
    <n v="1401726595"/>
    <x v="161"/>
    <b v="0"/>
    <n v="1"/>
    <b v="0"/>
    <s v="film &amp; video/drama"/>
    <n v="10000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x v="162"/>
    <d v="2014-08-16T17:42:00"/>
    <n v="1405393356"/>
    <x v="162"/>
    <b v="0"/>
    <n v="10"/>
    <b v="0"/>
    <s v="film &amp; video/drama"/>
    <n v="6.4367816091954024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x v="163"/>
    <d v="2015-09-30T18:00:00"/>
    <n v="1440716654"/>
    <x v="163"/>
    <b v="0"/>
    <n v="0"/>
    <b v="0"/>
    <s v="film &amp; video/drama"/>
    <e v="#DIV/0!"/>
    <e v="#DIV/0!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x v="164"/>
    <d v="2014-09-19T12:18:21"/>
    <n v="1405966701"/>
    <x v="164"/>
    <b v="0"/>
    <n v="7"/>
    <b v="0"/>
    <s v="film &amp; video/drama"/>
    <n v="187.5"/>
    <n v="91.428571428571431"/>
    <x v="0"/>
    <x v="3"/>
  </r>
  <r>
    <n v="165"/>
    <s v="NET"/>
    <s v="A teacher. A boy. The beach and a heatwave that drove them all insane."/>
    <x v="73"/>
    <n v="0"/>
    <x v="2"/>
    <x v="1"/>
    <s v="GBP"/>
    <x v="165"/>
    <d v="2016-01-12T09:48:44"/>
    <n v="1450021724"/>
    <x v="165"/>
    <b v="0"/>
    <n v="0"/>
    <b v="0"/>
    <s v="film &amp; video/drama"/>
    <e v="#DIV/0!"/>
    <e v="#DIV/0!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x v="166"/>
    <d v="2017-01-15T19:49:22"/>
    <n v="1481939362"/>
    <x v="166"/>
    <b v="0"/>
    <n v="1"/>
    <b v="0"/>
    <s v="film &amp; video/drama"/>
    <n v="1.6666666666666667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x v="167"/>
    <d v="2015-08-04T16:15:35"/>
    <n v="1433542535"/>
    <x v="167"/>
    <b v="0"/>
    <n v="2"/>
    <b v="0"/>
    <s v="film &amp; video/drama"/>
    <n v="10000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x v="168"/>
    <d v="2015-03-19T13:02:50"/>
    <n v="1424203370"/>
    <x v="168"/>
    <b v="0"/>
    <n v="3"/>
    <b v="0"/>
    <s v="film &amp; video/drama"/>
    <n v="24.615384615384617"/>
    <n v="108.33333333333333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x v="169"/>
    <d v="2014-10-18T06:07:39"/>
    <n v="1411042059"/>
    <x v="169"/>
    <b v="0"/>
    <n v="10"/>
    <b v="0"/>
    <s v="film &amp; video/drama"/>
    <n v="4.4642857142857144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x v="170"/>
    <d v="2015-08-29T23:28:00"/>
    <n v="1438385283"/>
    <x v="170"/>
    <b v="0"/>
    <n v="10"/>
    <b v="0"/>
    <s v="film &amp; video/drama"/>
    <n v="30.76923076923077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x v="171"/>
    <d v="2016-08-11T22:20:14"/>
    <n v="1465791614"/>
    <x v="171"/>
    <b v="0"/>
    <n v="1"/>
    <b v="0"/>
    <s v="film &amp; video/drama"/>
    <n v="50000"/>
    <n v="1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x v="172"/>
    <d v="2015-03-19T02:28:43"/>
    <n v="1423733323"/>
    <x v="172"/>
    <b v="0"/>
    <n v="0"/>
    <b v="0"/>
    <s v="film &amp; video/drama"/>
    <e v="#DIV/0!"/>
    <e v="#DIV/0!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x v="173"/>
    <d v="2015-02-28T07:45:08"/>
    <n v="1422539108"/>
    <x v="173"/>
    <b v="0"/>
    <n v="0"/>
    <b v="0"/>
    <s v="film &amp; video/drama"/>
    <e v="#DIV/0!"/>
    <e v="#DIV/0!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x v="174"/>
    <d v="2015-05-08T12:12:56"/>
    <n v="1425924776"/>
    <x v="174"/>
    <b v="0"/>
    <n v="0"/>
    <b v="0"/>
    <s v="film &amp; video/drama"/>
    <e v="#DIV/0!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x v="175"/>
    <d v="2014-08-29T12:40:11"/>
    <n v="1407177611"/>
    <x v="175"/>
    <b v="0"/>
    <n v="26"/>
    <b v="0"/>
    <s v="film &amp; video/drama"/>
    <n v="15.420200462606013"/>
    <n v="49.884615384615387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x v="176"/>
    <d v="2015-08-05T13:46:39"/>
    <n v="1436211999"/>
    <x v="176"/>
    <b v="0"/>
    <n v="0"/>
    <b v="0"/>
    <s v="film &amp; video/drama"/>
    <e v="#DIV/0!"/>
    <e v="#DIV/0!"/>
    <x v="0"/>
    <x v="3"/>
  </r>
  <r>
    <n v="177"/>
    <s v="The Good Samaritan"/>
    <s v="I'm making a modern day version of the bible story &quot; The Good Samaritan&quot;"/>
    <x v="52"/>
    <n v="180"/>
    <x v="2"/>
    <x v="0"/>
    <s v="USD"/>
    <x v="177"/>
    <d v="2015-03-23T18:08:46"/>
    <n v="1425690526"/>
    <x v="177"/>
    <b v="0"/>
    <n v="7"/>
    <b v="0"/>
    <s v="film &amp; video/drama"/>
    <n v="2.5"/>
    <n v="25.714285714285715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x v="178"/>
    <d v="2015-11-26T17:55:45"/>
    <n v="1445986545"/>
    <x v="178"/>
    <b v="0"/>
    <n v="0"/>
    <b v="0"/>
    <s v="film &amp; video/drama"/>
    <e v="#DIV/0!"/>
    <e v="#DIV/0!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x v="179"/>
    <d v="2016-03-03T19:55:55"/>
    <n v="1454464555"/>
    <x v="179"/>
    <b v="0"/>
    <n v="2"/>
    <b v="0"/>
    <s v="film &amp; video/drama"/>
    <n v="5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x v="180"/>
    <d v="2015-04-13T13:00:00"/>
    <n v="1425512843"/>
    <x v="180"/>
    <b v="0"/>
    <n v="13"/>
    <b v="0"/>
    <s v="film &amp; video/drama"/>
    <n v="2.9925187032418954"/>
    <n v="30.846153846153847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x v="181"/>
    <d v="2015-06-22T11:48:15"/>
    <n v="1432403295"/>
    <x v="181"/>
    <b v="0"/>
    <n v="4"/>
    <b v="0"/>
    <s v="film &amp; video/drama"/>
    <n v="4.74099722991689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x v="182"/>
    <d v="2017-01-06T18:17:12"/>
    <n v="1481156232"/>
    <x v="182"/>
    <b v="0"/>
    <n v="0"/>
    <b v="0"/>
    <s v="film &amp; video/drama"/>
    <e v="#DIV/0!"/>
    <e v="#DIV/0!"/>
    <x v="0"/>
    <x v="3"/>
  </r>
  <r>
    <n v="183"/>
    <s v="Three Little Words"/>
    <s v="Don't kill me until I meet my Dad"/>
    <x v="78"/>
    <n v="4482"/>
    <x v="2"/>
    <x v="1"/>
    <s v="GBP"/>
    <x v="183"/>
    <d v="2014-11-26T14:26:50"/>
    <n v="1414438010"/>
    <x v="183"/>
    <b v="0"/>
    <n v="12"/>
    <b v="0"/>
    <s v="film &amp; video/drama"/>
    <n v="2.788933511825078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x v="184"/>
    <d v="2014-08-31T21:59:00"/>
    <n v="1404586762"/>
    <x v="184"/>
    <b v="0"/>
    <n v="2"/>
    <b v="0"/>
    <s v="film &amp; video/drama"/>
    <n v="29.411764705882351"/>
    <n v="25.5"/>
    <x v="0"/>
    <x v="3"/>
  </r>
  <r>
    <n v="185"/>
    <s v="BLANK Short Movie"/>
    <s v="Love has no boundaries!"/>
    <x v="79"/>
    <n v="2200"/>
    <x v="2"/>
    <x v="10"/>
    <s v="NOK"/>
    <x v="185"/>
    <d v="2016-08-18T15:52:19"/>
    <n v="1468965139"/>
    <x v="185"/>
    <b v="0"/>
    <n v="10"/>
    <b v="0"/>
    <s v="film &amp; video/drama"/>
    <n v="18.181818181818183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x v="186"/>
    <d v="2017-03-03T14:00:00"/>
    <n v="1485977434"/>
    <x v="186"/>
    <b v="0"/>
    <n v="0"/>
    <b v="0"/>
    <s v="film &amp; video/drama"/>
    <e v="#DIV/0!"/>
    <e v="#DIV/0!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x v="187"/>
    <d v="2015-07-21T00:59:00"/>
    <n v="1435383457"/>
    <x v="187"/>
    <b v="0"/>
    <n v="5"/>
    <b v="0"/>
    <s v="film &amp; video/drama"/>
    <n v="6.25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x v="188"/>
    <d v="2014-09-04T22:23:35"/>
    <n v="1407299015"/>
    <x v="188"/>
    <b v="0"/>
    <n v="0"/>
    <b v="0"/>
    <s v="film &amp; video/drama"/>
    <e v="#DIV/0!"/>
    <e v="#DIV/0!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x v="189"/>
    <d v="2016-09-03T10:34:37"/>
    <n v="1467736477"/>
    <x v="189"/>
    <b v="0"/>
    <n v="5"/>
    <b v="0"/>
    <s v="film &amp; video/drama"/>
    <n v="1449.2753623188405"/>
    <n v="69"/>
    <x v="0"/>
    <x v="3"/>
  </r>
  <r>
    <n v="190"/>
    <s v="REGIONRAT, the movie"/>
    <s v="Because hope can be a 4 letter word"/>
    <x v="14"/>
    <n v="50"/>
    <x v="2"/>
    <x v="0"/>
    <s v="USD"/>
    <x v="190"/>
    <d v="2016-06-16T09:37:26"/>
    <n v="1465227446"/>
    <x v="190"/>
    <b v="0"/>
    <n v="1"/>
    <b v="0"/>
    <s v="film &amp; video/drama"/>
    <n v="240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x v="191"/>
    <d v="2015-10-02T04:35:38"/>
    <n v="1440326138"/>
    <x v="191"/>
    <b v="0"/>
    <n v="3"/>
    <b v="0"/>
    <s v="film &amp; video/drama"/>
    <n v="20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x v="192"/>
    <d v="2014-10-17T13:00:32"/>
    <n v="1410980432"/>
    <x v="192"/>
    <b v="0"/>
    <n v="3"/>
    <b v="0"/>
    <s v="film &amp; video/drama"/>
    <n v="58823.529411764706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x v="193"/>
    <d v="2014-11-28T17:26:06"/>
    <n v="1412029566"/>
    <x v="193"/>
    <b v="0"/>
    <n v="0"/>
    <b v="0"/>
    <s v="film &amp; video/drama"/>
    <e v="#DIV/0!"/>
    <e v="#DIV/0!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x v="194"/>
    <d v="2016-03-06T17:55:31"/>
    <n v="1452124531"/>
    <x v="194"/>
    <b v="0"/>
    <n v="3"/>
    <b v="0"/>
    <s v="film &amp; video/drama"/>
    <n v="833.33333333333337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x v="195"/>
    <d v="2015-07-10T10:05:32"/>
    <n v="1431360332"/>
    <x v="195"/>
    <b v="0"/>
    <n v="0"/>
    <b v="0"/>
    <s v="film &amp; video/drama"/>
    <e v="#DIV/0!"/>
    <e v="#DIV/0!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x v="196"/>
    <d v="2015-10-10T15:00:00"/>
    <n v="1442062898"/>
    <x v="196"/>
    <b v="0"/>
    <n v="19"/>
    <b v="0"/>
    <s v="film &amp; video/drama"/>
    <n v="2.38907849829351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x v="197"/>
    <d v="2017-02-17T15:00:00"/>
    <n v="1483734100"/>
    <x v="197"/>
    <b v="0"/>
    <n v="8"/>
    <b v="0"/>
    <s v="film &amp; video/drama"/>
    <n v="9.5419847328244281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x v="198"/>
    <d v="2014-10-05T03:12:02"/>
    <n v="1409908322"/>
    <x v="198"/>
    <b v="0"/>
    <n v="6"/>
    <b v="0"/>
    <s v="film &amp; video/drama"/>
    <n v="89.605734767025083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x v="199"/>
    <d v="2016-08-31T20:58:22"/>
    <n v="1470106702"/>
    <x v="199"/>
    <b v="0"/>
    <n v="0"/>
    <b v="0"/>
    <s v="film &amp; video/drama"/>
    <e v="#DIV/0!"/>
    <e v="#DIV/0!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x v="200"/>
    <d v="2014-09-14T20:00:03"/>
    <n v="1408154403"/>
    <x v="200"/>
    <b v="0"/>
    <n v="18"/>
    <b v="0"/>
    <s v="film &amp; video/drama"/>
    <n v="3.8178867996563901"/>
    <n v="87.308333333333337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x v="201"/>
    <d v="2015-02-08T13:38:49"/>
    <n v="1421696329"/>
    <x v="201"/>
    <b v="0"/>
    <n v="7"/>
    <b v="0"/>
    <s v="film &amp; video/drama"/>
    <n v="1.7105263157894737"/>
    <n v="54.285714285714285"/>
    <x v="0"/>
    <x v="3"/>
  </r>
  <r>
    <n v="202"/>
    <s v="Modern Gangsters"/>
    <s v="new web series created by jonney terry"/>
    <x v="12"/>
    <n v="0"/>
    <x v="2"/>
    <x v="0"/>
    <s v="USD"/>
    <x v="202"/>
    <d v="2015-10-08T14:59:00"/>
    <n v="1441750564"/>
    <x v="202"/>
    <b v="0"/>
    <n v="0"/>
    <b v="0"/>
    <s v="film &amp; video/drama"/>
    <e v="#DIV/0!"/>
    <e v="#DIV/0!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x v="203"/>
    <d v="2015-01-29T14:21:04"/>
    <n v="1417378864"/>
    <x v="203"/>
    <b v="0"/>
    <n v="8"/>
    <b v="0"/>
    <s v="film &amp; video/drama"/>
    <n v="3.3512064343163539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x v="204"/>
    <d v="2016-08-04T08:00:03"/>
    <n v="1467727203"/>
    <x v="204"/>
    <b v="0"/>
    <n v="1293"/>
    <b v="0"/>
    <s v="film &amp; video/drama"/>
    <n v="1.9715440475799297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x v="205"/>
    <d v="2015-10-06T09:10:22"/>
    <n v="1441120222"/>
    <x v="205"/>
    <b v="0"/>
    <n v="17"/>
    <b v="0"/>
    <s v="film &amp; video/drama"/>
    <n v="6.1538461538461542"/>
    <n v="76.470588235294116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x v="206"/>
    <d v="2016-08-05T18:06:23"/>
    <n v="1468627583"/>
    <x v="206"/>
    <b v="0"/>
    <n v="0"/>
    <b v="0"/>
    <s v="film &amp; video/drama"/>
    <e v="#DIV/0!"/>
    <e v="#DIV/0!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x v="207"/>
    <d v="2015-01-03T22:43:58"/>
    <n v="1417754638"/>
    <x v="207"/>
    <b v="0"/>
    <n v="13"/>
    <b v="0"/>
    <s v="film &amp; video/drama"/>
    <n v="6.572769953051643"/>
    <n v="163.84615384615384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x v="208"/>
    <d v="2014-12-16T02:52:47"/>
    <n v="1416127967"/>
    <x v="208"/>
    <b v="0"/>
    <n v="0"/>
    <b v="0"/>
    <s v="film &amp; video/drama"/>
    <e v="#DIV/0!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x v="209"/>
    <d v="2015-07-10T16:08:55"/>
    <n v="1433974135"/>
    <x v="209"/>
    <b v="0"/>
    <n v="0"/>
    <b v="0"/>
    <s v="film &amp; video/drama"/>
    <e v="#DIV/0!"/>
    <e v="#DIV/0!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x v="210"/>
    <d v="2015-09-30T23:00:00"/>
    <n v="1441157592"/>
    <x v="210"/>
    <b v="0"/>
    <n v="33"/>
    <b v="0"/>
    <s v="film &amp; video/drama"/>
    <n v="3.9603960396039604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x v="211"/>
    <d v="2015-09-18T21:50:17"/>
    <n v="1440042617"/>
    <x v="211"/>
    <b v="0"/>
    <n v="12"/>
    <b v="0"/>
    <s v="film &amp; video/drama"/>
    <n v="2.2421524663677128"/>
    <n v="185.83333333333334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x v="212"/>
    <d v="2016-04-16T14:08:40"/>
    <n v="1455656920"/>
    <x v="212"/>
    <b v="0"/>
    <n v="1"/>
    <b v="0"/>
    <s v="film &amp; video/drama"/>
    <n v="6300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x v="213"/>
    <d v="2015-08-16T08:06:41"/>
    <n v="1437142547"/>
    <x v="213"/>
    <b v="0"/>
    <n v="1"/>
    <b v="0"/>
    <s v="film &amp; video/drama"/>
    <n v="250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x v="214"/>
    <d v="2015-03-06T09:22:29"/>
    <n v="1420471349"/>
    <x v="214"/>
    <b v="0"/>
    <n v="1"/>
    <b v="0"/>
    <s v="film &amp; video/drama"/>
    <n v="12500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x v="215"/>
    <d v="2016-02-17T17:59:00"/>
    <n v="1452058282"/>
    <x v="215"/>
    <b v="0"/>
    <n v="1"/>
    <b v="0"/>
    <s v="film &amp; video/drama"/>
    <n v="44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x v="216"/>
    <d v="2015-04-22T16:00:37"/>
    <n v="1425423637"/>
    <x v="216"/>
    <b v="0"/>
    <n v="84"/>
    <b v="0"/>
    <s v="film &amp; video/drama"/>
    <n v="1.7953824200462347"/>
    <n v="331.53833333333336"/>
    <x v="0"/>
    <x v="3"/>
  </r>
  <r>
    <n v="217"/>
    <s v="Bitch"/>
    <s v="A roadmovie by paw"/>
    <x v="57"/>
    <n v="11943"/>
    <x v="2"/>
    <x v="11"/>
    <s v="SEK"/>
    <x v="217"/>
    <d v="2014-12-28T09:22:29"/>
    <n v="1417101749"/>
    <x v="217"/>
    <b v="0"/>
    <n v="38"/>
    <b v="0"/>
    <s v="film &amp; video/drama"/>
    <n v="8.3731055848614258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x v="218"/>
    <d v="2015-05-15T09:04:49"/>
    <n v="1426518289"/>
    <x v="218"/>
    <b v="0"/>
    <n v="1"/>
    <b v="0"/>
    <s v="film &amp; video/drama"/>
    <n v="50"/>
    <n v="100"/>
    <x v="0"/>
    <x v="3"/>
  </r>
  <r>
    <n v="219"/>
    <s v="True Colors"/>
    <s v="An hour-long pilot about a group of suburban LGBT teens coming of age in the early 90's."/>
    <x v="63"/>
    <n v="8815"/>
    <x v="2"/>
    <x v="0"/>
    <s v="USD"/>
    <x v="219"/>
    <d v="2016-04-01T00:59:00"/>
    <n v="1456732225"/>
    <x v="219"/>
    <b v="0"/>
    <n v="76"/>
    <b v="0"/>
    <s v="film &amp; video/drama"/>
    <n v="5.6721497447532618"/>
    <n v="115.98684210526316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x v="220"/>
    <d v="2015-08-20T14:06:00"/>
    <n v="1436542030"/>
    <x v="220"/>
    <b v="0"/>
    <n v="3"/>
    <b v="0"/>
    <s v="film &amp; video/drama"/>
    <n v="138.88888888888889"/>
    <n v="120"/>
    <x v="0"/>
    <x v="3"/>
  </r>
  <r>
    <n v="221"/>
    <s v="Archetypes"/>
    <s v="Film about Schizophrenia with Surreal Twists!"/>
    <x v="63"/>
    <n v="0"/>
    <x v="2"/>
    <x v="0"/>
    <s v="USD"/>
    <x v="221"/>
    <d v="2015-03-28T13:06:04"/>
    <n v="1422389164"/>
    <x v="221"/>
    <b v="0"/>
    <n v="0"/>
    <b v="0"/>
    <s v="film &amp; video/drama"/>
    <e v="#DIV/0!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x v="222"/>
    <d v="2015-03-26T20:39:00"/>
    <n v="1422383318"/>
    <x v="222"/>
    <b v="0"/>
    <n v="2"/>
    <b v="0"/>
    <s v="film &amp; video/drama"/>
    <n v="7.6923076923076925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x v="223"/>
    <d v="2016-05-21T19:05:00"/>
    <n v="1461287350"/>
    <x v="223"/>
    <b v="0"/>
    <n v="0"/>
    <b v="0"/>
    <s v="film &amp; video/drama"/>
    <e v="#DIV/0!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x v="224"/>
    <d v="2015-07-09T23:38:46"/>
    <n v="1431322726"/>
    <x v="224"/>
    <b v="0"/>
    <n v="0"/>
    <b v="0"/>
    <s v="film &amp; video/drama"/>
    <e v="#DIV/0!"/>
    <e v="#DIV/0!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x v="225"/>
    <d v="2016-04-08T16:04:14"/>
    <n v="1457564654"/>
    <x v="225"/>
    <b v="0"/>
    <n v="0"/>
    <b v="0"/>
    <s v="film &amp; video/drama"/>
    <e v="#DIV/0!"/>
    <e v="#DIV/0!"/>
    <x v="0"/>
    <x v="3"/>
  </r>
  <r>
    <n v="226"/>
    <s v="MAGGIE Film"/>
    <s v="A TRUE STORY OF DOMESTIC VILOLENCE THAT SEEKS TO OFFER THE VIEWER OUTLEST OF SUPPORT."/>
    <x v="88"/>
    <n v="250"/>
    <x v="2"/>
    <x v="1"/>
    <s v="GBP"/>
    <x v="226"/>
    <d v="2015-05-31T03:29:00"/>
    <n v="1428854344"/>
    <x v="226"/>
    <b v="0"/>
    <n v="2"/>
    <b v="0"/>
    <s v="film &amp; video/drama"/>
    <n v="116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x v="227"/>
    <d v="2015-07-09T15:27:21"/>
    <n v="1433885241"/>
    <x v="227"/>
    <b v="0"/>
    <n v="0"/>
    <b v="0"/>
    <s v="film &amp; video/drama"/>
    <e v="#DIV/0!"/>
    <e v="#DIV/0!"/>
    <x v="0"/>
    <x v="3"/>
  </r>
  <r>
    <n v="228"/>
    <s v="Facets of a Geek life"/>
    <s v="I am making a film from one one of my books called facets of a Geek life."/>
    <x v="6"/>
    <n v="0"/>
    <x v="2"/>
    <x v="1"/>
    <s v="GBP"/>
    <x v="228"/>
    <d v="2015-06-01T10:28:25"/>
    <n v="1427992105"/>
    <x v="228"/>
    <b v="0"/>
    <n v="0"/>
    <b v="0"/>
    <s v="film &amp; video/drama"/>
    <e v="#DIV/0!"/>
    <e v="#DIV/0!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x v="229"/>
    <d v="2016-02-13T16:24:57"/>
    <n v="1452810297"/>
    <x v="229"/>
    <b v="0"/>
    <n v="0"/>
    <b v="0"/>
    <s v="film &amp; video/drama"/>
    <e v="#DIV/0!"/>
    <e v="#DIV/0!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x v="230"/>
    <d v="2015-06-04T12:39:11"/>
    <n v="1430851151"/>
    <x v="230"/>
    <b v="0"/>
    <n v="2"/>
    <b v="0"/>
    <s v="film &amp; video/drama"/>
    <n v="25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x v="231"/>
    <d v="2016-01-02T17:00:51"/>
    <n v="1449183651"/>
    <x v="231"/>
    <b v="0"/>
    <n v="0"/>
    <b v="0"/>
    <s v="film &amp; video/drama"/>
    <e v="#DIV/0!"/>
    <e v="#DIV/0!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x v="232"/>
    <d v="2015-02-27T13:49:06"/>
    <n v="1422474546"/>
    <x v="232"/>
    <b v="0"/>
    <n v="7"/>
    <b v="0"/>
    <s v="film &amp; video/drama"/>
    <n v="36.363636363636367"/>
    <n v="15.714285714285714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x v="233"/>
    <d v="2016-09-29T15:52:52"/>
    <n v="1472593972"/>
    <x v="233"/>
    <b v="0"/>
    <n v="0"/>
    <b v="0"/>
    <s v="film &amp; video/drama"/>
    <e v="#DIV/0!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x v="234"/>
    <d v="2015-06-20T18:50:59"/>
    <n v="1431391859"/>
    <x v="234"/>
    <b v="0"/>
    <n v="5"/>
    <b v="0"/>
    <s v="film &amp; video/drama"/>
    <n v="2.4937655860349128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x v="235"/>
    <d v="2015-07-09T15:48:17"/>
    <n v="1433886497"/>
    <x v="235"/>
    <b v="0"/>
    <n v="0"/>
    <b v="0"/>
    <s v="film &amp; video/drama"/>
    <e v="#DIV/0!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x v="236"/>
    <d v="2016-01-04T18:00:00"/>
    <n v="1447380099"/>
    <x v="236"/>
    <b v="0"/>
    <n v="0"/>
    <b v="0"/>
    <s v="film &amp; video/drama"/>
    <e v="#DIV/0!"/>
    <e v="#DIV/0!"/>
    <x v="0"/>
    <x v="3"/>
  </r>
  <r>
    <n v="237"/>
    <s v="Making The Choice"/>
    <s v="Making The Choice is a christian short film series."/>
    <x v="36"/>
    <n v="50"/>
    <x v="2"/>
    <x v="0"/>
    <s v="USD"/>
    <x v="237"/>
    <d v="2016-03-08T07:51:09"/>
    <n v="1452261069"/>
    <x v="237"/>
    <b v="0"/>
    <n v="1"/>
    <b v="0"/>
    <s v="film &amp; video/drama"/>
    <n v="300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x v="238"/>
    <d v="2016-12-30T03:00:00"/>
    <n v="1481324760"/>
    <x v="238"/>
    <b v="0"/>
    <n v="0"/>
    <b v="0"/>
    <s v="film &amp; video/drama"/>
    <e v="#DIV/0!"/>
    <e v="#DIV/0!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x v="239"/>
    <d v="2015-11-08T06:00:00"/>
    <n v="1445308730"/>
    <x v="239"/>
    <b v="0"/>
    <n v="5"/>
    <b v="0"/>
    <s v="film &amp; video/drama"/>
    <n v="4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x v="240"/>
    <d v="2013-05-05T11:00:11"/>
    <n v="1363885211"/>
    <x v="240"/>
    <b v="1"/>
    <n v="137"/>
    <b v="1"/>
    <s v="film &amp; video/documentary"/>
    <n v="0.9290733051225385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x v="241"/>
    <d v="2014-12-21T10:45:04"/>
    <n v="1415292304"/>
    <x v="241"/>
    <b v="1"/>
    <n v="376"/>
    <b v="1"/>
    <s v="film &amp; video/documentary"/>
    <n v="0.8878048780487805"/>
    <n v="109.04255319148936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x v="242"/>
    <d v="2011-12-20T05:49:50"/>
    <n v="1321357790"/>
    <x v="242"/>
    <b v="1"/>
    <n v="202"/>
    <b v="1"/>
    <s v="film &amp; video/documentary"/>
    <n v="0.88135593220338981"/>
    <n v="73.01980198019802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x v="243"/>
    <d v="2014-02-21T19:08:24"/>
    <n v="1390439304"/>
    <x v="243"/>
    <b v="1"/>
    <n v="328"/>
    <b v="1"/>
    <s v="film &amp; video/documentary"/>
    <n v="0.9747348721147848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x v="244"/>
    <d v="2010-03-16T01:06:00"/>
    <n v="1265269559"/>
    <x v="244"/>
    <b v="1"/>
    <n v="84"/>
    <b v="1"/>
    <s v="film &amp; video/documentary"/>
    <n v="0.87906567876428476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x v="245"/>
    <d v="2012-08-15T19:16:25"/>
    <n v="1342487785"/>
    <x v="245"/>
    <b v="1"/>
    <n v="96"/>
    <b v="1"/>
    <s v="film &amp; video/documentary"/>
    <n v="0.96413420748168144"/>
    <n v="54.020833333333336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x v="246"/>
    <d v="2010-12-18T03:43:25"/>
    <n v="1288341805"/>
    <x v="246"/>
    <b v="1"/>
    <n v="223"/>
    <b v="1"/>
    <s v="film &amp; video/documentary"/>
    <n v="0.32737510639690959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x v="247"/>
    <d v="2010-10-15T21:39:00"/>
    <n v="1284042614"/>
    <x v="247"/>
    <b v="1"/>
    <n v="62"/>
    <b v="1"/>
    <s v="film &amp; video/documentary"/>
    <n v="0.74571215510812827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x v="248"/>
    <d v="2012-01-07T12:35:09"/>
    <n v="1322073309"/>
    <x v="248"/>
    <b v="1"/>
    <n v="146"/>
    <b v="1"/>
    <s v="film &amp; video/documentary"/>
    <n v="0.98684592432633256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x v="249"/>
    <d v="2010-08-22T11:40:00"/>
    <n v="1275603020"/>
    <x v="249"/>
    <b v="1"/>
    <n v="235"/>
    <b v="1"/>
    <s v="film &amp; video/documentary"/>
    <n v="0.8855827134254339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x v="250"/>
    <d v="2013-06-06T07:34:51"/>
    <n v="1367933691"/>
    <x v="250"/>
    <b v="1"/>
    <n v="437"/>
    <b v="1"/>
    <s v="film &amp; video/documentary"/>
    <n v="0.94711917916337807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x v="251"/>
    <d v="2012-05-16T13:00:00"/>
    <n v="1334429646"/>
    <x v="251"/>
    <b v="1"/>
    <n v="77"/>
    <b v="1"/>
    <s v="film &amp; video/documentary"/>
    <n v="0.79635949943117179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x v="252"/>
    <d v="2010-05-31T21:59:00"/>
    <n v="1269878058"/>
    <x v="252"/>
    <b v="1"/>
    <n v="108"/>
    <b v="1"/>
    <s v="film &amp; video/documentary"/>
    <n v="0.54182921543129603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x v="253"/>
    <d v="2012-02-15T09:37:15"/>
    <n v="1326728235"/>
    <x v="253"/>
    <b v="1"/>
    <n v="7"/>
    <b v="1"/>
    <s v="film &amp; video/documentary"/>
    <n v="0.99272005294506949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x v="254"/>
    <d v="2015-10-16T20:00:00"/>
    <n v="1442443910"/>
    <x v="254"/>
    <b v="1"/>
    <n v="314"/>
    <b v="1"/>
    <s v="film &amp; video/documentary"/>
    <n v="0.85508637441239532"/>
    <n v="89.38643312101911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x v="255"/>
    <d v="2011-03-16T05:38:02"/>
    <n v="1297687082"/>
    <x v="255"/>
    <b v="1"/>
    <n v="188"/>
    <b v="1"/>
    <s v="film &amp; video/documentary"/>
    <n v="0.93691515998997499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x v="256"/>
    <d v="2013-03-16T12:27:47"/>
    <n v="1360866467"/>
    <x v="256"/>
    <b v="1"/>
    <n v="275"/>
    <b v="1"/>
    <s v="film &amp; video/documentary"/>
    <n v="0.71890726096333568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x v="257"/>
    <d v="2016-05-19T09:02:42"/>
    <n v="1461078162"/>
    <x v="257"/>
    <b v="1"/>
    <n v="560"/>
    <b v="1"/>
    <s v="film &amp; video/documentary"/>
    <n v="0.93697454133088409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x v="258"/>
    <d v="2011-06-17T19:14:26"/>
    <n v="1305767666"/>
    <x v="258"/>
    <b v="1"/>
    <n v="688"/>
    <b v="1"/>
    <s v="film &amp; video/documentary"/>
    <n v="0.52317672909908963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x v="259"/>
    <d v="2015-04-08T11:42:49"/>
    <n v="1425922969"/>
    <x v="259"/>
    <b v="1"/>
    <n v="942"/>
    <b v="1"/>
    <s v="film &amp; video/documentary"/>
    <n v="0.7579323685831171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x v="260"/>
    <d v="2010-07-17T03:59:00"/>
    <n v="1275415679"/>
    <x v="260"/>
    <b v="1"/>
    <n v="88"/>
    <b v="1"/>
    <s v="film &amp; video/documentary"/>
    <n v="0.93984962406015038"/>
    <n v="120.90909090909091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x v="261"/>
    <d v="2012-06-07T08:55:00"/>
    <n v="1334783704"/>
    <x v="261"/>
    <b v="1"/>
    <n v="220"/>
    <b v="1"/>
    <s v="film &amp; video/documentary"/>
    <n v="0.93109869646182497"/>
    <n v="97.6363636363636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x v="262"/>
    <d v="2011-02-25T23:57:08"/>
    <n v="1294811828"/>
    <x v="262"/>
    <b v="1"/>
    <n v="145"/>
    <b v="1"/>
    <s v="film &amp; video/documentary"/>
    <n v="0.41666666666666669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x v="263"/>
    <d v="2012-09-27T16:54:54"/>
    <n v="1346194494"/>
    <x v="263"/>
    <b v="1"/>
    <n v="963"/>
    <b v="1"/>
    <s v="film &amp; video/documentary"/>
    <n v="0.84687572302014846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x v="264"/>
    <d v="2012-05-11T08:53:15"/>
    <n v="1334155995"/>
    <x v="264"/>
    <b v="1"/>
    <n v="91"/>
    <b v="1"/>
    <s v="film &amp; video/documentary"/>
    <n v="0.8460236886632825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x v="265"/>
    <d v="2010-05-10T14:16:00"/>
    <n v="1269928430"/>
    <x v="265"/>
    <b v="1"/>
    <n v="58"/>
    <b v="1"/>
    <s v="film &amp; video/documentary"/>
    <n v="0.90009000900090008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x v="266"/>
    <d v="2010-04-22T21:51:00"/>
    <n v="1264565507"/>
    <x v="266"/>
    <b v="1"/>
    <n v="36"/>
    <b v="1"/>
    <s v="film &amp; video/documentary"/>
    <n v="0.6872852233676976"/>
    <n v="40.416666666666664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x v="267"/>
    <d v="2014-06-25T04:51:39"/>
    <n v="1401101499"/>
    <x v="267"/>
    <b v="1"/>
    <n v="165"/>
    <b v="1"/>
    <s v="film &amp; video/documentary"/>
    <n v="0.75971197275217806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x v="268"/>
    <d v="2011-11-06T22:39:38"/>
    <n v="1316749178"/>
    <x v="268"/>
    <b v="1"/>
    <n v="111"/>
    <b v="1"/>
    <s v="film &amp; video/documentary"/>
    <n v="0.89766606822262118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x v="269"/>
    <d v="2017-02-21T22:43:42"/>
    <n v="1485146622"/>
    <x v="269"/>
    <b v="1"/>
    <n v="1596"/>
    <b v="1"/>
    <s v="film &amp; video/documentary"/>
    <n v="0.67919200873549601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x v="270"/>
    <d v="2011-05-24T22:00:00"/>
    <n v="1301950070"/>
    <x v="270"/>
    <b v="1"/>
    <n v="61"/>
    <b v="1"/>
    <s v="film &amp; video/documentary"/>
    <n v="0.65527065527065531"/>
    <n v="57.540983606557376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x v="271"/>
    <d v="2014-01-02T02:00:00"/>
    <n v="1386123861"/>
    <x v="271"/>
    <b v="1"/>
    <n v="287"/>
    <b v="1"/>
    <s v="film &amp; video/documentary"/>
    <n v="0.95529231944975157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x v="272"/>
    <d v="2010-04-28T12:49:00"/>
    <n v="1267220191"/>
    <x v="272"/>
    <b v="1"/>
    <n v="65"/>
    <b v="1"/>
    <s v="film &amp; video/documentary"/>
    <n v="0.56359090063704553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x v="273"/>
    <d v="2011-07-03T05:57:46"/>
    <n v="1307102266"/>
    <x v="273"/>
    <b v="1"/>
    <n v="118"/>
    <b v="1"/>
    <s v="film &amp; video/documentary"/>
    <n v="0.92785207811029935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x v="274"/>
    <d v="2012-04-05T00:59:00"/>
    <n v="1330638829"/>
    <x v="274"/>
    <b v="1"/>
    <n v="113"/>
    <b v="1"/>
    <s v="film &amp; video/documentary"/>
    <n v="0.64102564102564108"/>
    <n v="55.221238938053098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x v="275"/>
    <d v="2012-11-09T19:46:06"/>
    <n v="1349916366"/>
    <x v="275"/>
    <b v="1"/>
    <n v="332"/>
    <b v="1"/>
    <s v="film &amp; video/documentary"/>
    <n v="0.9225517782185525"/>
    <n v="65.29819277108433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x v="276"/>
    <d v="2012-04-27T18:57:54"/>
    <n v="1330394274"/>
    <x v="276"/>
    <b v="1"/>
    <n v="62"/>
    <b v="1"/>
    <s v="film &amp; video/documentary"/>
    <n v="0.6775067750677507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x v="277"/>
    <d v="2015-05-23T15:23:39"/>
    <n v="1429824219"/>
    <x v="277"/>
    <b v="1"/>
    <n v="951"/>
    <b v="1"/>
    <s v="film &amp; video/documentary"/>
    <n v="0.90594859787032389"/>
    <n v="75.444794952681391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x v="278"/>
    <d v="2012-10-11T18:58:59"/>
    <n v="1347411539"/>
    <x v="278"/>
    <b v="1"/>
    <n v="415"/>
    <b v="1"/>
    <s v="film &amp; video/documentary"/>
    <n v="0.66512292457013356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x v="279"/>
    <d v="2017-02-26T20:01:00"/>
    <n v="1485237096"/>
    <x v="279"/>
    <b v="1"/>
    <n v="305"/>
    <b v="1"/>
    <s v="film &amp; video/documentary"/>
    <n v="0.63565398138132101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x v="280"/>
    <d v="2014-05-30T08:10:35"/>
    <n v="1397571035"/>
    <x v="280"/>
    <b v="1"/>
    <n v="2139"/>
    <b v="1"/>
    <s v="film &amp; video/documentary"/>
    <n v="0.6404344707449534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x v="281"/>
    <d v="2009-08-10T13:26:00"/>
    <n v="1242532513"/>
    <x v="281"/>
    <b v="1"/>
    <n v="79"/>
    <b v="1"/>
    <s v="film &amp; video/documentary"/>
    <n v="0.82927241146386188"/>
    <n v="83.953417721518989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x v="282"/>
    <d v="2010-02-22T16:00:00"/>
    <n v="1263679492"/>
    <x v="282"/>
    <b v="1"/>
    <n v="179"/>
    <b v="1"/>
    <s v="film &amp; video/documentary"/>
    <n v="0.98825079609091904"/>
    <n v="254.38547486033519"/>
    <x v="0"/>
    <x v="4"/>
  </r>
  <r>
    <n v="283"/>
    <s v="SOLE SURVIVOR"/>
    <s v="What is the impact of survivorship on the human condition?"/>
    <x v="102"/>
    <n v="20569.05"/>
    <x v="0"/>
    <x v="0"/>
    <s v="USD"/>
    <x v="283"/>
    <d v="2011-05-31T22:59:00"/>
    <n v="1305219744"/>
    <x v="283"/>
    <b v="1"/>
    <n v="202"/>
    <b v="1"/>
    <s v="film &amp; video/documentary"/>
    <n v="0.87510118357435085"/>
    <n v="101.8269801980198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x v="284"/>
    <d v="2012-01-21T11:43:00"/>
    <n v="1325007780"/>
    <x v="284"/>
    <b v="1"/>
    <n v="760"/>
    <b v="1"/>
    <s v="film &amp; video/documentary"/>
    <n v="0.95578399855103147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x v="285"/>
    <d v="2013-09-19T12:08:48"/>
    <n v="1377022128"/>
    <x v="285"/>
    <b v="1"/>
    <n v="563"/>
    <b v="1"/>
    <s v="film &amp; video/documentary"/>
    <n v="0.43701504986185646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x v="286"/>
    <d v="2013-03-25T12:35:24"/>
    <n v="1360352124"/>
    <x v="286"/>
    <b v="1"/>
    <n v="135"/>
    <b v="1"/>
    <s v="film &amp; video/documentary"/>
    <n v="0.91614242960972336"/>
    <n v="121.28148148148148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x v="287"/>
    <d v="2012-11-01T22:00:00"/>
    <n v="1349160018"/>
    <x v="287"/>
    <b v="1"/>
    <n v="290"/>
    <b v="1"/>
    <s v="film &amp; video/documentary"/>
    <n v="0.5672149744753260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x v="288"/>
    <d v="2012-06-25T22:03:13"/>
    <n v="1337659393"/>
    <x v="288"/>
    <b v="1"/>
    <n v="447"/>
    <b v="1"/>
    <s v="film &amp; video/documentary"/>
    <n v="0.96889254225970156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x v="289"/>
    <d v="2013-11-02T04:57:14"/>
    <n v="1380797834"/>
    <x v="289"/>
    <b v="1"/>
    <n v="232"/>
    <b v="1"/>
    <s v="film &amp; video/documentary"/>
    <n v="0.95401640908223617"/>
    <n v="67.771551724137936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x v="290"/>
    <d v="2011-02-02T01:59:00"/>
    <n v="1292316697"/>
    <x v="290"/>
    <b v="1"/>
    <n v="168"/>
    <b v="1"/>
    <s v="film &amp; video/documentary"/>
    <n v="0.9373437760373271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x v="291"/>
    <d v="2013-04-30T18:01:00"/>
    <n v="1365791246"/>
    <x v="291"/>
    <b v="1"/>
    <n v="128"/>
    <b v="1"/>
    <s v="film &amp; video/documentary"/>
    <n v="0.83319446758873517"/>
    <n v="46.8828125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x v="292"/>
    <d v="2011-10-28T21:59:00"/>
    <n v="1317064599"/>
    <x v="292"/>
    <b v="1"/>
    <n v="493"/>
    <b v="1"/>
    <s v="film &amp; video/documentary"/>
    <n v="0.98515438025908253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x v="293"/>
    <d v="2014-04-20T10:01:54"/>
    <n v="1395417714"/>
    <x v="293"/>
    <b v="1"/>
    <n v="131"/>
    <b v="1"/>
    <s v="film &amp; video/documentary"/>
    <n v="0.98634294385432475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x v="294"/>
    <d v="2010-07-19T10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x v="295"/>
    <d v="2013-10-31T18:00:00"/>
    <n v="1378080409"/>
    <x v="295"/>
    <b v="1"/>
    <n v="665"/>
    <b v="1"/>
    <s v="film &amp; video/documentary"/>
    <n v="0.75126332440632171"/>
    <n v="100.08204511278196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x v="296"/>
    <d v="2012-09-07T05:24:43"/>
    <n v="1344857083"/>
    <x v="296"/>
    <b v="1"/>
    <n v="129"/>
    <b v="1"/>
    <s v="film &amp; video/documentary"/>
    <n v="0.84227407261413234"/>
    <n v="230.08953488372092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x v="297"/>
    <d v="2015-04-30T21:59:00"/>
    <n v="1427390901"/>
    <x v="297"/>
    <b v="1"/>
    <n v="142"/>
    <b v="1"/>
    <s v="film &amp; video/documentary"/>
    <n v="0.99364069952305245"/>
    <n v="141.74647887323943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x v="298"/>
    <d v="2014-05-09T15:00:00"/>
    <n v="1394536048"/>
    <x v="298"/>
    <b v="1"/>
    <n v="2436"/>
    <b v="1"/>
    <s v="film &amp; video/documentary"/>
    <n v="0.91800041441161562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x v="299"/>
    <d v="2010-11-17T00:24:20"/>
    <n v="1287379460"/>
    <x v="299"/>
    <b v="1"/>
    <n v="244"/>
    <b v="1"/>
    <s v="film &amp; video/documentary"/>
    <n v="0.55880750478478924"/>
    <n v="73.341188524590166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x v="300"/>
    <d v="2011-04-24T17:02:18"/>
    <n v="1301007738"/>
    <x v="300"/>
    <b v="1"/>
    <n v="298"/>
    <b v="1"/>
    <s v="film &amp; video/documentary"/>
    <n v="0.9830653235110689"/>
    <n v="85.337785234899329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x v="301"/>
    <d v="2013-03-19T10:42:15"/>
    <n v="1360258935"/>
    <x v="301"/>
    <b v="1"/>
    <n v="251"/>
    <b v="1"/>
    <s v="film &amp; video/documentary"/>
    <n v="0.842211647787088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x v="302"/>
    <d v="2012-02-24T14:33:58"/>
    <n v="1327523638"/>
    <x v="302"/>
    <b v="1"/>
    <n v="108"/>
    <b v="1"/>
    <s v="film &amp; video/documentary"/>
    <n v="0.99542106310969536"/>
    <n v="93.018518518518519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x v="303"/>
    <d v="2012-06-01T19:42:26"/>
    <n v="1336009346"/>
    <x v="303"/>
    <b v="1"/>
    <n v="82"/>
    <b v="1"/>
    <s v="film &amp; video/documentary"/>
    <n v="0.72744907856450047"/>
    <n v="50.29268292682926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x v="304"/>
    <d v="2012-08-31T20:00:00"/>
    <n v="1343096197"/>
    <x v="304"/>
    <b v="1"/>
    <n v="74"/>
    <b v="1"/>
    <s v="film &amp; video/documentary"/>
    <n v="0.43169121381411885"/>
    <n v="106.43243243243244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x v="305"/>
    <d v="2012-03-10T09:07:29"/>
    <n v="1328800049"/>
    <x v="305"/>
    <b v="1"/>
    <n v="189"/>
    <b v="1"/>
    <s v="film &amp; video/documentary"/>
    <n v="0.76726342710997442"/>
    <n v="51.719576719576722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x v="306"/>
    <d v="2013-03-20T13:05:33"/>
    <n v="1362081933"/>
    <x v="306"/>
    <b v="1"/>
    <n v="80"/>
    <b v="1"/>
    <s v="film &amp; video/documentary"/>
    <n v="0.34141345168999659"/>
    <n v="36.612499999999997"/>
    <x v="0"/>
    <x v="4"/>
  </r>
  <r>
    <n v="307"/>
    <s v="Grammar Revolution"/>
    <s v="Why is grammar important?"/>
    <x v="29"/>
    <n v="24490"/>
    <x v="0"/>
    <x v="0"/>
    <s v="USD"/>
    <x v="307"/>
    <d v="2013-02-07T16:40:01"/>
    <n v="1357684801"/>
    <x v="307"/>
    <b v="1"/>
    <n v="576"/>
    <b v="1"/>
    <s v="film &amp; video/documentary"/>
    <n v="0.89832584728460596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x v="308"/>
    <d v="2011-03-10T10:40:10"/>
    <n v="1295887210"/>
    <x v="308"/>
    <b v="1"/>
    <n v="202"/>
    <b v="1"/>
    <s v="film &amp; video/documentary"/>
    <n v="0.94726870855699397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x v="309"/>
    <d v="2012-09-03T12:02:14"/>
    <n v="1344880934"/>
    <x v="309"/>
    <b v="1"/>
    <n v="238"/>
    <b v="1"/>
    <s v="film &amp; video/documentary"/>
    <n v="0.8407286314806165"/>
    <n v="89.957983193277315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x v="310"/>
    <d v="2011-10-19T20:00:00"/>
    <n v="1317788623"/>
    <x v="310"/>
    <b v="1"/>
    <n v="36"/>
    <b v="1"/>
    <s v="film &amp; video/documentary"/>
    <n v="0.96034726156978367"/>
    <n v="28.92472222222222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x v="311"/>
    <d v="2012-01-01T01:59:00"/>
    <n v="1321852592"/>
    <x v="311"/>
    <b v="1"/>
    <n v="150"/>
    <b v="1"/>
    <s v="film &amp; video/documentary"/>
    <n v="0.96059956782625433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x v="312"/>
    <d v="2013-04-14T15:03:52"/>
    <n v="1363381432"/>
    <x v="312"/>
    <b v="1"/>
    <n v="146"/>
    <b v="1"/>
    <s v="film &amp; video/documentary"/>
    <n v="0.893854748603351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x v="313"/>
    <d v="2010-08-11T09:59:00"/>
    <n v="1277702894"/>
    <x v="313"/>
    <b v="1"/>
    <n v="222"/>
    <b v="1"/>
    <s v="film &amp; video/documentary"/>
    <n v="0.95478798090424033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x v="314"/>
    <d v="2013-03-01T13:59:48"/>
    <n v="1359575988"/>
    <x v="314"/>
    <b v="1"/>
    <n v="120"/>
    <b v="1"/>
    <s v="film &amp; video/documentary"/>
    <n v="0.25963910164870829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x v="315"/>
    <d v="2012-08-22T12:32:14"/>
    <n v="1343068334"/>
    <x v="315"/>
    <b v="1"/>
    <n v="126"/>
    <b v="1"/>
    <s v="film &amp; video/documentary"/>
    <n v="0.98767383059418457"/>
    <n v="200.888888888888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x v="316"/>
    <d v="2014-12-10T22:59:00"/>
    <n v="1415398197"/>
    <x v="316"/>
    <b v="1"/>
    <n v="158"/>
    <b v="1"/>
    <s v="film &amp; video/documentary"/>
    <n v="0.87894058361654748"/>
    <n v="108.0126582278481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x v="317"/>
    <d v="2013-12-11T10:14:43"/>
    <n v="1384186483"/>
    <x v="317"/>
    <b v="1"/>
    <n v="316"/>
    <b v="1"/>
    <s v="film &amp; video/documentary"/>
    <n v="0.99203068681591222"/>
    <n v="95.699367088607602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x v="318"/>
    <d v="2013-03-26T17:55:51"/>
    <n v="1361753751"/>
    <x v="318"/>
    <b v="1"/>
    <n v="284"/>
    <b v="1"/>
    <s v="film &amp; video/documentary"/>
    <n v="0.35295778624876467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x v="319"/>
    <d v="2010-02-02T01:59:00"/>
    <n v="1257538029"/>
    <x v="319"/>
    <b v="1"/>
    <n v="51"/>
    <b v="1"/>
    <s v="film &amp; video/documentary"/>
    <n v="0.8874689385871494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x v="320"/>
    <d v="2015-12-22T17:00:00"/>
    <n v="1448284433"/>
    <x v="320"/>
    <b v="1"/>
    <n v="158"/>
    <b v="1"/>
    <s v="film &amp; video/documentary"/>
    <n v="0.93826233814974669"/>
    <n v="134.91139240506328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x v="321"/>
    <d v="2016-11-08T05:43:06"/>
    <n v="1475577786"/>
    <x v="321"/>
    <b v="1"/>
    <n v="337"/>
    <b v="1"/>
    <s v="film &amp; video/documentary"/>
    <n v="0.97406211733273962"/>
    <n v="106.62314540059347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x v="322"/>
    <d v="2016-05-13T07:40:48"/>
    <n v="1460554848"/>
    <x v="322"/>
    <b v="1"/>
    <n v="186"/>
    <b v="1"/>
    <s v="film &amp; video/documentary"/>
    <n v="0.92668099933278969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x v="323"/>
    <d v="2016-12-21T01:59:00"/>
    <n v="1479886966"/>
    <x v="323"/>
    <b v="1"/>
    <n v="58"/>
    <b v="1"/>
    <s v="film &amp; video/documentary"/>
    <n v="0.81251880830574785"/>
    <n v="114.58620689655173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x v="324"/>
    <d v="2015-08-01T09:01:48"/>
    <n v="1435590108"/>
    <x v="324"/>
    <b v="1"/>
    <n v="82"/>
    <b v="1"/>
    <s v="film &amp; video/documentary"/>
    <n v="0.98425196850393704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x v="325"/>
    <d v="2016-12-19T22:30:33"/>
    <n v="1479184233"/>
    <x v="325"/>
    <b v="1"/>
    <n v="736"/>
    <b v="1"/>
    <s v="film &amp; video/documentary"/>
    <n v="0.95789110693896318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x v="326"/>
    <d v="2017-03-14T16:57:00"/>
    <n v="1486625606"/>
    <x v="326"/>
    <b v="1"/>
    <n v="1151"/>
    <b v="1"/>
    <s v="film &amp; video/documentary"/>
    <n v="0.88550638568171591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x v="327"/>
    <d v="2015-03-22T02:00:00"/>
    <n v="1424669929"/>
    <x v="327"/>
    <b v="1"/>
    <n v="34"/>
    <b v="1"/>
    <s v="film &amp; video/documentary"/>
    <n v="0.73313782991202348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x v="328"/>
    <d v="2015-10-31T22:00:00"/>
    <n v="1443739388"/>
    <x v="328"/>
    <b v="1"/>
    <n v="498"/>
    <b v="1"/>
    <s v="film &amp; video/documentary"/>
    <n v="0.96511681773961921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x v="329"/>
    <d v="2015-11-06T22:00:00"/>
    <n v="1444821127"/>
    <x v="329"/>
    <b v="1"/>
    <n v="167"/>
    <b v="1"/>
    <s v="film &amp; video/documentary"/>
    <n v="0.94786729857819907"/>
    <n v="63.17365269461078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x v="330"/>
    <d v="2013-05-16T21:59:00"/>
    <n v="1366028563"/>
    <x v="330"/>
    <b v="1"/>
    <n v="340"/>
    <b v="1"/>
    <s v="film &amp; video/documentary"/>
    <n v="0.98204264870931535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x v="331"/>
    <d v="2016-06-17T07:57:14"/>
    <n v="1463493434"/>
    <x v="331"/>
    <b v="1"/>
    <n v="438"/>
    <b v="1"/>
    <s v="film &amp; video/documentary"/>
    <n v="0.93804230570798741"/>
    <n v="97.356164383561648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x v="332"/>
    <d v="2015-10-28T02:00:00"/>
    <n v="1442420377"/>
    <x v="332"/>
    <b v="1"/>
    <n v="555"/>
    <b v="1"/>
    <s v="film &amp; video/documentary"/>
    <n v="0.88483829580144224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x v="333"/>
    <d v="2016-04-07T08:16:31"/>
    <n v="1457450191"/>
    <x v="333"/>
    <b v="1"/>
    <n v="266"/>
    <b v="1"/>
    <s v="film &amp; video/documentary"/>
    <n v="0.79854664510590723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x v="334"/>
    <d v="2015-05-15T13:00:00"/>
    <n v="1428423757"/>
    <x v="334"/>
    <b v="1"/>
    <n v="69"/>
    <b v="1"/>
    <s v="film &amp; video/documentary"/>
    <n v="0.98823994465856313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x v="335"/>
    <d v="2015-05-08T16:00:00"/>
    <n v="1428428515"/>
    <x v="335"/>
    <b v="1"/>
    <n v="80"/>
    <b v="1"/>
    <s v="film &amp; video/documentary"/>
    <n v="0.97309673726388091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x v="336"/>
    <d v="2015-11-13T09:18:38"/>
    <n v="1444832318"/>
    <x v="336"/>
    <b v="1"/>
    <n v="493"/>
    <b v="1"/>
    <s v="film &amp; video/documentary"/>
    <n v="0.85587772314615174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x v="337"/>
    <d v="2015-03-13T20:05:08"/>
    <n v="1423710308"/>
    <x v="337"/>
    <b v="1"/>
    <n v="31"/>
    <b v="1"/>
    <s v="film &amp; video/documentary"/>
    <n v="0.98845159058335108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x v="338"/>
    <d v="2016-09-02T19:00:00"/>
    <n v="1468001290"/>
    <x v="338"/>
    <b v="1"/>
    <n v="236"/>
    <b v="1"/>
    <s v="film &amp; video/documentary"/>
    <n v="0.9079881162515344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x v="339"/>
    <d v="2015-04-29T12:14:28"/>
    <n v="1427739268"/>
    <x v="339"/>
    <b v="1"/>
    <n v="89"/>
    <b v="1"/>
    <s v="film &amp; video/documentary"/>
    <n v="0.9252120277563608"/>
    <n v="72.865168539325836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x v="340"/>
    <d v="2017-03-08T15:00:00"/>
    <n v="1486397007"/>
    <x v="340"/>
    <b v="1"/>
    <n v="299"/>
    <b v="1"/>
    <s v="film &amp; video/documentary"/>
    <n v="0.79985374103021167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x v="341"/>
    <d v="2014-09-30T21:59:00"/>
    <n v="1410555998"/>
    <x v="341"/>
    <b v="1"/>
    <n v="55"/>
    <b v="1"/>
    <s v="film &amp; video/documentary"/>
    <n v="0.93708165997322623"/>
    <n v="67.909090909090907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x v="342"/>
    <d v="2016-04-29T12:44:25"/>
    <n v="1459363465"/>
    <x v="342"/>
    <b v="1"/>
    <n v="325"/>
    <b v="1"/>
    <s v="film &amp; video/documentary"/>
    <n v="0.996349375886750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x v="343"/>
    <d v="2014-11-13T21:00:00"/>
    <n v="1413308545"/>
    <x v="343"/>
    <b v="1"/>
    <n v="524"/>
    <b v="1"/>
    <s v="film &amp; video/documentary"/>
    <n v="0.9801170194380074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x v="344"/>
    <d v="2015-05-31T20:20:00"/>
    <n v="1429312694"/>
    <x v="344"/>
    <b v="1"/>
    <n v="285"/>
    <b v="1"/>
    <s v="film &amp; video/documentary"/>
    <n v="0.97958944967541961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x v="345"/>
    <d v="2015-05-20T16:39:50"/>
    <n v="1429569590"/>
    <x v="345"/>
    <b v="1"/>
    <n v="179"/>
    <b v="1"/>
    <s v="film &amp; video/documentary"/>
    <n v="0.81118881118881114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x v="346"/>
    <d v="2015-10-14T06:00:21"/>
    <n v="1442232021"/>
    <x v="346"/>
    <b v="1"/>
    <n v="188"/>
    <b v="1"/>
    <s v="film &amp; video/documentary"/>
    <n v="0.5872376809279295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x v="347"/>
    <d v="2015-11-14T06:53:29"/>
    <n v="1444910009"/>
    <x v="347"/>
    <b v="1"/>
    <n v="379"/>
    <b v="1"/>
    <s v="film &amp; video/documentary"/>
    <n v="0.89613363144712144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x v="348"/>
    <d v="2015-08-21T08:05:16"/>
    <n v="1437573916"/>
    <x v="348"/>
    <b v="1"/>
    <n v="119"/>
    <b v="1"/>
    <s v="film &amp; video/documentary"/>
    <n v="0.970873786407767"/>
    <n v="86.55462184873950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x v="349"/>
    <d v="2017-02-24T05:58:28"/>
    <n v="1485345508"/>
    <x v="349"/>
    <b v="1"/>
    <n v="167"/>
    <b v="1"/>
    <s v="film &amp; video/documentary"/>
    <n v="0.93777223294728651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x v="350"/>
    <d v="2016-09-10T21:59:00"/>
    <n v="1470274509"/>
    <x v="350"/>
    <b v="1"/>
    <n v="221"/>
    <b v="1"/>
    <s v="film &amp; video/documentary"/>
    <n v="0.87138375740676188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x v="351"/>
    <d v="2016-04-07T16:09:14"/>
    <n v="1456614554"/>
    <x v="351"/>
    <b v="1"/>
    <n v="964"/>
    <b v="1"/>
    <s v="film &amp; video/documentary"/>
    <n v="0.78529194382852918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x v="352"/>
    <d v="2014-10-07T22:01:08"/>
    <n v="1410148868"/>
    <x v="352"/>
    <b v="1"/>
    <n v="286"/>
    <b v="1"/>
    <s v="film &amp; video/documentary"/>
    <n v="0.85792724776938911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x v="353"/>
    <d v="2015-11-19T14:00:19"/>
    <n v="1445367619"/>
    <x v="353"/>
    <b v="1"/>
    <n v="613"/>
    <b v="1"/>
    <s v="film &amp; video/documentary"/>
    <n v="0.92065607125602222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x v="354"/>
    <d v="2016-04-08T12:52:01"/>
    <n v="1457553121"/>
    <x v="354"/>
    <b v="1"/>
    <n v="29"/>
    <b v="1"/>
    <s v="film &amp; video/documentary"/>
    <n v="0.96206706981858159"/>
    <n v="125.44827586206897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x v="355"/>
    <d v="2014-12-01T02:03:14"/>
    <n v="1414738994"/>
    <x v="355"/>
    <b v="1"/>
    <n v="165"/>
    <b v="1"/>
    <s v="film &amp; video/documentary"/>
    <n v="0.86016220201523719"/>
    <n v="246.60606060606059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x v="356"/>
    <d v="2016-03-16T12:16:33"/>
    <n v="1455563793"/>
    <x v="356"/>
    <b v="1"/>
    <n v="97"/>
    <b v="1"/>
    <s v="film &amp; video/documentary"/>
    <n v="0.97378189622601086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x v="357"/>
    <d v="2015-04-23T23:19:57"/>
    <n v="1426396797"/>
    <x v="357"/>
    <b v="1"/>
    <n v="303"/>
    <b v="1"/>
    <s v="film &amp; video/documentary"/>
    <n v="0.57471264367816088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x v="358"/>
    <d v="2016-06-15T09:00:00"/>
    <n v="1463517521"/>
    <x v="358"/>
    <b v="1"/>
    <n v="267"/>
    <b v="1"/>
    <s v="film &amp; video/documentary"/>
    <n v="0.9700450100884681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x v="359"/>
    <d v="2014-11-13T23:12:00"/>
    <n v="1414028490"/>
    <x v="359"/>
    <b v="1"/>
    <n v="302"/>
    <b v="1"/>
    <s v="film &amp; video/documentary"/>
    <n v="0.95369458128078821"/>
    <n v="84.023178807947019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x v="360"/>
    <d v="2015-07-22T21:11:00"/>
    <n v="1433799180"/>
    <x v="360"/>
    <b v="0"/>
    <n v="87"/>
    <b v="1"/>
    <s v="film &amp; video/documentary"/>
    <n v="0.9864364981504315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x v="361"/>
    <d v="2014-11-22T19:01:46"/>
    <n v="1414108906"/>
    <x v="361"/>
    <b v="0"/>
    <n v="354"/>
    <b v="1"/>
    <s v="film &amp; video/documentary"/>
    <n v="0.90027638485014905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x v="362"/>
    <d v="2014-08-07T18:00:00"/>
    <n v="1405573391"/>
    <x v="362"/>
    <b v="0"/>
    <n v="86"/>
    <b v="1"/>
    <s v="film &amp; video/documentary"/>
    <n v="0.8054166666666666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x v="363"/>
    <d v="2010-05-02T13:22:00"/>
    <n v="1268934736"/>
    <x v="363"/>
    <b v="0"/>
    <n v="26"/>
    <b v="1"/>
    <s v="film &amp; video/documentary"/>
    <n v="0.98684210526315785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x v="364"/>
    <d v="2014-06-20T21:59:00"/>
    <n v="1400704672"/>
    <x v="364"/>
    <b v="0"/>
    <n v="113"/>
    <b v="1"/>
    <s v="film &amp; video/documentary"/>
    <n v="0.90775874366189879"/>
    <n v="68.24159292035398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x v="365"/>
    <d v="2014-02-28T08:33:19"/>
    <n v="1391005999"/>
    <x v="365"/>
    <b v="0"/>
    <n v="65"/>
    <b v="1"/>
    <s v="film &amp; video/documentary"/>
    <n v="0.96178507309566552"/>
    <n v="239.93846153846152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x v="366"/>
    <d v="2012-05-20T13:01:58"/>
    <n v="1334948518"/>
    <x v="366"/>
    <b v="0"/>
    <n v="134"/>
    <b v="1"/>
    <s v="film &amp; video/documentary"/>
    <n v="0.987012987012987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x v="367"/>
    <d v="2013-04-30T22:59:00"/>
    <n v="1363960278"/>
    <x v="367"/>
    <b v="0"/>
    <n v="119"/>
    <b v="1"/>
    <s v="film &amp; video/documentary"/>
    <n v="0.96758493702473436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x v="368"/>
    <d v="2015-03-15T07:32:02"/>
    <n v="1423405922"/>
    <x v="368"/>
    <b v="0"/>
    <n v="159"/>
    <b v="1"/>
    <s v="film &amp; video/documentary"/>
    <n v="0.96050407253726755"/>
    <n v="81.84905660377359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x v="369"/>
    <d v="2012-01-15T07:14:29"/>
    <n v="1324041269"/>
    <x v="369"/>
    <b v="0"/>
    <n v="167"/>
    <b v="1"/>
    <s v="film &amp; video/documentary"/>
    <n v="0.90780601442433928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x v="370"/>
    <d v="2017-01-06T13:05:00"/>
    <n v="1481137500"/>
    <x v="370"/>
    <b v="0"/>
    <n v="43"/>
    <b v="1"/>
    <s v="film &amp; video/documentary"/>
    <n v="0.81953778069168992"/>
    <n v="709.41860465116281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x v="371"/>
    <d v="2013-02-01T12:25:39"/>
    <n v="1355855139"/>
    <x v="371"/>
    <b v="0"/>
    <n v="1062"/>
    <b v="1"/>
    <s v="film &amp; video/documentary"/>
    <n v="0.87589706457697092"/>
    <n v="161.25517890772127"/>
    <x v="0"/>
    <x v="4"/>
  </r>
  <r>
    <n v="372"/>
    <s v="Wild Equus"/>
    <s v="A short documentary exploring the uses of 'Natural Horsemanship' across Europe"/>
    <x v="43"/>
    <n v="376"/>
    <x v="0"/>
    <x v="1"/>
    <s v="GBP"/>
    <x v="372"/>
    <d v="2016-04-05T10:00:00"/>
    <n v="1456408244"/>
    <x v="372"/>
    <b v="0"/>
    <n v="9"/>
    <b v="1"/>
    <s v="film &amp; video/documentary"/>
    <n v="0.7978723404255319"/>
    <n v="41.777777777777779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x v="373"/>
    <d v="2012-07-18T15:53:18"/>
    <n v="1340056398"/>
    <x v="373"/>
    <b v="0"/>
    <n v="89"/>
    <b v="1"/>
    <s v="film &amp; video/documentary"/>
    <n v="0.9375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x v="374"/>
    <d v="2011-09-16T15:20:31"/>
    <n v="1312320031"/>
    <x v="374"/>
    <b v="0"/>
    <n v="174"/>
    <b v="1"/>
    <s v="film &amp; video/documentary"/>
    <n v="0.76540375047837739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x v="375"/>
    <d v="2014-03-01T11:18:00"/>
    <n v="1390088311"/>
    <x v="375"/>
    <b v="0"/>
    <n v="14"/>
    <b v="1"/>
    <s v="film &amp; video/documentary"/>
    <n v="0.83333333333333337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x v="376"/>
    <d v="2016-08-25T04:51:56"/>
    <n v="1469443916"/>
    <x v="376"/>
    <b v="0"/>
    <n v="48"/>
    <b v="1"/>
    <s v="film &amp; video/documentary"/>
    <n v="0.94375963020030817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x v="377"/>
    <d v="2015-11-14T01:01:00"/>
    <n v="1444888868"/>
    <x v="377"/>
    <b v="0"/>
    <n v="133"/>
    <b v="1"/>
    <s v="film &amp; video/documentary"/>
    <n v="0.87412587412587417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x v="378"/>
    <d v="2016-01-25T17:52:00"/>
    <n v="1451655808"/>
    <x v="378"/>
    <b v="0"/>
    <n v="83"/>
    <b v="1"/>
    <s v="film &amp; video/documentary"/>
    <n v="0.8947211452430659"/>
    <n v="40.397590361445786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x v="379"/>
    <d v="2012-05-03T10:31:12"/>
    <n v="1332174672"/>
    <x v="379"/>
    <b v="0"/>
    <n v="149"/>
    <b v="1"/>
    <s v="film &amp; video/documentary"/>
    <n v="0.86147484493452786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x v="380"/>
    <d v="2016-01-23T11:16:32"/>
    <n v="1451409392"/>
    <x v="380"/>
    <b v="0"/>
    <n v="49"/>
    <b v="1"/>
    <s v="film &amp; video/documentary"/>
    <n v="0.70671378091872794"/>
    <n v="115.51020408163265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x v="381"/>
    <d v="2012-07-29T23:00:00"/>
    <n v="1340642717"/>
    <x v="381"/>
    <b v="0"/>
    <n v="251"/>
    <b v="1"/>
    <s v="film &amp; video/documentary"/>
    <n v="0.95483624558388236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x v="382"/>
    <d v="2012-09-06T11:01:40"/>
    <n v="1345741300"/>
    <x v="382"/>
    <b v="0"/>
    <n v="22"/>
    <b v="1"/>
    <s v="film &amp; video/documentary"/>
    <n v="0.39087947882736157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x v="383"/>
    <d v="2014-05-18T20:49:19"/>
    <n v="1398480559"/>
    <x v="383"/>
    <b v="0"/>
    <n v="48"/>
    <b v="1"/>
    <s v="film &amp; video/documentary"/>
    <n v="0.48377723970944309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x v="384"/>
    <d v="2015-01-06T12:45:47"/>
    <n v="1417977947"/>
    <x v="384"/>
    <b v="0"/>
    <n v="383"/>
    <b v="1"/>
    <s v="film &amp; video/documentary"/>
    <n v="0.89202087328843493"/>
    <n v="58.540469973890339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x v="385"/>
    <d v="2014-11-21T09:01:41"/>
    <n v="1413986501"/>
    <x v="385"/>
    <b v="0"/>
    <n v="237"/>
    <b v="1"/>
    <s v="film &amp; video/documentary"/>
    <n v="0.94355645298258195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x v="386"/>
    <d v="2015-08-10T16:49:51"/>
    <n v="1437950991"/>
    <x v="386"/>
    <b v="0"/>
    <n v="13"/>
    <b v="1"/>
    <s v="film &amp; video/documentary"/>
    <n v="0.99833610648918469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x v="387"/>
    <d v="2015-08-15T00:00:00"/>
    <n v="1436976858"/>
    <x v="387"/>
    <b v="0"/>
    <n v="562"/>
    <b v="1"/>
    <s v="film &amp; video/documentary"/>
    <n v="0.46731270598652169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x v="388"/>
    <d v="2016-07-27T19:49:40"/>
    <n v="1467078580"/>
    <x v="388"/>
    <b v="0"/>
    <n v="71"/>
    <b v="1"/>
    <s v="film &amp; video/documentary"/>
    <n v="0.79264426125554854"/>
    <n v="88.84507042253521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x v="389"/>
    <d v="2014-03-07T16:59:00"/>
    <n v="1391477450"/>
    <x v="389"/>
    <b v="0"/>
    <n v="1510"/>
    <b v="1"/>
    <s v="film &amp; video/documentary"/>
    <n v="0.55085653330429996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x v="390"/>
    <d v="2015-05-07T18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x v="391"/>
    <d v="2011-12-17T18:59:00"/>
    <n v="1321578051"/>
    <x v="391"/>
    <b v="0"/>
    <n v="193"/>
    <b v="1"/>
    <s v="film &amp; video/documentary"/>
    <n v="0.99393698439518929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x v="392"/>
    <d v="2011-09-07T21:00:00"/>
    <n v="1312823571"/>
    <x v="392"/>
    <b v="0"/>
    <n v="206"/>
    <b v="1"/>
    <s v="film &amp; video/documentary"/>
    <n v="0.9910537311833717"/>
    <n v="90.616504854368927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x v="393"/>
    <d v="2013-10-10T11:00:52"/>
    <n v="1378746052"/>
    <x v="393"/>
    <b v="0"/>
    <n v="351"/>
    <b v="1"/>
    <s v="film &amp; video/documentary"/>
    <n v="0.9054198431812832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x v="394"/>
    <d v="2016-04-17T12:38:02"/>
    <n v="1455737882"/>
    <x v="394"/>
    <b v="0"/>
    <n v="50"/>
    <b v="1"/>
    <s v="film &amp; video/documentary"/>
    <n v="0.89370602776193198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x v="395"/>
    <d v="2012-04-27T15:32:00"/>
    <n v="1332452960"/>
    <x v="395"/>
    <b v="0"/>
    <n v="184"/>
    <b v="1"/>
    <s v="film &amp; video/documentary"/>
    <n v="0.92554456728477608"/>
    <n v="58.71983695652174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x v="396"/>
    <d v="2012-07-07T07:33:26"/>
    <n v="1340372006"/>
    <x v="396"/>
    <b v="0"/>
    <n v="196"/>
    <b v="1"/>
    <s v="film &amp; video/documentary"/>
    <n v="0.9375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x v="397"/>
    <d v="2010-08-31T21:44:00"/>
    <n v="1279651084"/>
    <x v="397"/>
    <b v="0"/>
    <n v="229"/>
    <b v="1"/>
    <s v="film &amp; video/documentary"/>
    <n v="0.96246137663532971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x v="398"/>
    <d v="2015-04-29T13:02:06"/>
    <n v="1426446126"/>
    <x v="398"/>
    <b v="0"/>
    <n v="67"/>
    <b v="1"/>
    <s v="film &amp; video/documentary"/>
    <n v="0.798977309044423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x v="399"/>
    <d v="2016-12-14T06:00:00"/>
    <n v="1479070867"/>
    <x v="399"/>
    <b v="0"/>
    <n v="95"/>
    <b v="1"/>
    <s v="film &amp; video/documentary"/>
    <n v="0.9362857544122466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x v="400"/>
    <d v="2014-05-16T21:30:00"/>
    <n v="1397661347"/>
    <x v="400"/>
    <b v="0"/>
    <n v="62"/>
    <b v="1"/>
    <s v="film &amp; video/documentary"/>
    <n v="0.89045212706751853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x v="401"/>
    <d v="2011-08-07T14:12:50"/>
    <n v="1310155970"/>
    <x v="401"/>
    <b v="0"/>
    <n v="73"/>
    <b v="1"/>
    <s v="film &amp; video/documentary"/>
    <n v="0.96327977497784456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x v="402"/>
    <d v="2015-11-05T07:56:57"/>
    <n v="1444913817"/>
    <x v="402"/>
    <b v="0"/>
    <n v="43"/>
    <b v="1"/>
    <s v="film &amp; video/documentary"/>
    <n v="0.70596540769502292"/>
    <n v="65.883720930232556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x v="403"/>
    <d v="2011-08-10T01:08:00"/>
    <n v="1308900441"/>
    <x v="403"/>
    <b v="0"/>
    <n v="70"/>
    <b v="1"/>
    <s v="film &amp; video/documentary"/>
    <n v="0.95002850085502566"/>
    <n v="75.185714285714283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x v="404"/>
    <d v="2014-02-05T17:04:00"/>
    <n v="1389107062"/>
    <x v="404"/>
    <b v="0"/>
    <n v="271"/>
    <b v="1"/>
    <s v="film &amp; video/documentary"/>
    <n v="0.97001274873898347"/>
    <n v="133.14391143911439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x v="405"/>
    <d v="2014-03-05T20:02:19"/>
    <n v="1391479339"/>
    <x v="405"/>
    <b v="0"/>
    <n v="55"/>
    <b v="1"/>
    <s v="film &amp; video/documentary"/>
    <n v="0.92885375494071143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x v="406"/>
    <d v="2011-05-08T23:59:00"/>
    <n v="1301975637"/>
    <x v="406"/>
    <b v="0"/>
    <n v="35"/>
    <b v="1"/>
    <s v="film &amp; video/documentary"/>
    <n v="0.92846508142307171"/>
    <n v="86.163714285714292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x v="407"/>
    <d v="2011-11-19T15:54:10"/>
    <n v="1316552050"/>
    <x v="407"/>
    <b v="0"/>
    <n v="22"/>
    <b v="1"/>
    <s v="film &amp; video/documentary"/>
    <n v="0.98473658296405708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x v="408"/>
    <d v="2013-11-05T12:39:50"/>
    <n v="1380217190"/>
    <x v="408"/>
    <b v="0"/>
    <n v="38"/>
    <b v="1"/>
    <s v="film &amp; video/documentary"/>
    <n v="0.9858270925001561"/>
    <n v="160.16473684210527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x v="409"/>
    <d v="2016-07-22T14:42:24"/>
    <n v="1466628144"/>
    <x v="409"/>
    <b v="0"/>
    <n v="15"/>
    <b v="1"/>
    <s v="film &amp; video/documentary"/>
    <n v="0.73099415204678364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x v="410"/>
    <d v="2015-06-18T17:33:17"/>
    <n v="1429486397"/>
    <x v="410"/>
    <b v="0"/>
    <n v="7"/>
    <b v="1"/>
    <s v="film &amp; video/documentary"/>
    <n v="0.77942322681215903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x v="411"/>
    <d v="2013-12-21T23:00:00"/>
    <n v="1384920804"/>
    <x v="411"/>
    <b v="0"/>
    <n v="241"/>
    <b v="1"/>
    <s v="film &amp; video/documentary"/>
    <n v="0.98960910440376049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x v="412"/>
    <d v="2012-07-25T11:49:38"/>
    <n v="1341856178"/>
    <x v="412"/>
    <b v="0"/>
    <n v="55"/>
    <b v="1"/>
    <s v="film &amp; video/documentary"/>
    <n v="0.78839482812992745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x v="413"/>
    <d v="2012-07-19T15:03:31"/>
    <n v="1340139811"/>
    <x v="413"/>
    <b v="0"/>
    <n v="171"/>
    <b v="1"/>
    <s v="film &amp; video/documentary"/>
    <n v="0.95160211136718464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x v="414"/>
    <d v="2013-10-11T19:31:05"/>
    <n v="1378949465"/>
    <x v="414"/>
    <b v="0"/>
    <n v="208"/>
    <b v="1"/>
    <s v="film &amp; video/documentary"/>
    <n v="0.9722514189615303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x v="415"/>
    <d v="2014-10-17T06:00:00"/>
    <n v="1411417602"/>
    <x v="415"/>
    <b v="0"/>
    <n v="21"/>
    <b v="1"/>
    <s v="film &amp; video/documentary"/>
    <n v="0.97897990294113535"/>
    <n v="68.09809523809524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x v="416"/>
    <d v="2014-02-08T03:30:31"/>
    <n v="1389259831"/>
    <x v="416"/>
    <b v="0"/>
    <n v="25"/>
    <b v="1"/>
    <s v="film &amp; video/documentary"/>
    <n v="0.83182910902784124"/>
    <n v="48.086800000000004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x v="417"/>
    <d v="2013-04-07T22:33:00"/>
    <n v="1364426260"/>
    <x v="417"/>
    <b v="0"/>
    <n v="52"/>
    <b v="1"/>
    <s v="film &amp; video/documentary"/>
    <n v="0.99752992589777689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x v="418"/>
    <d v="2015-07-23T00:46:37"/>
    <n v="1435041997"/>
    <x v="418"/>
    <b v="0"/>
    <n v="104"/>
    <b v="1"/>
    <s v="film &amp; video/documentary"/>
    <n v="0.99370064767988642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x v="419"/>
    <d v="2013-06-29T14:13:07"/>
    <n v="1367352787"/>
    <x v="419"/>
    <b v="0"/>
    <n v="73"/>
    <b v="1"/>
    <s v="film &amp; video/documentary"/>
    <n v="0.99564405724953331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x v="420"/>
    <d v="2014-03-13T22:40:31"/>
    <n v="1392183631"/>
    <x v="420"/>
    <b v="0"/>
    <n v="3"/>
    <b v="0"/>
    <s v="film &amp; video/animation"/>
    <n v="227.58620689655172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x v="421"/>
    <d v="2015-08-21T05:47:36"/>
    <n v="1434973656"/>
    <x v="421"/>
    <b v="0"/>
    <n v="6"/>
    <b v="0"/>
    <s v="film &amp; video/animation"/>
    <n v="49.833887043189371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x v="422"/>
    <d v="2014-09-11T00:14:57"/>
    <n v="1407824097"/>
    <x v="422"/>
    <b v="0"/>
    <n v="12"/>
    <b v="0"/>
    <s v="film &amp; video/animation"/>
    <n v="93.023255813953483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x v="423"/>
    <d v="2013-06-05T16:13:50"/>
    <n v="1367878430"/>
    <x v="423"/>
    <b v="0"/>
    <n v="13"/>
    <b v="0"/>
    <s v="film &amp; video/animation"/>
    <n v="130.718954248366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x v="424"/>
    <d v="2012-03-26T02:01:39"/>
    <n v="1327568499"/>
    <x v="424"/>
    <b v="0"/>
    <n v="5"/>
    <b v="0"/>
    <s v="film &amp; video/animation"/>
    <n v="14.713094654242274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x v="425"/>
    <d v="2015-11-27T15:40:04"/>
    <n v="1443472804"/>
    <x v="425"/>
    <b v="0"/>
    <n v="2"/>
    <b v="0"/>
    <s v="film &amp; video/animation"/>
    <n v="8333.3333333333339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x v="426"/>
    <d v="2016-03-01T11:05:14"/>
    <n v="1454259914"/>
    <x v="426"/>
    <b v="0"/>
    <n v="8"/>
    <b v="0"/>
    <s v="film &amp; video/animation"/>
    <n v="75.18796992481202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x v="427"/>
    <d v="2015-10-22T12:59:00"/>
    <n v="1444340940"/>
    <x v="427"/>
    <b v="0"/>
    <n v="0"/>
    <b v="0"/>
    <s v="film &amp; video/animation"/>
    <e v="#DIV/0!"/>
    <e v="#DIV/0!"/>
    <x v="0"/>
    <x v="5"/>
  </r>
  <r>
    <n v="428"/>
    <s v="Little Clay Bible - Zacchaeus"/>
    <s v="Fresh, fun, entertaining Bible stories on YouTube, stop-motion style."/>
    <x v="14"/>
    <n v="676"/>
    <x v="2"/>
    <x v="0"/>
    <s v="USD"/>
    <x v="428"/>
    <d v="2014-06-16T16:00:00"/>
    <n v="1400523845"/>
    <x v="428"/>
    <b v="0"/>
    <n v="13"/>
    <b v="0"/>
    <s v="film &amp; video/animation"/>
    <n v="17.751479289940828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x v="429"/>
    <d v="2009-11-26T22:59:00"/>
    <n v="1252964282"/>
    <x v="429"/>
    <b v="0"/>
    <n v="0"/>
    <b v="0"/>
    <s v="film &amp; video/animation"/>
    <e v="#DIV/0!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x v="430"/>
    <d v="2013-09-10T20:34:27"/>
    <n v="1377570867"/>
    <x v="430"/>
    <b v="0"/>
    <n v="5"/>
    <b v="0"/>
    <s v="film &amp; video/animation"/>
    <n v="41.666666666666664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x v="431"/>
    <d v="2016-07-05T14:54:43"/>
    <n v="1465160083"/>
    <x v="431"/>
    <b v="0"/>
    <n v="8"/>
    <b v="0"/>
    <s v="film &amp; video/animation"/>
    <n v="7.2289156626506026"/>
    <n v="51.875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x v="432"/>
    <d v="2015-10-21T11:26:21"/>
    <n v="1440264381"/>
    <x v="432"/>
    <b v="0"/>
    <n v="8"/>
    <b v="0"/>
    <s v="film &amp; video/animation"/>
    <n v="10.52631578947368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x v="433"/>
    <d v="2015-10-11T09:07:02"/>
    <n v="1439392022"/>
    <x v="433"/>
    <b v="0"/>
    <n v="0"/>
    <b v="0"/>
    <s v="film &amp; video/animation"/>
    <e v="#DIV/0!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x v="434"/>
    <d v="2013-12-01T15:01:42"/>
    <n v="1383076902"/>
    <x v="434"/>
    <b v="0"/>
    <n v="2"/>
    <b v="0"/>
    <s v="film &amp; video/animation"/>
    <n v="20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x v="435"/>
    <d v="2013-09-13T11:56:20"/>
    <n v="1376502980"/>
    <x v="435"/>
    <b v="0"/>
    <n v="3"/>
    <b v="0"/>
    <s v="film &amp; video/animation"/>
    <n v="36666.666666666664"/>
    <n v="1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x v="436"/>
    <d v="2013-07-31T02:41:53"/>
    <n v="1372668113"/>
    <x v="436"/>
    <b v="0"/>
    <n v="0"/>
    <b v="0"/>
    <s v="film &amp; video/animation"/>
    <e v="#DIV/0!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x v="437"/>
    <d v="2016-10-08T01:38:46"/>
    <n v="1470728326"/>
    <x v="437"/>
    <b v="0"/>
    <n v="0"/>
    <b v="0"/>
    <s v="film &amp; video/animation"/>
    <e v="#DIV/0!"/>
    <e v="#DIV/0!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x v="438"/>
    <d v="2015-11-18T01:15:58"/>
    <n v="1445235358"/>
    <x v="438"/>
    <b v="0"/>
    <n v="11"/>
    <b v="0"/>
    <s v="film &amp; video/animation"/>
    <n v="10.660980810234541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x v="439"/>
    <d v="2014-10-17T12:16:58"/>
    <n v="1412705818"/>
    <x v="439"/>
    <b v="0"/>
    <n v="0"/>
    <b v="0"/>
    <s v="film &amp; video/animation"/>
    <e v="#DIV/0!"/>
    <e v="#DIV/0!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x v="440"/>
    <d v="2016-03-24T16:39:13"/>
    <n v="1456270753"/>
    <x v="440"/>
    <b v="0"/>
    <n v="1"/>
    <b v="0"/>
    <s v="film &amp; video/animation"/>
    <n v="1000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x v="441"/>
    <d v="2013-11-02T13:03:16"/>
    <n v="1380826996"/>
    <x v="441"/>
    <b v="0"/>
    <n v="0"/>
    <b v="0"/>
    <s v="film &amp; video/animation"/>
    <e v="#DIV/0!"/>
    <e v="#DIV/0!"/>
    <x v="0"/>
    <x v="5"/>
  </r>
  <r>
    <n v="442"/>
    <s v="The Paranormal Idiot"/>
    <s v="Doomsday is here"/>
    <x v="73"/>
    <n v="6691"/>
    <x v="2"/>
    <x v="0"/>
    <s v="USD"/>
    <x v="442"/>
    <d v="2015-02-19T15:19:43"/>
    <n v="1421788783"/>
    <x v="442"/>
    <b v="0"/>
    <n v="17"/>
    <b v="0"/>
    <s v="film &amp; video/animation"/>
    <n v="2.5407263488267824"/>
    <n v="393.58823529411762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x v="443"/>
    <d v="2014-02-09T18:21:41"/>
    <n v="1389399701"/>
    <x v="443"/>
    <b v="0"/>
    <n v="2"/>
    <b v="0"/>
    <s v="film &amp; video/animation"/>
    <n v="1000"/>
    <n v="5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x v="444"/>
    <d v="2012-02-15T15:46:01"/>
    <n v="1324158361"/>
    <x v="444"/>
    <b v="0"/>
    <n v="1"/>
    <b v="0"/>
    <s v="film &amp; video/animation"/>
    <n v="20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x v="445"/>
    <d v="2015-05-21T02:02:55"/>
    <n v="1430899375"/>
    <x v="445"/>
    <b v="0"/>
    <n v="2"/>
    <b v="0"/>
    <s v="film &amp; video/animation"/>
    <n v="30000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x v="446"/>
    <d v="2015-03-03T20:00:20"/>
    <n v="1422842420"/>
    <x v="446"/>
    <b v="0"/>
    <n v="16"/>
    <b v="0"/>
    <s v="film &amp; video/animation"/>
    <n v="13.70757180156658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x v="447"/>
    <d v="2013-03-23T06:19:23"/>
    <n v="1361884763"/>
    <x v="447"/>
    <b v="0"/>
    <n v="1"/>
    <b v="0"/>
    <s v="film &amp; video/animation"/>
    <n v="6000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x v="448"/>
    <d v="2014-05-14T12:11:35"/>
    <n v="1398363095"/>
    <x v="448"/>
    <b v="0"/>
    <n v="4"/>
    <b v="0"/>
    <s v="film &amp; video/animation"/>
    <n v="30.484087306426044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x v="449"/>
    <d v="2013-10-17T07:38:05"/>
    <n v="1379425085"/>
    <x v="449"/>
    <b v="0"/>
    <n v="5"/>
    <b v="0"/>
    <s v="film &amp; video/animation"/>
    <n v="44.444444444444443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x v="450"/>
    <d v="2014-02-14T16:43:20"/>
    <n v="1389825800"/>
    <x v="450"/>
    <b v="0"/>
    <n v="7"/>
    <b v="0"/>
    <s v="film &amp; video/animation"/>
    <n v="126.26262626262626"/>
    <n v="56.571428571428569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x v="451"/>
    <d v="2014-01-25T11:09:51"/>
    <n v="1388077791"/>
    <x v="451"/>
    <b v="0"/>
    <n v="0"/>
    <b v="0"/>
    <s v="film &amp; video/animation"/>
    <e v="#DIV/0!"/>
    <e v="#DIV/0!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x v="452"/>
    <d v="2015-05-13T10:53:35"/>
    <n v="1428944015"/>
    <x v="452"/>
    <b v="0"/>
    <n v="12"/>
    <b v="0"/>
    <s v="film &amp; video/animation"/>
    <n v="1.5625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x v="453"/>
    <d v="2015-02-19T13:47:59"/>
    <n v="1422992879"/>
    <x v="453"/>
    <b v="0"/>
    <n v="2"/>
    <b v="0"/>
    <s v="film &amp; video/animation"/>
    <n v="3649.0384615384614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x v="454"/>
    <d v="2014-11-26T07:14:00"/>
    <n v="1414343571"/>
    <x v="454"/>
    <b v="0"/>
    <n v="5"/>
    <b v="0"/>
    <s v="film &amp; video/animation"/>
    <n v="121.9512195121951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x v="455"/>
    <d v="2012-04-16T18:31:00"/>
    <n v="1330733022"/>
    <x v="455"/>
    <b v="0"/>
    <n v="2"/>
    <b v="0"/>
    <s v="film &amp; video/animation"/>
    <n v="1444.4444444444443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x v="456"/>
    <d v="2013-10-21T21:59:00"/>
    <n v="1380559201"/>
    <x v="456"/>
    <b v="0"/>
    <n v="3"/>
    <b v="0"/>
    <s v="film &amp; video/animation"/>
    <n v="145.70491803278688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x v="457"/>
    <d v="2014-08-16T12:25:12"/>
    <n v="1405621512"/>
    <x v="457"/>
    <b v="0"/>
    <n v="0"/>
    <b v="0"/>
    <s v="film &amp; video/animation"/>
    <e v="#DIV/0!"/>
    <e v="#DIV/0!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x v="458"/>
    <d v="2013-05-14T10:47:40"/>
    <n v="1365958060"/>
    <x v="458"/>
    <b v="0"/>
    <n v="49"/>
    <b v="0"/>
    <s v="film &amp; video/animation"/>
    <n v="12.18026796589524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x v="459"/>
    <d v="2011-11-13T10:22:07"/>
    <n v="1316013727"/>
    <x v="459"/>
    <b v="0"/>
    <n v="1"/>
    <b v="0"/>
    <s v="film &amp; video/animation"/>
    <n v="1560"/>
    <n v="25"/>
    <x v="0"/>
    <x v="5"/>
  </r>
  <r>
    <n v="460"/>
    <s v="Darwin's Kiss"/>
    <s v="An animated web series about biological evolution gone haywire."/>
    <x v="0"/>
    <n v="25"/>
    <x v="2"/>
    <x v="0"/>
    <s v="USD"/>
    <x v="460"/>
    <d v="2014-05-31T22:00:00"/>
    <n v="1398862875"/>
    <x v="460"/>
    <b v="0"/>
    <n v="2"/>
    <b v="0"/>
    <s v="film &amp; video/animation"/>
    <n v="34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x v="461"/>
    <d v="2013-06-02T14:19:27"/>
    <n v="1368476367"/>
    <x v="461"/>
    <b v="0"/>
    <n v="0"/>
    <b v="0"/>
    <s v="film &amp; video/animation"/>
    <e v="#DIV/0!"/>
    <e v="#DIV/0!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x v="462"/>
    <d v="2011-08-09T21:02:21"/>
    <n v="1307761341"/>
    <x v="462"/>
    <b v="0"/>
    <n v="0"/>
    <b v="0"/>
    <s v="film &amp; video/animation"/>
    <e v="#DIV/0!"/>
    <e v="#DIV/0!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x v="463"/>
    <d v="2011-09-24T11:02:33"/>
    <n v="1311699753"/>
    <x v="463"/>
    <b v="0"/>
    <n v="11"/>
    <b v="0"/>
    <s v="film &amp; video/animation"/>
    <n v="44"/>
    <n v="113.63636363636364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x v="464"/>
    <d v="2016-05-18T14:22:15"/>
    <n v="1461874935"/>
    <x v="464"/>
    <b v="0"/>
    <n v="1"/>
    <b v="0"/>
    <s v="film &amp; video/animation"/>
    <n v="1010"/>
    <n v="1"/>
    <x v="0"/>
    <x v="5"/>
  </r>
  <r>
    <n v="465"/>
    <s v="&quot;Amp&quot; A Story About a Robot"/>
    <s v="&quot;Amp&quot; is a short film about a robot with needs."/>
    <x v="133"/>
    <n v="138"/>
    <x v="2"/>
    <x v="0"/>
    <s v="USD"/>
    <x v="465"/>
    <d v="2014-06-26T20:52:54"/>
    <n v="1402455174"/>
    <x v="465"/>
    <b v="0"/>
    <n v="8"/>
    <b v="0"/>
    <s v="film &amp; video/animation"/>
    <n v="3.7101449275362319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x v="466"/>
    <d v="2012-09-07T16:37:44"/>
    <n v="1344465464"/>
    <x v="466"/>
    <b v="0"/>
    <n v="5"/>
    <b v="0"/>
    <s v="film &amp; video/animation"/>
    <n v="131.57894736842104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x v="467"/>
    <d v="2012-09-28T10:18:54"/>
    <n v="1344961134"/>
    <x v="467"/>
    <b v="0"/>
    <n v="39"/>
    <b v="0"/>
    <s v="film &amp; video/animation"/>
    <n v="4.63499420625724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x v="468"/>
    <d v="2012-07-10T21:51:05"/>
    <n v="1336795283"/>
    <x v="468"/>
    <b v="0"/>
    <n v="0"/>
    <b v="0"/>
    <s v="film &amp; video/animation"/>
    <e v="#DIV/0!"/>
    <e v="#DIV/0!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x v="469"/>
    <d v="2014-09-05T17:45:24"/>
    <n v="1404776724"/>
    <x v="469"/>
    <b v="0"/>
    <n v="0"/>
    <b v="0"/>
    <s v="film &amp; video/animation"/>
    <e v="#DIV/0!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x v="470"/>
    <d v="2014-01-15T22:00:00"/>
    <n v="1385524889"/>
    <x v="470"/>
    <b v="0"/>
    <n v="2"/>
    <b v="0"/>
    <s v="film &amp; video/animation"/>
    <n v="98.039215686274517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x v="471"/>
    <d v="2014-04-19T10:19:39"/>
    <n v="1394039979"/>
    <x v="471"/>
    <b v="0"/>
    <n v="170"/>
    <b v="0"/>
    <s v="film &amp; video/animation"/>
    <n v="8.408500229322733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x v="472"/>
    <d v="2014-08-23T16:08:38"/>
    <n v="1406239718"/>
    <x v="472"/>
    <b v="0"/>
    <n v="5"/>
    <b v="0"/>
    <s v="film &amp; video/animation"/>
    <n v="5.6737588652482271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x v="473"/>
    <d v="2014-09-17T10:45:19"/>
    <n v="1408380319"/>
    <x v="473"/>
    <b v="0"/>
    <n v="14"/>
    <b v="0"/>
    <s v="film &amp; video/animation"/>
    <n v="34.843205574912893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x v="474"/>
    <d v="2017-02-17T01:53:49"/>
    <n v="1484726029"/>
    <x v="474"/>
    <b v="0"/>
    <n v="1"/>
    <b v="0"/>
    <s v="film &amp; video/animation"/>
    <n v="330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x v="475"/>
    <d v="2015-05-05T20:04:03"/>
    <n v="1428285843"/>
    <x v="475"/>
    <b v="0"/>
    <n v="0"/>
    <b v="0"/>
    <s v="film &amp; video/animation"/>
    <e v="#DIV/0!"/>
    <e v="#DIV/0!"/>
    <x v="0"/>
    <x v="5"/>
  </r>
  <r>
    <n v="476"/>
    <s v="Sight Word Music Videos"/>
    <s v="Animated Music Videos that teach kids how to read."/>
    <x v="135"/>
    <n v="4906.59"/>
    <x v="2"/>
    <x v="0"/>
    <s v="USD"/>
    <x v="476"/>
    <d v="2014-06-02T21:59:00"/>
    <n v="1398727441"/>
    <x v="476"/>
    <b v="0"/>
    <n v="124"/>
    <b v="0"/>
    <s v="film &amp; video/animation"/>
    <n v="44.837657110131474"/>
    <n v="39.569274193548388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x v="477"/>
    <d v="2012-05-18T14:02:14"/>
    <n v="1332187334"/>
    <x v="477"/>
    <b v="0"/>
    <n v="0"/>
    <b v="0"/>
    <s v="film &amp; video/animation"/>
    <e v="#DIV/0!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x v="478"/>
    <d v="2015-04-01T14:51:49"/>
    <n v="1425333109"/>
    <x v="478"/>
    <b v="0"/>
    <n v="0"/>
    <b v="0"/>
    <s v="film &amp; video/animation"/>
    <e v="#DIV/0!"/>
    <e v="#DIV/0!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x v="479"/>
    <d v="2014-11-21T04:47:15"/>
    <n v="1411379235"/>
    <x v="479"/>
    <b v="0"/>
    <n v="55"/>
    <b v="0"/>
    <s v="film &amp; video/animation"/>
    <n v="3.0712530712530715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x v="480"/>
    <d v="2013-08-09T06:00:15"/>
    <n v="1373457615"/>
    <x v="480"/>
    <b v="0"/>
    <n v="140"/>
    <b v="0"/>
    <s v="film &amp; video/animation"/>
    <n v="5.1519835136527563"/>
    <n v="55.457142857142856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x v="481"/>
    <d v="2012-10-10T10:08:09"/>
    <n v="1347293289"/>
    <x v="481"/>
    <b v="0"/>
    <n v="21"/>
    <b v="0"/>
    <s v="film &amp; video/animation"/>
    <n v="16.393442622950818"/>
    <n v="87.142857142857139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x v="482"/>
    <d v="2016-04-14T08:34:00"/>
    <n v="1458336690"/>
    <x v="482"/>
    <b v="0"/>
    <n v="1"/>
    <b v="0"/>
    <s v="film &amp; video/animation"/>
    <n v="100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x v="483"/>
    <d v="2013-01-28T22:44:32"/>
    <n v="1354250672"/>
    <x v="483"/>
    <b v="0"/>
    <n v="147"/>
    <b v="0"/>
    <s v="film &amp; video/animation"/>
    <n v="1.99203187250996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x v="484"/>
    <d v="2015-11-05T17:32:52"/>
    <n v="1443220372"/>
    <x v="484"/>
    <b v="0"/>
    <n v="11"/>
    <b v="0"/>
    <s v="film &amp; video/animation"/>
    <n v="536.91275167785238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x v="485"/>
    <d v="2013-05-17T06:08:19"/>
    <n v="1366200499"/>
    <x v="485"/>
    <b v="0"/>
    <n v="125"/>
    <b v="0"/>
    <s v="film &amp; video/animation"/>
    <n v="4.564756987664476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x v="486"/>
    <d v="2014-06-01T16:37:19"/>
    <n v="1399070239"/>
    <x v="486"/>
    <b v="0"/>
    <n v="1"/>
    <b v="0"/>
    <s v="film &amp; video/animation"/>
    <n v="1100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x v="487"/>
    <d v="2016-12-25T09:16:34"/>
    <n v="1477491394"/>
    <x v="487"/>
    <b v="0"/>
    <n v="0"/>
    <b v="0"/>
    <s v="film &amp; video/animation"/>
    <e v="#DIV/0!"/>
    <e v="#DIV/0!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x v="488"/>
    <d v="2017-01-08T19:18:20"/>
    <n v="1481332700"/>
    <x v="488"/>
    <b v="0"/>
    <n v="0"/>
    <b v="0"/>
    <s v="film &amp; video/animation"/>
    <e v="#DIV/0!"/>
    <e v="#DIV/0!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x v="489"/>
    <d v="2012-01-05T05:33:00"/>
    <n v="1323084816"/>
    <x v="489"/>
    <b v="0"/>
    <n v="3"/>
    <b v="0"/>
    <s v="film &amp; video/animation"/>
    <n v="348.82325581395349"/>
    <n v="71.666666666666671"/>
    <x v="0"/>
    <x v="5"/>
  </r>
  <r>
    <n v="490"/>
    <s v="PROJECT IS CANCELLED"/>
    <s v="Cancelled"/>
    <x v="28"/>
    <n v="0"/>
    <x v="2"/>
    <x v="0"/>
    <s v="USD"/>
    <x v="490"/>
    <d v="2012-08-22T17:14:45"/>
    <n v="1343085285"/>
    <x v="490"/>
    <b v="0"/>
    <n v="0"/>
    <b v="0"/>
    <s v="film &amp; video/animation"/>
    <e v="#DIV/0!"/>
    <e v="#DIV/0!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x v="491"/>
    <d v="2016-01-27T17:34:59"/>
    <n v="1451345699"/>
    <x v="491"/>
    <b v="0"/>
    <n v="0"/>
    <b v="0"/>
    <s v="film &amp; video/animation"/>
    <e v="#DIV/0!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x v="492"/>
    <d v="2016-10-12T18:50:30"/>
    <n v="1471135830"/>
    <x v="492"/>
    <b v="0"/>
    <n v="0"/>
    <b v="0"/>
    <s v="film &amp; video/animation"/>
    <e v="#DIV/0!"/>
    <e v="#DIV/0!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x v="493"/>
    <d v="2015-05-20T11:25:38"/>
    <n v="1429550738"/>
    <x v="493"/>
    <b v="0"/>
    <n v="0"/>
    <b v="0"/>
    <s v="film &amp; video/animation"/>
    <e v="#DIV/0!"/>
    <e v="#DIV/0!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x v="494"/>
    <d v="2014-07-02T21:00:00"/>
    <n v="1402343765"/>
    <x v="494"/>
    <b v="0"/>
    <n v="3"/>
    <b v="0"/>
    <s v="film &amp; video/animation"/>
    <n v="645.16129032258061"/>
    <n v="10.333333333333334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x v="495"/>
    <d v="2015-07-16T13:51:45"/>
    <n v="1434484305"/>
    <x v="495"/>
    <b v="0"/>
    <n v="0"/>
    <b v="0"/>
    <s v="film &amp; video/animation"/>
    <e v="#DIV/0!"/>
    <e v="#DIV/0!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x v="496"/>
    <d v="2014-02-10T16:21:14"/>
    <n v="1386886874"/>
    <x v="496"/>
    <b v="0"/>
    <n v="1"/>
    <b v="0"/>
    <s v="film &amp; video/animation"/>
    <n v="60000"/>
    <n v="1"/>
    <x v="0"/>
    <x v="5"/>
  </r>
  <r>
    <n v="497"/>
    <s v="Galaxy Probe Kids"/>
    <s v="live-action/animated series pilot."/>
    <x v="140"/>
    <n v="30"/>
    <x v="2"/>
    <x v="0"/>
    <s v="USD"/>
    <x v="497"/>
    <d v="2014-12-24T23:00:00"/>
    <n v="1414889665"/>
    <x v="497"/>
    <b v="0"/>
    <n v="3"/>
    <b v="0"/>
    <s v="film &amp; video/animation"/>
    <n v="149.33333333333334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x v="498"/>
    <d v="2011-12-23T12:17:29"/>
    <n v="1321035449"/>
    <x v="498"/>
    <b v="0"/>
    <n v="22"/>
    <b v="0"/>
    <s v="film &amp; video/animation"/>
    <n v="21.7461589846359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x v="499"/>
    <d v="2009-10-12T14:59:00"/>
    <n v="1250630968"/>
    <x v="499"/>
    <b v="0"/>
    <n v="26"/>
    <b v="0"/>
    <s v="film &amp; video/animation"/>
    <n v="10.471204188481675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x v="500"/>
    <d v="2010-05-08T16:16:00"/>
    <n v="1268255751"/>
    <x v="500"/>
    <b v="0"/>
    <n v="4"/>
    <b v="0"/>
    <s v="film &amp; video/animation"/>
    <n v="30.232558139534884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x v="501"/>
    <d v="2011-07-08T23:37:31"/>
    <n v="1307597851"/>
    <x v="501"/>
    <b v="0"/>
    <n v="0"/>
    <b v="0"/>
    <s v="film &amp; video/animation"/>
    <e v="#DIV/0!"/>
    <e v="#DIV/0!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x v="502"/>
    <d v="2012-03-18T06:17:05"/>
    <n v="1329484625"/>
    <x v="502"/>
    <b v="0"/>
    <n v="4"/>
    <b v="0"/>
    <s v="film &amp; video/animation"/>
    <n v="86.956521739130437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x v="503"/>
    <d v="2015-01-17T06:38:23"/>
    <n v="1418906303"/>
    <x v="503"/>
    <b v="0"/>
    <n v="9"/>
    <b v="0"/>
    <s v="film &amp; video/animation"/>
    <n v="57.017543859649123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x v="504"/>
    <d v="2012-04-10T16:36:27"/>
    <n v="1328916987"/>
    <x v="504"/>
    <b v="0"/>
    <n v="5"/>
    <b v="0"/>
    <s v="film &amp; video/animation"/>
    <n v="73.134328358208961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x v="505"/>
    <d v="2015-12-24T20:21:26"/>
    <n v="1447122086"/>
    <x v="505"/>
    <b v="0"/>
    <n v="14"/>
    <b v="0"/>
    <s v="film &amp; video/animation"/>
    <n v="230.76923076923077"/>
    <n v="3.7142857142857144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x v="506"/>
    <d v="2013-08-10T07:15:20"/>
    <n v="1373548520"/>
    <x v="506"/>
    <b v="0"/>
    <n v="1"/>
    <b v="0"/>
    <s v="film &amp; video/animation"/>
    <n v="800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x v="507"/>
    <d v="2012-10-19T17:00:57"/>
    <n v="1346799657"/>
    <x v="507"/>
    <b v="0"/>
    <n v="10"/>
    <b v="0"/>
    <s v="film &amp; video/animation"/>
    <n v="31.25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x v="508"/>
    <d v="2012-05-25T08:14:00"/>
    <n v="1332808501"/>
    <x v="508"/>
    <b v="0"/>
    <n v="3"/>
    <b v="0"/>
    <s v="film &amp; video/animation"/>
    <n v="125"/>
    <n v="133.33333333333334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x v="509"/>
    <d v="2015-06-28T09:09:30"/>
    <n v="1432912170"/>
    <x v="509"/>
    <b v="0"/>
    <n v="1"/>
    <b v="0"/>
    <s v="film &amp; video/animation"/>
    <n v="500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x v="510"/>
    <d v="2016-02-29T22:13:59"/>
    <n v="1454213639"/>
    <x v="510"/>
    <b v="0"/>
    <n v="0"/>
    <b v="0"/>
    <s v="film &amp; video/animation"/>
    <e v="#DIV/0!"/>
    <e v="#DIV/0!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x v="511"/>
    <d v="2013-04-06T00:16:22"/>
    <n v="1362640582"/>
    <x v="511"/>
    <b v="0"/>
    <n v="5"/>
    <b v="0"/>
    <s v="film &amp; video/animation"/>
    <n v="33.333333333333336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x v="512"/>
    <d v="2016-11-20T12:48:47"/>
    <n v="1475776127"/>
    <x v="512"/>
    <b v="0"/>
    <n v="2"/>
    <b v="0"/>
    <s v="film &amp; video/animation"/>
    <n v="727.27272727272725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x v="513"/>
    <d v="2016-08-15T01:00:00"/>
    <n v="1467387705"/>
    <x v="513"/>
    <b v="0"/>
    <n v="68"/>
    <b v="0"/>
    <s v="film &amp; video/animation"/>
    <n v="7.181844297615628"/>
    <n v="102.38235294117646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x v="514"/>
    <d v="2014-08-09T08:44:07"/>
    <n v="1405003447"/>
    <x v="514"/>
    <b v="0"/>
    <n v="3"/>
    <b v="0"/>
    <s v="film &amp; video/animation"/>
    <n v="30"/>
    <n v="16.666666666666668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x v="515"/>
    <d v="2015-12-29T05:46:41"/>
    <n v="1447933601"/>
    <x v="515"/>
    <b v="0"/>
    <n v="34"/>
    <b v="0"/>
    <s v="film &amp; video/animation"/>
    <n v="3.9349316457750194"/>
    <n v="725.02941176470586"/>
    <x v="0"/>
    <x v="5"/>
  </r>
  <r>
    <n v="516"/>
    <s v="Shipmates"/>
    <s v="A big brother style comedy animation series starring famous seafarers"/>
    <x v="10"/>
    <n v="0"/>
    <x v="2"/>
    <x v="1"/>
    <s v="GBP"/>
    <x v="516"/>
    <d v="2015-05-27T12:41:20"/>
    <n v="1427568080"/>
    <x v="516"/>
    <b v="0"/>
    <n v="0"/>
    <b v="0"/>
    <s v="film &amp; video/animation"/>
    <e v="#DIV/0!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x v="517"/>
    <d v="2017-02-02T08:46:01"/>
    <n v="1483454761"/>
    <x v="517"/>
    <b v="0"/>
    <n v="3"/>
    <b v="0"/>
    <s v="film &amp; video/animation"/>
    <n v="73.170731707317074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x v="518"/>
    <d v="2015-09-06T08:46:00"/>
    <n v="1438958824"/>
    <x v="518"/>
    <b v="0"/>
    <n v="0"/>
    <b v="0"/>
    <s v="film &amp; video/animation"/>
    <e v="#DIV/0!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x v="519"/>
    <d v="2012-12-05T03:23:41"/>
    <n v="1352107421"/>
    <x v="519"/>
    <b v="0"/>
    <n v="70"/>
    <b v="0"/>
    <s v="film &amp; video/animation"/>
    <n v="4.3703568827385286"/>
    <n v="39.228571428571428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x v="520"/>
    <d v="2015-12-10T10:51:01"/>
    <n v="1447174261"/>
    <x v="520"/>
    <b v="0"/>
    <n v="34"/>
    <b v="1"/>
    <s v="theater/plays"/>
    <n v="0.97943192948090108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x v="521"/>
    <d v="2016-10-31T22:59:00"/>
    <n v="1475460819"/>
    <x v="521"/>
    <b v="0"/>
    <n v="56"/>
    <b v="1"/>
    <s v="theater/plays"/>
    <n v="0.95565749235474007"/>
    <n v="93.428571428571431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x v="522"/>
    <d v="2016-03-20T17:58:45"/>
    <n v="1456793925"/>
    <x v="522"/>
    <b v="0"/>
    <n v="31"/>
    <b v="1"/>
    <s v="theater/plays"/>
    <n v="0.8720930232558139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x v="523"/>
    <d v="2015-09-20T21:11:16"/>
    <n v="1440213076"/>
    <x v="523"/>
    <b v="0"/>
    <n v="84"/>
    <b v="1"/>
    <s v="theater/plays"/>
    <n v="0.82918739635157546"/>
    <n v="71.785714285714292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x v="524"/>
    <d v="2016-06-01T11:12:49"/>
    <n v="1462209169"/>
    <x v="524"/>
    <b v="0"/>
    <n v="130"/>
    <b v="1"/>
    <s v="theater/plays"/>
    <n v="0.92019297761301933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x v="525"/>
    <d v="2014-09-13T03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x v="526"/>
    <d v="2015-08-07T11:00:00"/>
    <n v="1436278344"/>
    <x v="526"/>
    <b v="0"/>
    <n v="23"/>
    <b v="1"/>
    <s v="theater/plays"/>
    <n v="0.8771929824561403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x v="527"/>
    <d v="2017-02-17T10:05:00"/>
    <n v="1484715366"/>
    <x v="527"/>
    <b v="0"/>
    <n v="158"/>
    <b v="1"/>
    <s v="theater/plays"/>
    <n v="0.99157164105106599"/>
    <n v="63.829113924050631"/>
    <x v="1"/>
    <x v="6"/>
  </r>
  <r>
    <n v="528"/>
    <s v="Devastated No Matter What"/>
    <s v="A Festival Backed Production of a Full-Length Play."/>
    <x v="146"/>
    <n v="1330"/>
    <x v="0"/>
    <x v="0"/>
    <s v="USD"/>
    <x v="528"/>
    <d v="2015-06-21T15:20:00"/>
    <n v="1433109907"/>
    <x v="528"/>
    <b v="0"/>
    <n v="30"/>
    <b v="1"/>
    <s v="theater/plays"/>
    <n v="0.86466165413533835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x v="529"/>
    <d v="2017-01-10T23:00:00"/>
    <n v="1482281094"/>
    <x v="529"/>
    <b v="0"/>
    <n v="18"/>
    <b v="1"/>
    <s v="theater/plays"/>
    <n v="0.76677316293929709"/>
    <n v="86.944444444444443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x v="530"/>
    <d v="2015-06-23T20:00:00"/>
    <n v="1433254268"/>
    <x v="530"/>
    <b v="0"/>
    <n v="29"/>
    <b v="1"/>
    <s v="theater/plays"/>
    <n v="0.92779291553133514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x v="531"/>
    <d v="2016-12-17T00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x v="532"/>
    <d v="2016-05-12T18:10:08"/>
    <n v="1460506208"/>
    <x v="532"/>
    <b v="0"/>
    <n v="173"/>
    <b v="1"/>
    <s v="theater/plays"/>
    <n v="0.8113590263691683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x v="533"/>
    <d v="2016-05-16T04:26:05"/>
    <n v="1461320765"/>
    <x v="533"/>
    <b v="0"/>
    <n v="17"/>
    <b v="1"/>
    <s v="theater/plays"/>
    <n v="0.99800399201596801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x v="534"/>
    <d v="2015-11-01T17:00:00"/>
    <n v="1443036470"/>
    <x v="534"/>
    <b v="0"/>
    <n v="48"/>
    <b v="1"/>
    <s v="theater/plays"/>
    <n v="0.95541401273885351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x v="535"/>
    <d v="2017-01-06T07:05:05"/>
    <n v="1481115905"/>
    <x v="535"/>
    <b v="0"/>
    <n v="59"/>
    <b v="1"/>
    <s v="theater/plays"/>
    <n v="0.9756097560975609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x v="536"/>
    <d v="2015-08-03T12:00:00"/>
    <n v="1435133807"/>
    <x v="536"/>
    <b v="0"/>
    <n v="39"/>
    <b v="1"/>
    <s v="theater/plays"/>
    <n v="0.8456117873158232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x v="537"/>
    <d v="2015-11-04T13:26:31"/>
    <n v="1444069591"/>
    <x v="537"/>
    <b v="0"/>
    <n v="59"/>
    <b v="1"/>
    <s v="theater/plays"/>
    <n v="0.82987551867219922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x v="538"/>
    <d v="2016-05-13T13:04:23"/>
    <n v="1460574263"/>
    <x v="538"/>
    <b v="0"/>
    <n v="60"/>
    <b v="1"/>
    <s v="theater/plays"/>
    <n v="0.3306659612459493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x v="539"/>
    <d v="2016-07-04T19:11:47"/>
    <n v="1465866707"/>
    <x v="539"/>
    <b v="0"/>
    <n v="20"/>
    <b v="1"/>
    <s v="theater/plays"/>
    <n v="0.99360120821906917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x v="540"/>
    <d v="2015-02-04T13:36:46"/>
    <n v="1420486606"/>
    <x v="540"/>
    <b v="0"/>
    <n v="1"/>
    <b v="0"/>
    <s v="technology/web"/>
    <n v="15000"/>
    <n v="1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x v="541"/>
    <d v="2015-10-28T19:07:14"/>
    <n v="1443488834"/>
    <x v="541"/>
    <b v="0"/>
    <n v="1"/>
    <b v="0"/>
    <s v="technology/web"/>
    <n v="180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x v="542"/>
    <d v="2016-05-03T10:41:56"/>
    <n v="1457113316"/>
    <x v="542"/>
    <b v="0"/>
    <n v="1"/>
    <b v="0"/>
    <s v="technology/web"/>
    <n v="25000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x v="543"/>
    <d v="2014-10-31T20:12:42"/>
    <n v="1412215962"/>
    <x v="543"/>
    <b v="0"/>
    <n v="2"/>
    <b v="0"/>
    <s v="technology/web"/>
    <n v="314.2857142857142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x v="544"/>
    <d v="2016-07-04T09:46:00"/>
    <n v="1465055160"/>
    <x v="544"/>
    <b v="0"/>
    <n v="2"/>
    <b v="0"/>
    <s v="technology/web"/>
    <n v="83.333333333333329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x v="545"/>
    <d v="2015-11-15T09:13:09"/>
    <n v="1444140789"/>
    <x v="545"/>
    <b v="0"/>
    <n v="34"/>
    <b v="0"/>
    <s v="technology/web"/>
    <n v="3.6517674554484372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x v="546"/>
    <d v="2015-10-17T10:01:55"/>
    <n v="1441209715"/>
    <x v="546"/>
    <b v="0"/>
    <n v="2"/>
    <b v="0"/>
    <s v="technology/web"/>
    <n v="1153.8461538461538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x v="547"/>
    <d v="2016-02-10T10:42:44"/>
    <n v="1452530564"/>
    <x v="547"/>
    <b v="0"/>
    <n v="0"/>
    <b v="0"/>
    <s v="technology/web"/>
    <e v="#DIV/0!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x v="548"/>
    <d v="2015-10-29T15:40:48"/>
    <n v="1443562848"/>
    <x v="548"/>
    <b v="0"/>
    <n v="1"/>
    <b v="0"/>
    <s v="technology/web"/>
    <n v="1111.111111111111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x v="549"/>
    <d v="2015-07-08T09:17:02"/>
    <n v="1433776622"/>
    <x v="549"/>
    <b v="0"/>
    <n v="8"/>
    <b v="0"/>
    <s v="technology/web"/>
    <n v="36.76470588235294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x v="550"/>
    <d v="2017-01-30T23:00:00"/>
    <n v="1484756245"/>
    <x v="550"/>
    <b v="0"/>
    <n v="4"/>
    <b v="0"/>
    <s v="technology/web"/>
    <n v="142.85714285714286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x v="551"/>
    <d v="2015-08-01T11:53:00"/>
    <n v="1434609424"/>
    <x v="551"/>
    <b v="0"/>
    <n v="28"/>
    <b v="0"/>
    <s v="technology/web"/>
    <n v="19.836022216344883"/>
    <n v="135.03571428571428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x v="552"/>
    <d v="2016-01-09T08:48:16"/>
    <n v="1447166896"/>
    <x v="552"/>
    <b v="0"/>
    <n v="0"/>
    <b v="0"/>
    <s v="technology/web"/>
    <e v="#DIV/0!"/>
    <e v="#DIV/0!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x v="553"/>
    <d v="2014-11-14T12:16:31"/>
    <n v="1413393391"/>
    <x v="553"/>
    <b v="0"/>
    <n v="6"/>
    <b v="0"/>
    <s v="technology/web"/>
    <n v="203.2520325203252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x v="554"/>
    <d v="2014-10-19T10:26:12"/>
    <n v="1411143972"/>
    <x v="554"/>
    <b v="0"/>
    <n v="22"/>
    <b v="0"/>
    <s v="technology/web"/>
    <n v="2.733050847457627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x v="555"/>
    <d v="2016-06-12T02:29:03"/>
    <n v="1463128143"/>
    <x v="555"/>
    <b v="0"/>
    <n v="0"/>
    <b v="0"/>
    <s v="technology/web"/>
    <e v="#DIV/0!"/>
    <e v="#DIV/0!"/>
    <x v="2"/>
    <x v="7"/>
  </r>
  <r>
    <n v="556"/>
    <s v="Braille Academy"/>
    <s v="An educational platform for learning Unified English Braille Code"/>
    <x v="6"/>
    <n v="200"/>
    <x v="2"/>
    <x v="0"/>
    <s v="USD"/>
    <x v="556"/>
    <d v="2016-01-06T14:38:37"/>
    <n v="1449520717"/>
    <x v="556"/>
    <b v="0"/>
    <n v="1"/>
    <b v="0"/>
    <s v="technology/web"/>
    <n v="40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x v="557"/>
    <d v="2016-12-02T17:36:43"/>
    <n v="1478126203"/>
    <x v="557"/>
    <b v="0"/>
    <n v="20"/>
    <b v="0"/>
    <s v="technology/web"/>
    <n v="109.8096632503660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x v="558"/>
    <d v="2015-03-24T14:11:45"/>
    <n v="1424639505"/>
    <x v="558"/>
    <b v="0"/>
    <n v="0"/>
    <b v="0"/>
    <s v="technology/web"/>
    <e v="#DIV/0!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x v="559"/>
    <d v="2015-12-13T00:47:40"/>
    <n v="1447397260"/>
    <x v="559"/>
    <b v="0"/>
    <n v="1"/>
    <b v="0"/>
    <s v="technology/web"/>
    <n v="4800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x v="560"/>
    <d v="2014-12-17T12:30:45"/>
    <n v="1416249045"/>
    <x v="560"/>
    <b v="0"/>
    <n v="3"/>
    <b v="0"/>
    <s v="technology/web"/>
    <n v="8333.3333333333339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x v="561"/>
    <d v="2015-10-26T09:48:33"/>
    <n v="1442850513"/>
    <x v="561"/>
    <b v="0"/>
    <n v="2"/>
    <b v="0"/>
    <s v="technology/web"/>
    <n v="272.72727272727275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x v="562"/>
    <d v="2016-12-18T03:20:15"/>
    <n v="1479460815"/>
    <x v="562"/>
    <b v="0"/>
    <n v="0"/>
    <b v="0"/>
    <s v="technology/web"/>
    <e v="#DIV/0!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x v="563"/>
    <d v="2015-02-16T19:40:47"/>
    <n v="1421545247"/>
    <x v="563"/>
    <b v="0"/>
    <n v="2"/>
    <b v="0"/>
    <s v="technology/web"/>
    <n v="1102.9411764705883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x v="564"/>
    <d v="2016-03-12T16:37:55"/>
    <n v="1455230275"/>
    <x v="564"/>
    <b v="0"/>
    <n v="1"/>
    <b v="0"/>
    <s v="technology/web"/>
    <n v="18000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x v="565"/>
    <d v="2015-07-10T12:50:49"/>
    <n v="1433962249"/>
    <x v="565"/>
    <b v="0"/>
    <n v="0"/>
    <b v="0"/>
    <s v="technology/web"/>
    <e v="#DIV/0!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x v="566"/>
    <d v="2016-07-14T10:25:33"/>
    <n v="1465921533"/>
    <x v="566"/>
    <b v="0"/>
    <n v="1"/>
    <b v="0"/>
    <s v="technology/web"/>
    <n v="5000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x v="567"/>
    <d v="2015-01-01T14:13:14"/>
    <n v="1417551194"/>
    <x v="567"/>
    <b v="0"/>
    <n v="0"/>
    <b v="0"/>
    <s v="technology/web"/>
    <e v="#DIV/0!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x v="568"/>
    <d v="2016-01-16T05:00:00"/>
    <n v="1449785223"/>
    <x v="568"/>
    <b v="0"/>
    <n v="5"/>
    <b v="0"/>
    <s v="technology/web"/>
    <n v="100"/>
    <n v="49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x v="569"/>
    <d v="2016-01-01T14:20:12"/>
    <n v="1449087612"/>
    <x v="569"/>
    <b v="0"/>
    <n v="1"/>
    <b v="0"/>
    <s v="technology/web"/>
    <n v="125"/>
    <n v="20"/>
    <x v="2"/>
    <x v="7"/>
  </r>
  <r>
    <n v="570"/>
    <s v="Relaunching in May"/>
    <s v="Humans have AM/FM/Satellite radio, kids have radio Disney, pets have DogCatRadio."/>
    <x v="94"/>
    <n v="142"/>
    <x v="2"/>
    <x v="0"/>
    <s v="USD"/>
    <x v="570"/>
    <d v="2016-02-18T13:09:29"/>
    <n v="1453230569"/>
    <x v="570"/>
    <b v="0"/>
    <n v="1"/>
    <b v="0"/>
    <s v="technology/web"/>
    <n v="598.5915492957746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x v="571"/>
    <d v="2015-07-26T21:59:00"/>
    <n v="1436297723"/>
    <x v="571"/>
    <b v="0"/>
    <n v="2"/>
    <b v="0"/>
    <s v="technology/web"/>
    <n v="235.84905660377359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x v="572"/>
    <d v="2015-11-04T12:11:28"/>
    <n v="1444065088"/>
    <x v="572"/>
    <b v="0"/>
    <n v="0"/>
    <b v="0"/>
    <s v="technology/web"/>
    <e v="#DIV/0!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x v="573"/>
    <d v="2015-01-17T19:12:00"/>
    <n v="1416445931"/>
    <x v="573"/>
    <b v="0"/>
    <n v="9"/>
    <b v="0"/>
    <s v="technology/web"/>
    <n v="256.9017341040462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x v="574"/>
    <d v="2016-10-19T04:38:27"/>
    <n v="1474281507"/>
    <x v="574"/>
    <b v="0"/>
    <n v="4"/>
    <b v="0"/>
    <s v="technology/web"/>
    <n v="139.75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x v="575"/>
    <d v="2015-06-13T10:37:23"/>
    <n v="1431621443"/>
    <x v="575"/>
    <b v="0"/>
    <n v="4"/>
    <b v="0"/>
    <s v="technology/web"/>
    <n v="231.66023166023166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x v="576"/>
    <d v="2015-03-28T04:19:12"/>
    <n v="1422357552"/>
    <x v="576"/>
    <b v="0"/>
    <n v="1"/>
    <b v="0"/>
    <s v="technology/web"/>
    <n v="80000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x v="577"/>
    <d v="2016-05-20T08:08:22"/>
    <n v="1458569302"/>
    <x v="577"/>
    <b v="0"/>
    <n v="1"/>
    <b v="0"/>
    <s v="technology/web"/>
    <n v="500"/>
    <n v="10"/>
    <x v="2"/>
    <x v="7"/>
  </r>
  <r>
    <n v="578"/>
    <s v="weBuy Crowdsourced Shopping"/>
    <s v="weBuy trade built on technology and Crowd Sourced Power"/>
    <x v="152"/>
    <n v="14"/>
    <x v="2"/>
    <x v="1"/>
    <s v="GBP"/>
    <x v="578"/>
    <d v="2015-09-07T07:53:13"/>
    <n v="1439560393"/>
    <x v="578"/>
    <b v="0"/>
    <n v="7"/>
    <b v="0"/>
    <s v="technology/web"/>
    <n v="8928.5714285714294"/>
    <n v="2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x v="579"/>
    <d v="2014-12-25T14:27:03"/>
    <n v="1416947223"/>
    <x v="579"/>
    <b v="0"/>
    <n v="5"/>
    <b v="0"/>
    <s v="technology/web"/>
    <n v="68.571428571428569"/>
    <n v="35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x v="580"/>
    <d v="2016-09-22T15:47:47"/>
    <n v="1471988867"/>
    <x v="580"/>
    <b v="0"/>
    <n v="1"/>
    <b v="0"/>
    <s v="technology/web"/>
    <n v="3000"/>
    <n v="1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x v="581"/>
    <d v="2015-08-01T18:18:24"/>
    <n v="1435882704"/>
    <x v="581"/>
    <b v="0"/>
    <n v="0"/>
    <b v="0"/>
    <s v="technology/web"/>
    <e v="#DIV/0!"/>
    <e v="#DIV/0!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x v="582"/>
    <d v="2015-03-15T12:00:00"/>
    <n v="1424454319"/>
    <x v="582"/>
    <b v="0"/>
    <n v="0"/>
    <b v="0"/>
    <s v="technology/web"/>
    <e v="#DIV/0!"/>
    <e v="#DIV/0!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x v="583"/>
    <d v="2015-03-19T15:31:27"/>
    <n v="1424212287"/>
    <x v="583"/>
    <b v="0"/>
    <n v="1"/>
    <b v="0"/>
    <s v="technology/web"/>
    <n v="9000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x v="584"/>
    <d v="2015-03-16T10:11:56"/>
    <n v="1423933916"/>
    <x v="584"/>
    <b v="0"/>
    <n v="2"/>
    <b v="0"/>
    <s v="technology/web"/>
    <n v="100"/>
    <n v="5"/>
    <x v="2"/>
    <x v="7"/>
  </r>
  <r>
    <n v="585"/>
    <s v="Link Card"/>
    <s v="SAVE UP TO 40% WHEN YOU SPEND!_x000a__x000a_PRE-ORDER YOUR LINK CARD TODAY"/>
    <x v="7"/>
    <n v="0"/>
    <x v="2"/>
    <x v="1"/>
    <s v="GBP"/>
    <x v="585"/>
    <d v="2015-11-30T18:00:00"/>
    <n v="1444123377"/>
    <x v="585"/>
    <b v="0"/>
    <n v="0"/>
    <b v="0"/>
    <s v="technology/web"/>
    <e v="#DIV/0!"/>
    <e v="#DIV/0!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x v="586"/>
    <d v="2015-02-15T14:30:07"/>
    <n v="1421440207"/>
    <x v="586"/>
    <b v="0"/>
    <n v="4"/>
    <b v="0"/>
    <s v="technology/web"/>
    <n v="178.57142857142858"/>
    <n v="1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x v="587"/>
    <d v="2015-04-16T12:10:33"/>
    <n v="1426615833"/>
    <x v="587"/>
    <b v="0"/>
    <n v="7"/>
    <b v="0"/>
    <s v="technology/web"/>
    <n v="11.009174311926605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x v="588"/>
    <d v="2016-11-17T13:28:06"/>
    <n v="1474223286"/>
    <x v="588"/>
    <b v="0"/>
    <n v="2"/>
    <b v="0"/>
    <s v="technology/web"/>
    <n v="29.900332225913623"/>
    <n v="150.5"/>
    <x v="2"/>
    <x v="7"/>
  </r>
  <r>
    <n v="589"/>
    <s v="Get Neighborly"/>
    <s v="Services closer than you think..."/>
    <x v="51"/>
    <n v="1"/>
    <x v="2"/>
    <x v="0"/>
    <s v="USD"/>
    <x v="589"/>
    <d v="2015-07-08T08:44:59"/>
    <n v="1435070699"/>
    <x v="589"/>
    <b v="0"/>
    <n v="1"/>
    <b v="0"/>
    <s v="technology/web"/>
    <n v="750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x v="590"/>
    <d v="2016-02-08T07:01:00"/>
    <n v="1452259131"/>
    <x v="590"/>
    <b v="0"/>
    <n v="9"/>
    <b v="0"/>
    <s v="technology/web"/>
    <n v="22.421524663677129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x v="591"/>
    <d v="2015-07-22T07:02:10"/>
    <n v="1434978130"/>
    <x v="591"/>
    <b v="0"/>
    <n v="2"/>
    <b v="0"/>
    <s v="technology/web"/>
    <n v="1639.344262295082"/>
    <n v="30.5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x v="592"/>
    <d v="2014-12-02T23:34:20"/>
    <n v="1414992860"/>
    <x v="592"/>
    <b v="0"/>
    <n v="1"/>
    <b v="0"/>
    <s v="technology/web"/>
    <n v="3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x v="593"/>
    <d v="2015-04-06T09:15:45"/>
    <n v="1425744945"/>
    <x v="593"/>
    <b v="0"/>
    <n v="7"/>
    <b v="0"/>
    <s v="technology/web"/>
    <n v="4.3478260869565215"/>
    <n v="16.428571428571427"/>
    <x v="2"/>
    <x v="7"/>
  </r>
  <r>
    <n v="594"/>
    <s v="Unleashed Fitness"/>
    <s v="Creating a fitness site that will change the fitness game forever!"/>
    <x v="31"/>
    <n v="26"/>
    <x v="2"/>
    <x v="0"/>
    <s v="USD"/>
    <x v="594"/>
    <d v="2016-04-16T12:43:26"/>
    <n v="1458240206"/>
    <x v="594"/>
    <b v="0"/>
    <n v="2"/>
    <b v="0"/>
    <s v="technology/web"/>
    <n v="961.53846153846155"/>
    <n v="13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x v="595"/>
    <d v="2015-05-03T19:40:38"/>
    <n v="1426815638"/>
    <x v="595"/>
    <b v="0"/>
    <n v="8"/>
    <b v="0"/>
    <s v="technology/web"/>
    <n v="234.74178403755869"/>
    <n v="53.25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x v="596"/>
    <d v="2016-11-02T15:31:32"/>
    <n v="1475530292"/>
    <x v="596"/>
    <b v="0"/>
    <n v="2"/>
    <b v="0"/>
    <s v="technology/web"/>
    <n v="3333.3333333333335"/>
    <n v="3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x v="597"/>
    <d v="2016-07-31T10:00:00"/>
    <n v="1466787335"/>
    <x v="597"/>
    <b v="0"/>
    <n v="2"/>
    <b v="0"/>
    <s v="technology/web"/>
    <n v="375"/>
    <n v="10"/>
    <x v="2"/>
    <x v="7"/>
  </r>
  <r>
    <n v="598"/>
    <s v="Goals not creeds"/>
    <s v="This is a project to create a crowd-funding site for Urantia Book readers worldwide."/>
    <x v="30"/>
    <n v="850"/>
    <x v="2"/>
    <x v="0"/>
    <s v="USD"/>
    <x v="598"/>
    <d v="2014-12-04T18:03:01"/>
    <n v="1415145781"/>
    <x v="598"/>
    <b v="0"/>
    <n v="7"/>
    <b v="0"/>
    <s v="technology/web"/>
    <n v="2.9411764705882355"/>
    <n v="121.42857142857143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x v="599"/>
    <d v="2015-03-08T09:16:00"/>
    <n v="1423769402"/>
    <x v="599"/>
    <b v="0"/>
    <n v="2"/>
    <b v="0"/>
    <s v="technology/web"/>
    <n v="1612.9032258064517"/>
    <n v="15.5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x v="600"/>
    <d v="2015-05-09T13:09:22"/>
    <n v="1426014562"/>
    <x v="600"/>
    <b v="0"/>
    <n v="1"/>
    <b v="0"/>
    <s v="technology/web"/>
    <n v="50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x v="601"/>
    <d v="2014-12-26T14:35:39"/>
    <n v="1417034139"/>
    <x v="601"/>
    <b v="0"/>
    <n v="6"/>
    <b v="0"/>
    <s v="technology/web"/>
    <n v="71.42857142857143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x v="602"/>
    <d v="2015-06-18T13:03:35"/>
    <n v="1432062215"/>
    <x v="602"/>
    <b v="0"/>
    <n v="0"/>
    <b v="0"/>
    <s v="technology/web"/>
    <e v="#DIV/0!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x v="603"/>
    <d v="2014-08-14T09:20:23"/>
    <n v="1405437623"/>
    <x v="603"/>
    <b v="0"/>
    <n v="13"/>
    <b v="0"/>
    <s v="technology/web"/>
    <n v="25.42286702145690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x v="604"/>
    <d v="2014-08-27T18:50:56"/>
    <n v="1406595056"/>
    <x v="604"/>
    <b v="0"/>
    <n v="0"/>
    <b v="0"/>
    <s v="technology/web"/>
    <e v="#DIV/0!"/>
    <e v="#DIV/0!"/>
    <x v="2"/>
    <x v="7"/>
  </r>
  <r>
    <n v="605"/>
    <s v="Teach Your Parents iPad (Canceled)"/>
    <s v="An iPad support care package for your parents / seniors."/>
    <x v="10"/>
    <n v="131"/>
    <x v="1"/>
    <x v="0"/>
    <s v="USD"/>
    <x v="605"/>
    <d v="2015-08-23T02:35:08"/>
    <n v="1436430908"/>
    <x v="605"/>
    <b v="0"/>
    <n v="8"/>
    <b v="0"/>
    <s v="technology/web"/>
    <n v="38.16793893129771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x v="606"/>
    <d v="2015-05-24T09:00:00"/>
    <n v="1428507409"/>
    <x v="606"/>
    <b v="0"/>
    <n v="1"/>
    <b v="0"/>
    <s v="technology/web"/>
    <n v="500"/>
    <n v="1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x v="607"/>
    <d v="2015-11-22T14:48:56"/>
    <n v="1445629736"/>
    <x v="607"/>
    <b v="0"/>
    <n v="0"/>
    <b v="0"/>
    <s v="technology/web"/>
    <e v="#DIV/0!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x v="608"/>
    <d v="2015-06-15T16:06:20"/>
    <n v="1431813980"/>
    <x v="608"/>
    <b v="0"/>
    <n v="5"/>
    <b v="0"/>
    <s v="technology/web"/>
    <n v="102.6694045174538"/>
    <n v="292.2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x v="609"/>
    <d v="2015-11-28T19:49:04"/>
    <n v="1446166144"/>
    <x v="609"/>
    <b v="0"/>
    <n v="1"/>
    <b v="0"/>
    <s v="technology/web"/>
    <n v="156"/>
    <n v="5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x v="610"/>
    <d v="2015-04-22T13:56:26"/>
    <n v="1427140586"/>
    <x v="610"/>
    <b v="0"/>
    <n v="0"/>
    <b v="0"/>
    <s v="technology/web"/>
    <e v="#DIV/0!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x v="611"/>
    <d v="2016-01-19T07:27:17"/>
    <n v="1448026037"/>
    <x v="611"/>
    <b v="0"/>
    <n v="0"/>
    <b v="0"/>
    <s v="technology/web"/>
    <e v="#DIV/0!"/>
    <e v="#DIV/0!"/>
    <x v="2"/>
    <x v="7"/>
  </r>
  <r>
    <n v="612"/>
    <s v="Web Streaming 2.0 (Canceled)"/>
    <s v="A Fast and Reliable new Web platform to stream videos from Internet"/>
    <x v="3"/>
    <n v="0"/>
    <x v="1"/>
    <x v="13"/>
    <s v="EUR"/>
    <x v="612"/>
    <d v="2016-09-01T18:45:46"/>
    <n v="1470185146"/>
    <x v="612"/>
    <b v="0"/>
    <n v="0"/>
    <b v="0"/>
    <s v="technology/web"/>
    <e v="#DIV/0!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x v="613"/>
    <d v="2015-09-30T22:59:00"/>
    <n v="1441022120"/>
    <x v="613"/>
    <b v="0"/>
    <n v="121"/>
    <b v="0"/>
    <s v="technology/web"/>
    <n v="4.680917459822125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x v="614"/>
    <d v="2016-06-23T19:29:00"/>
    <n v="1464139740"/>
    <x v="614"/>
    <b v="0"/>
    <n v="0"/>
    <b v="0"/>
    <s v="technology/web"/>
    <e v="#DIV/0!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x v="615"/>
    <d v="2015-09-24T20:55:59"/>
    <n v="1440557759"/>
    <x v="615"/>
    <b v="0"/>
    <n v="0"/>
    <b v="0"/>
    <s v="technology/web"/>
    <e v="#DIV/0!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x v="616"/>
    <d v="2017-02-25T03:01:47"/>
    <n v="1485421307"/>
    <x v="616"/>
    <b v="0"/>
    <n v="0"/>
    <b v="0"/>
    <s v="technology/web"/>
    <e v="#DIV/0!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x v="617"/>
    <d v="2015-05-08T02:14:03"/>
    <n v="1427184843"/>
    <x v="617"/>
    <b v="0"/>
    <n v="3"/>
    <b v="0"/>
    <s v="technology/web"/>
    <n v="33.333333333333336"/>
    <n v="2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x v="618"/>
    <d v="2015-12-09T13:26:43"/>
    <n v="1447097203"/>
    <x v="618"/>
    <b v="0"/>
    <n v="0"/>
    <b v="0"/>
    <s v="technology/web"/>
    <e v="#DIV/0!"/>
    <e v="#DIV/0!"/>
    <x v="2"/>
    <x v="7"/>
  </r>
  <r>
    <n v="619"/>
    <s v="Big Data (Canceled)"/>
    <s v="Big Data Sets for researchers interested in improving the quality of life."/>
    <x v="156"/>
    <n v="1"/>
    <x v="1"/>
    <x v="0"/>
    <s v="USD"/>
    <x v="619"/>
    <d v="2014-11-25T10:36:30"/>
    <n v="1411745790"/>
    <x v="619"/>
    <b v="0"/>
    <n v="1"/>
    <b v="0"/>
    <s v="technology/web"/>
    <n v="250000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x v="620"/>
    <d v="2014-08-25T11:12:18"/>
    <n v="1405098738"/>
    <x v="620"/>
    <b v="0"/>
    <n v="1"/>
    <b v="0"/>
    <s v="technology/web"/>
    <n v="10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x v="621"/>
    <d v="2016-07-07T17:42:17"/>
    <n v="1465342937"/>
    <x v="621"/>
    <b v="0"/>
    <n v="3"/>
    <b v="0"/>
    <s v="technology/web"/>
    <n v="95.78544061302682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x v="622"/>
    <d v="2016-07-01T12:35:38"/>
    <n v="1465670138"/>
    <x v="622"/>
    <b v="0"/>
    <n v="9"/>
    <b v="0"/>
    <s v="technology/web"/>
    <n v="17.59530791788856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x v="623"/>
    <d v="2015-05-27T18:13:17"/>
    <n v="1430179997"/>
    <x v="623"/>
    <b v="0"/>
    <n v="0"/>
    <b v="0"/>
    <s v="technology/web"/>
    <e v="#DIV/0!"/>
    <e v="#DIV/0!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x v="624"/>
    <d v="2015-05-14T17:44:01"/>
    <n v="1429055041"/>
    <x v="624"/>
    <b v="0"/>
    <n v="0"/>
    <b v="0"/>
    <s v="technology/web"/>
    <e v="#DIV/0!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x v="625"/>
    <d v="2017-03-26T14:29:37"/>
    <n v="1487971777"/>
    <x v="625"/>
    <b v="0"/>
    <n v="0"/>
    <b v="0"/>
    <s v="technology/web"/>
    <e v="#DIV/0!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x v="626"/>
    <d v="2015-08-15T07:22:00"/>
    <n v="1436793939"/>
    <x v="626"/>
    <b v="0"/>
    <n v="39"/>
    <b v="0"/>
    <s v="technology/web"/>
    <n v="5.7537399309551205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x v="627"/>
    <d v="2016-03-14T17:00:00"/>
    <n v="1452842511"/>
    <x v="627"/>
    <b v="0"/>
    <n v="1"/>
    <b v="0"/>
    <s v="technology/web"/>
    <n v="500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x v="628"/>
    <d v="2014-07-13T10:37:37"/>
    <n v="1402677457"/>
    <x v="628"/>
    <b v="0"/>
    <n v="0"/>
    <b v="0"/>
    <s v="technology/web"/>
    <e v="#DIV/0!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x v="629"/>
    <d v="2016-05-14T09:18:28"/>
    <n v="1460647108"/>
    <x v="629"/>
    <b v="0"/>
    <n v="3"/>
    <b v="0"/>
    <s v="technology/web"/>
    <n v="571.42857142857144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x v="630"/>
    <d v="2015-09-05T23:10:00"/>
    <n v="1438959121"/>
    <x v="630"/>
    <b v="0"/>
    <n v="1"/>
    <b v="0"/>
    <s v="technology/web"/>
    <n v="1199.9000000000001"/>
    <n v="1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x v="631"/>
    <d v="2016-05-28T12:32:09"/>
    <n v="1461954729"/>
    <x v="631"/>
    <b v="0"/>
    <n v="9"/>
    <b v="0"/>
    <s v="technology/web"/>
    <n v="72.463768115942031"/>
    <n v="76.666666666666671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x v="632"/>
    <d v="2015-11-25T10:49:25"/>
    <n v="1445874565"/>
    <x v="632"/>
    <b v="0"/>
    <n v="0"/>
    <b v="0"/>
    <s v="technology/web"/>
    <e v="#DIV/0!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x v="633"/>
    <d v="2016-06-17T17:00:00"/>
    <n v="1463469062"/>
    <x v="633"/>
    <b v="0"/>
    <n v="25"/>
    <b v="0"/>
    <s v="technology/web"/>
    <n v="8.0321285140562253"/>
    <n v="49.8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x v="634"/>
    <d v="2015-02-26T16:17:09"/>
    <n v="1422397029"/>
    <x v="634"/>
    <b v="0"/>
    <n v="1"/>
    <b v="0"/>
    <s v="technology/web"/>
    <n v="5000"/>
    <n v="1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x v="635"/>
    <d v="2015-04-11T20:12:42"/>
    <n v="1426212762"/>
    <x v="635"/>
    <b v="0"/>
    <n v="1"/>
    <b v="0"/>
    <s v="technology/web"/>
    <n v="12500"/>
    <n v="2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x v="636"/>
    <d v="2015-06-06T04:47:00"/>
    <n v="1430996150"/>
    <x v="636"/>
    <b v="0"/>
    <n v="1"/>
    <b v="0"/>
    <s v="technology/web"/>
    <n v="50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x v="637"/>
    <d v="2017-02-25T17:04:00"/>
    <n v="1485558318"/>
    <x v="637"/>
    <b v="0"/>
    <n v="0"/>
    <b v="0"/>
    <s v="technology/web"/>
    <e v="#DIV/0!"/>
    <e v="#DIV/0!"/>
    <x v="2"/>
    <x v="7"/>
  </r>
  <r>
    <n v="638"/>
    <s v="W (Canceled)"/>
    <s v="O0"/>
    <x v="61"/>
    <n v="18"/>
    <x v="1"/>
    <x v="12"/>
    <s v="EUR"/>
    <x v="638"/>
    <d v="2017-03-25T07:14:22"/>
    <n v="1485267262"/>
    <x v="638"/>
    <b v="0"/>
    <n v="6"/>
    <b v="0"/>
    <s v="technology/web"/>
    <n v="11111.111111111111"/>
    <n v="3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x v="639"/>
    <d v="2014-10-13T07:59:55"/>
    <n v="1408024795"/>
    <x v="639"/>
    <b v="0"/>
    <n v="1"/>
    <b v="0"/>
    <s v="technology/web"/>
    <n v="100000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x v="640"/>
    <d v="2016-11-24T17:00:00"/>
    <n v="1478685915"/>
    <x v="640"/>
    <b v="0"/>
    <n v="2"/>
    <b v="1"/>
    <s v="technology/wearables"/>
    <n v="0.69306930693069302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x v="641"/>
    <d v="2015-08-13T07:40:48"/>
    <n v="1436881248"/>
    <x v="641"/>
    <b v="0"/>
    <n v="315"/>
    <b v="1"/>
    <s v="technology/wearables"/>
    <n v="0.83919018147487678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x v="642"/>
    <d v="2015-08-19T09:37:54"/>
    <n v="1436888274"/>
    <x v="642"/>
    <b v="0"/>
    <n v="2174"/>
    <b v="1"/>
    <s v="technology/wearables"/>
    <n v="6.8470405379035051E-2"/>
    <n v="134.3592456301748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x v="643"/>
    <d v="2015-05-31T09:24:35"/>
    <n v="1428333875"/>
    <x v="643"/>
    <b v="0"/>
    <n v="152"/>
    <b v="1"/>
    <s v="technology/wearables"/>
    <n v="0.94510812036897018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x v="644"/>
    <d v="2014-10-28T19:00:00"/>
    <n v="1410883139"/>
    <x v="644"/>
    <b v="0"/>
    <n v="1021"/>
    <b v="1"/>
    <s v="technology/wearables"/>
    <n v="0.33320236259134411"/>
    <n v="73.486268364348675"/>
    <x v="2"/>
    <x v="8"/>
  </r>
  <r>
    <n v="645"/>
    <s v="Carbon Fiber Collar Stays"/>
    <s v="Ever wanted to own something made out of carbon fiber? Now you can!"/>
    <x v="13"/>
    <n v="5574"/>
    <x v="0"/>
    <x v="0"/>
    <s v="USD"/>
    <x v="645"/>
    <d v="2016-08-11T18:37:54"/>
    <n v="1468370274"/>
    <x v="645"/>
    <b v="0"/>
    <n v="237"/>
    <b v="1"/>
    <s v="technology/wearables"/>
    <n v="0.35880875493362036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x v="646"/>
    <d v="2014-08-11T14:27:47"/>
    <n v="1405196867"/>
    <x v="646"/>
    <b v="0"/>
    <n v="27"/>
    <b v="1"/>
    <s v="technology/wearables"/>
    <n v="0.75828665131136197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x v="647"/>
    <d v="2016-03-17T11:25:49"/>
    <n v="1455647149"/>
    <x v="647"/>
    <b v="0"/>
    <n v="17"/>
    <b v="1"/>
    <s v="technology/wearables"/>
    <n v="0.93414292386735176"/>
    <n v="125.94117647058823"/>
    <x v="2"/>
    <x v="8"/>
  </r>
  <r>
    <n v="648"/>
    <s v="Audio Jacket"/>
    <s v="Get ready for the next product that you canâ€™t live without"/>
    <x v="19"/>
    <n v="44388"/>
    <x v="0"/>
    <x v="0"/>
    <s v="USD"/>
    <x v="648"/>
    <d v="2014-10-14T10:38:28"/>
    <n v="1410280708"/>
    <x v="648"/>
    <b v="0"/>
    <n v="27"/>
    <b v="1"/>
    <s v="technology/wearables"/>
    <n v="0.78850139677390285"/>
    <n v="164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x v="649"/>
    <d v="2014-09-16T15:53:33"/>
    <n v="1409090013"/>
    <x v="649"/>
    <b v="0"/>
    <n v="82"/>
    <b v="1"/>
    <s v="technology/wearables"/>
    <n v="0.71448985424406974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x v="650"/>
    <d v="2014-12-18T19:53:04"/>
    <n v="1413766384"/>
    <x v="650"/>
    <b v="0"/>
    <n v="48"/>
    <b v="1"/>
    <s v="technology/wearables"/>
    <n v="0.88967971530249113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x v="651"/>
    <d v="2014-12-12T18:25:11"/>
    <n v="1415838311"/>
    <x v="651"/>
    <b v="0"/>
    <n v="105"/>
    <b v="1"/>
    <s v="technology/wearables"/>
    <n v="0.9947477319751710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x v="652"/>
    <d v="2016-12-01T11:34:10"/>
    <n v="1478018050"/>
    <x v="652"/>
    <b v="0"/>
    <n v="28"/>
    <b v="1"/>
    <s v="technology/wearables"/>
    <n v="0.99535500995355009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x v="653"/>
    <d v="2015-08-20T08:50:40"/>
    <n v="1436885440"/>
    <x v="653"/>
    <b v="0"/>
    <n v="1107"/>
    <b v="1"/>
    <s v="technology/wearables"/>
    <n v="0.7069835838411832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x v="654"/>
    <d v="2015-07-08T16:58:33"/>
    <n v="1433804313"/>
    <x v="654"/>
    <b v="0"/>
    <n v="1013"/>
    <b v="1"/>
    <s v="technology/wearables"/>
    <n v="0.37412314886983633"/>
    <n v="31.663376110562684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x v="655"/>
    <d v="2015-03-12T15:58:32"/>
    <n v="1423609112"/>
    <x v="655"/>
    <b v="0"/>
    <n v="274"/>
    <b v="1"/>
    <s v="technology/wearables"/>
    <n v="0.6807931239894476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x v="656"/>
    <d v="2016-04-17T12:18:39"/>
    <n v="1455736719"/>
    <x v="656"/>
    <b v="0"/>
    <n v="87"/>
    <b v="1"/>
    <s v="technology/wearables"/>
    <n v="0.468252481738153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x v="657"/>
    <d v="2015-12-23T14:17:52"/>
    <n v="1448309872"/>
    <x v="657"/>
    <b v="0"/>
    <n v="99"/>
    <b v="1"/>
    <s v="technology/wearables"/>
    <n v="0.79554494828957834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x v="658"/>
    <d v="2015-07-26T12:00:00"/>
    <n v="1435117889"/>
    <x v="658"/>
    <b v="0"/>
    <n v="276"/>
    <b v="1"/>
    <s v="technology/wearables"/>
    <n v="0.95728534976969215"/>
    <n v="109.33695652173913"/>
    <x v="2"/>
    <x v="8"/>
  </r>
  <r>
    <n v="659"/>
    <s v="Lulu Watch Designs - Apple Watch"/>
    <s v="Sync up your lifestyle"/>
    <x v="9"/>
    <n v="3017"/>
    <x v="0"/>
    <x v="0"/>
    <s v="USD"/>
    <x v="659"/>
    <d v="2015-08-23T08:14:55"/>
    <n v="1437747295"/>
    <x v="659"/>
    <b v="0"/>
    <n v="21"/>
    <b v="1"/>
    <s v="technology/wearables"/>
    <n v="0.9943652635067948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x v="660"/>
    <d v="2014-11-09T12:47:59"/>
    <n v="1412963279"/>
    <x v="660"/>
    <b v="0"/>
    <n v="18"/>
    <b v="0"/>
    <s v="technology/wearables"/>
    <n v="32.701111837802486"/>
    <n v="84.944444444444443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x v="661"/>
    <d v="2016-10-23T09:29:19"/>
    <n v="1474644559"/>
    <x v="661"/>
    <b v="0"/>
    <n v="9"/>
    <b v="0"/>
    <s v="technology/wearables"/>
    <n v="105.26315789473684"/>
    <n v="10.555555555555555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x v="662"/>
    <d v="2015-01-16T04:30:47"/>
    <n v="1418812247"/>
    <x v="662"/>
    <b v="0"/>
    <n v="4"/>
    <b v="0"/>
    <s v="technology/wearables"/>
    <n v="25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x v="663"/>
    <d v="2015-07-18T14:14:16"/>
    <n v="1434658456"/>
    <x v="663"/>
    <b v="0"/>
    <n v="7"/>
    <b v="0"/>
    <s v="technology/wearables"/>
    <n v="285.71428571428572"/>
    <n v="10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x v="664"/>
    <d v="2015-04-13T09:59:35"/>
    <n v="1426348775"/>
    <x v="664"/>
    <b v="0"/>
    <n v="29"/>
    <b v="0"/>
    <s v="technology/wearables"/>
    <n v="13.274336283185841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x v="665"/>
    <d v="2017-01-13T11:04:21"/>
    <n v="1479143061"/>
    <x v="665"/>
    <b v="0"/>
    <n v="12"/>
    <b v="0"/>
    <s v="technology/wearables"/>
    <n v="5.3648068669527893"/>
    <n v="155.33333333333334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x v="666"/>
    <d v="2014-08-17T13:58:18"/>
    <n v="1405713498"/>
    <x v="666"/>
    <b v="0"/>
    <n v="4"/>
    <b v="0"/>
    <s v="technology/wearables"/>
    <n v="2500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x v="667"/>
    <d v="2016-10-29T02:57:43"/>
    <n v="1474275463"/>
    <x v="667"/>
    <b v="0"/>
    <n v="28"/>
    <b v="0"/>
    <s v="technology/wearables"/>
    <n v="9.9800399201596814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x v="668"/>
    <d v="2015-05-11T13:57:02"/>
    <n v="1427486222"/>
    <x v="668"/>
    <b v="0"/>
    <n v="25"/>
    <b v="0"/>
    <s v="technology/wearables"/>
    <n v="21.92982456140351"/>
    <n v="27.36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x v="669"/>
    <d v="2016-07-06T09:00:58"/>
    <n v="1465225258"/>
    <x v="669"/>
    <b v="0"/>
    <n v="28"/>
    <b v="0"/>
    <s v="technology/wearables"/>
    <n v="4.6495408578402886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x v="670"/>
    <d v="2016-06-19T02:10:00"/>
    <n v="1463418120"/>
    <x v="670"/>
    <b v="0"/>
    <n v="310"/>
    <b v="0"/>
    <s v="technology/wearables"/>
    <n v="3.4156893999772286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x v="671"/>
    <d v="2015-01-13T22:00:00"/>
    <n v="1418315852"/>
    <x v="671"/>
    <b v="0"/>
    <n v="15"/>
    <b v="0"/>
    <s v="technology/wearables"/>
    <n v="2.536354413256678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x v="672"/>
    <d v="2014-12-31T22:59:00"/>
    <n v="1417410964"/>
    <x v="672"/>
    <b v="0"/>
    <n v="215"/>
    <b v="0"/>
    <s v="technology/wearables"/>
    <n v="4.6236360273719255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x v="673"/>
    <d v="2014-09-01T14:10:17"/>
    <n v="1405714217"/>
    <x v="673"/>
    <b v="0"/>
    <n v="3"/>
    <b v="0"/>
    <s v="technology/wearables"/>
    <n v="487.80487804878049"/>
    <n v="68.333333333333329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x v="674"/>
    <d v="2014-08-11T20:47:07"/>
    <n v="1402627627"/>
    <x v="674"/>
    <b v="0"/>
    <n v="2"/>
    <b v="0"/>
    <s v="technology/wearables"/>
    <n v="3333.3333333333335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x v="675"/>
    <d v="2015-01-01T00:59:00"/>
    <n v="1417558804"/>
    <x v="675"/>
    <b v="0"/>
    <n v="26"/>
    <b v="0"/>
    <s v="technology/wearables"/>
    <n v="6.7340067340067344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x v="676"/>
    <d v="2015-02-07T12:26:21"/>
    <n v="1420741581"/>
    <x v="676"/>
    <b v="0"/>
    <n v="24"/>
    <b v="0"/>
    <s v="technology/wearables"/>
    <n v="67.980965329707686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x v="677"/>
    <d v="2016-06-28T03:41:35"/>
    <n v="1463218895"/>
    <x v="677"/>
    <b v="0"/>
    <n v="96"/>
    <b v="0"/>
    <s v="technology/wearables"/>
    <n v="3.9086929330831768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x v="678"/>
    <d v="2016-05-21T03:02:18"/>
    <n v="1461229338"/>
    <x v="678"/>
    <b v="0"/>
    <n v="17"/>
    <b v="0"/>
    <s v="technology/wearables"/>
    <n v="26.173285198555956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x v="679"/>
    <d v="2016-09-03T10:41:49"/>
    <n v="1467736909"/>
    <x v="679"/>
    <b v="0"/>
    <n v="94"/>
    <b v="0"/>
    <s v="technology/wearables"/>
    <n v="6.457460065707488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x v="680"/>
    <d v="2014-09-17T06:02:11"/>
    <n v="1407931331"/>
    <x v="680"/>
    <b v="0"/>
    <n v="129"/>
    <b v="0"/>
    <s v="technology/wearables"/>
    <n v="3.859215807347947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x v="681"/>
    <d v="2016-10-26T13:20:04"/>
    <n v="1474917604"/>
    <x v="681"/>
    <b v="0"/>
    <n v="1"/>
    <b v="0"/>
    <s v="technology/wearables"/>
    <n v="2500"/>
    <n v="1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x v="682"/>
    <d v="2017-03-14T11:22:02"/>
    <n v="1486923722"/>
    <x v="682"/>
    <b v="0"/>
    <n v="4"/>
    <b v="0"/>
    <s v="technology/wearables"/>
    <n v="943.3962264150943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x v="683"/>
    <d v="2016-10-31T15:36:04"/>
    <n v="1474493764"/>
    <x v="683"/>
    <b v="0"/>
    <n v="3"/>
    <b v="0"/>
    <s v="technology/wearables"/>
    <n v="117.4496644295302"/>
    <n v="99.333333333333329"/>
    <x v="2"/>
    <x v="8"/>
  </r>
  <r>
    <n v="684"/>
    <s v="Arcus Motion Analyzer | The Versatile Smart Ring"/>
    <s v="Arcus gives your fingers super powers."/>
    <x v="163"/>
    <n v="23948"/>
    <x v="2"/>
    <x v="0"/>
    <s v="USD"/>
    <x v="684"/>
    <d v="2014-07-24T21:00:00"/>
    <n v="1403176891"/>
    <x v="684"/>
    <b v="0"/>
    <n v="135"/>
    <b v="0"/>
    <s v="technology/wearables"/>
    <n v="13.362284950726574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x v="685"/>
    <d v="2015-01-12T14:47:52"/>
    <n v="1417207672"/>
    <x v="685"/>
    <b v="0"/>
    <n v="10"/>
    <b v="0"/>
    <s v="technology/wearables"/>
    <n v="3.6166365280289332"/>
    <n v="55.3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x v="686"/>
    <d v="2015-08-03T10:09:30"/>
    <n v="1436026170"/>
    <x v="686"/>
    <b v="0"/>
    <n v="0"/>
    <b v="0"/>
    <s v="technology/wearables"/>
    <e v="#DIV/0!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x v="687"/>
    <d v="2017-02-05T12:00:53"/>
    <n v="1481133653"/>
    <x v="687"/>
    <b v="0"/>
    <n v="6"/>
    <b v="0"/>
    <s v="technology/wearables"/>
    <n v="28.16901408450704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x v="688"/>
    <d v="2015-10-14T20:30:53"/>
    <n v="1442284253"/>
    <x v="688"/>
    <b v="0"/>
    <n v="36"/>
    <b v="0"/>
    <s v="technology/wearables"/>
    <n v="1.3700506918755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x v="689"/>
    <d v="2016-12-07T22:59:00"/>
    <n v="1478016097"/>
    <x v="689"/>
    <b v="0"/>
    <n v="336"/>
    <b v="0"/>
    <s v="technology/wearables"/>
    <n v="1.7346429887898698"/>
    <n v="343.14732142857144"/>
    <x v="2"/>
    <x v="8"/>
  </r>
  <r>
    <n v="690"/>
    <s v="BLOXSHIELD"/>
    <s v="A radiation shield for your fitness tracker, smartwatch or other wearable smart device"/>
    <x v="22"/>
    <n v="2468"/>
    <x v="2"/>
    <x v="0"/>
    <s v="USD"/>
    <x v="690"/>
    <d v="2016-09-09T00:00:00"/>
    <n v="1469718841"/>
    <x v="690"/>
    <b v="0"/>
    <n v="34"/>
    <b v="0"/>
    <s v="technology/wearables"/>
    <n v="8.1037277147487838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x v="691"/>
    <d v="2015-06-30T18:40:46"/>
    <n v="1433292046"/>
    <x v="691"/>
    <b v="0"/>
    <n v="10"/>
    <b v="0"/>
    <s v="technology/wearables"/>
    <n v="192.3076923076923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x v="692"/>
    <d v="2016-12-22T03:01:03"/>
    <n v="1479805263"/>
    <x v="692"/>
    <b v="0"/>
    <n v="201"/>
    <b v="0"/>
    <s v="technology/wearables"/>
    <n v="15.313935681470138"/>
    <n v="6.4975124378109452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x v="693"/>
    <d v="2015-04-30T13:23:47"/>
    <n v="1427829827"/>
    <x v="693"/>
    <b v="0"/>
    <n v="296"/>
    <b v="0"/>
    <s v="technology/wearables"/>
    <n v="2.829814930103571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x v="694"/>
    <d v="2017-02-01T09:55:59"/>
    <n v="1483372559"/>
    <x v="694"/>
    <b v="0"/>
    <n v="7"/>
    <b v="0"/>
    <s v="technology/wearables"/>
    <n v="254.23728813559322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x v="695"/>
    <d v="2014-10-31T06:30:20"/>
    <n v="1412166620"/>
    <x v="695"/>
    <b v="0"/>
    <n v="7"/>
    <b v="0"/>
    <s v="technology/wearables"/>
    <n v="94.339622641509436"/>
    <n v="90.857142857142861"/>
    <x v="2"/>
    <x v="8"/>
  </r>
  <r>
    <n v="696"/>
    <s v="trustee"/>
    <s v="Show your fidelity by wearing the Trustee rings! Show where you are (at)!"/>
    <x v="164"/>
    <n v="1"/>
    <x v="2"/>
    <x v="9"/>
    <s v="EUR"/>
    <x v="696"/>
    <d v="2014-07-25T16:15:02"/>
    <n v="1403734502"/>
    <x v="696"/>
    <b v="0"/>
    <n v="1"/>
    <b v="0"/>
    <s v="technology/wearables"/>
    <n v="17500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x v="697"/>
    <d v="2016-02-03T06:33:09"/>
    <n v="1453206789"/>
    <x v="697"/>
    <b v="0"/>
    <n v="114"/>
    <b v="0"/>
    <s v="technology/wearables"/>
    <n v="2.156101768003449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x v="698"/>
    <d v="2014-09-17T20:00:00"/>
    <n v="1408141245"/>
    <x v="698"/>
    <b v="0"/>
    <n v="29"/>
    <b v="0"/>
    <s v="technology/wearables"/>
    <n v="6.4977257959714096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x v="699"/>
    <d v="2013-11-22T10:00:00"/>
    <n v="1381923548"/>
    <x v="699"/>
    <b v="0"/>
    <n v="890"/>
    <b v="0"/>
    <s v="technology/wearables"/>
    <n v="1.21326671690213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x v="700"/>
    <d v="2017-01-10T10:31:21"/>
    <n v="1481473881"/>
    <x v="700"/>
    <b v="0"/>
    <n v="31"/>
    <b v="0"/>
    <s v="technology/wearables"/>
    <n v="37.220843672456574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x v="701"/>
    <d v="2014-07-23T09:54:40"/>
    <n v="1403538880"/>
    <x v="701"/>
    <b v="0"/>
    <n v="21"/>
    <b v="0"/>
    <s v="technology/wearables"/>
    <n v="3.7593984962406015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x v="702"/>
    <d v="2016-11-24T12:26:27"/>
    <n v="1477416387"/>
    <x v="702"/>
    <b v="0"/>
    <n v="37"/>
    <b v="0"/>
    <s v="technology/wearables"/>
    <n v="3.24534131254584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x v="703"/>
    <d v="2017-01-31T17:32:00"/>
    <n v="1481150949"/>
    <x v="703"/>
    <b v="0"/>
    <n v="7"/>
    <b v="0"/>
    <s v="technology/wearables"/>
    <n v="17.921146953405017"/>
    <n v="119.57142857142857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x v="704"/>
    <d v="2017-02-19T22:37:48"/>
    <n v="1482381468"/>
    <x v="704"/>
    <b v="0"/>
    <n v="4"/>
    <b v="0"/>
    <s v="technology/wearables"/>
    <n v="114.34511434511434"/>
    <n v="120.25"/>
    <x v="2"/>
    <x v="8"/>
  </r>
  <r>
    <n v="705"/>
    <s v="SomnoScope"/>
    <s v="The closest thing ever to the Holy Grail of wearables technology"/>
    <x v="57"/>
    <n v="977"/>
    <x v="2"/>
    <x v="9"/>
    <s v="EUR"/>
    <x v="705"/>
    <d v="2017-01-21T05:47:58"/>
    <n v="1482407278"/>
    <x v="705"/>
    <b v="0"/>
    <n v="5"/>
    <b v="0"/>
    <s v="technology/wearables"/>
    <n v="102.35414534288638"/>
    <n v="195.4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x v="706"/>
    <d v="2016-12-14T12:39:00"/>
    <n v="1478130783"/>
    <x v="706"/>
    <b v="0"/>
    <n v="0"/>
    <b v="0"/>
    <s v="technology/wearables"/>
    <e v="#DIV/0!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x v="707"/>
    <d v="2017-01-01T09:55:27"/>
    <n v="1479830127"/>
    <x v="707"/>
    <b v="0"/>
    <n v="456"/>
    <b v="0"/>
    <s v="technology/wearables"/>
    <n v="1.26698788535995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x v="708"/>
    <d v="2014-09-13T07:56:40"/>
    <n v="1405432600"/>
    <x v="708"/>
    <b v="0"/>
    <n v="369"/>
    <b v="0"/>
    <s v="technology/wearables"/>
    <n v="4.5264229942288106"/>
    <n v="23.948509485094849"/>
    <x v="2"/>
    <x v="8"/>
  </r>
  <r>
    <n v="709"/>
    <s v="lumiglove"/>
    <s v="A &quot;handheld&quot; light, which eases the way you illuminate objects and/or paths."/>
    <x v="36"/>
    <n v="61"/>
    <x v="2"/>
    <x v="0"/>
    <s v="USD"/>
    <x v="709"/>
    <d v="2014-12-04T18:59:19"/>
    <n v="1415149159"/>
    <x v="709"/>
    <b v="0"/>
    <n v="2"/>
    <b v="0"/>
    <s v="technology/wearables"/>
    <n v="245.90163934426229"/>
    <n v="30.5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x v="710"/>
    <d v="2014-08-19T18:44:00"/>
    <n v="1405640302"/>
    <x v="710"/>
    <b v="0"/>
    <n v="0"/>
    <b v="0"/>
    <s v="technology/wearables"/>
    <e v="#DIV/0!"/>
    <e v="#DIV/0!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x v="711"/>
    <d v="2016-12-14T06:01:08"/>
    <n v="1478257268"/>
    <x v="711"/>
    <b v="0"/>
    <n v="338"/>
    <b v="0"/>
    <s v="technology/wearables"/>
    <n v="2.9593678790210411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x v="712"/>
    <d v="2016-02-14T10:20:32"/>
    <n v="1452874832"/>
    <x v="712"/>
    <b v="0"/>
    <n v="4"/>
    <b v="0"/>
    <s v="technology/wearables"/>
    <n v="461.9047619047619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x v="713"/>
    <d v="2016-06-05T06:42:12"/>
    <n v="1462538532"/>
    <x v="713"/>
    <b v="0"/>
    <n v="1"/>
    <b v="0"/>
    <s v="technology/wearables"/>
    <n v="125.62814070351759"/>
    <n v="199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x v="714"/>
    <d v="2017-02-28T12:54:42"/>
    <n v="1483124082"/>
    <x v="714"/>
    <b v="0"/>
    <n v="28"/>
    <b v="0"/>
    <s v="technology/wearables"/>
    <n v="6.6696309470875947"/>
    <n v="80.321428571428569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x v="715"/>
    <d v="2015-11-04T21:10:40"/>
    <n v="1443233440"/>
    <x v="715"/>
    <b v="0"/>
    <n v="12"/>
    <b v="0"/>
    <s v="technology/wearables"/>
    <n v="19.798416126709864"/>
    <n v="115.75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x v="716"/>
    <d v="2014-11-30T18:00:00"/>
    <n v="1414511307"/>
    <x v="716"/>
    <b v="0"/>
    <n v="16"/>
    <b v="0"/>
    <s v="technology/wearables"/>
    <n v="9.79020979020979"/>
    <n v="44.6875"/>
    <x v="2"/>
    <x v="8"/>
  </r>
  <r>
    <n v="717"/>
    <s v="cool air belt"/>
    <s v="Cool air flowing under clothing keeps you cool."/>
    <x v="57"/>
    <n v="305"/>
    <x v="2"/>
    <x v="0"/>
    <s v="USD"/>
    <x v="717"/>
    <d v="2014-09-05T14:30:02"/>
    <n v="1407357002"/>
    <x v="717"/>
    <b v="0"/>
    <n v="4"/>
    <b v="0"/>
    <s v="technology/wearables"/>
    <n v="327.86885245901641"/>
    <n v="76.25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x v="718"/>
    <d v="2017-02-17T23:59:00"/>
    <n v="1484684247"/>
    <x v="718"/>
    <b v="0"/>
    <n v="4"/>
    <b v="0"/>
    <s v="technology/wearables"/>
    <n v="133.33333333333334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x v="719"/>
    <d v="2016-02-22T18:57:56"/>
    <n v="1454979476"/>
    <x v="719"/>
    <b v="0"/>
    <n v="10"/>
    <b v="0"/>
    <s v="technology/wearables"/>
    <n v="77.319587628865975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x v="720"/>
    <d v="2012-01-29T09:34:51"/>
    <n v="1325432091"/>
    <x v="720"/>
    <b v="0"/>
    <n v="41"/>
    <b v="1"/>
    <s v="publishing/nonfiction"/>
    <n v="0.6946983546617916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x v="721"/>
    <d v="2014-08-01T07:43:27"/>
    <n v="1403012607"/>
    <x v="721"/>
    <b v="0"/>
    <n v="119"/>
    <b v="1"/>
    <s v="publishing/nonfiction"/>
    <n v="0.81893538400079902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x v="722"/>
    <d v="2012-04-08T12:19:38"/>
    <n v="1331320778"/>
    <x v="722"/>
    <b v="0"/>
    <n v="153"/>
    <b v="1"/>
    <s v="publishing/nonfiction"/>
    <n v="0.75743804156819972"/>
    <n v="215.72549019607843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x v="723"/>
    <d v="2015-07-29T21:59:00"/>
    <n v="1435606549"/>
    <x v="723"/>
    <b v="0"/>
    <n v="100"/>
    <b v="1"/>
    <s v="publishing/nonfiction"/>
    <n v="0.9142439202779301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x v="724"/>
    <d v="2011-06-30T09:19:23"/>
    <n v="1306855163"/>
    <x v="724"/>
    <b v="0"/>
    <n v="143"/>
    <b v="1"/>
    <s v="publishing/nonfiction"/>
    <n v="0.94812278460952915"/>
    <n v="51.62944055944056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x v="725"/>
    <d v="2015-12-13T09:01:52"/>
    <n v="1447426912"/>
    <x v="725"/>
    <b v="0"/>
    <n v="140"/>
    <b v="1"/>
    <s v="publishing/nonfiction"/>
    <n v="0.9965122072745391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x v="726"/>
    <d v="2013-04-11T19:01:27"/>
    <n v="1363136487"/>
    <x v="726"/>
    <b v="0"/>
    <n v="35"/>
    <b v="1"/>
    <s v="publishing/nonfiction"/>
    <n v="0.98619329388560162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x v="727"/>
    <d v="2013-01-14T15:20:00"/>
    <n v="1354580949"/>
    <x v="727"/>
    <b v="0"/>
    <n v="149"/>
    <b v="1"/>
    <s v="publishing/nonfiction"/>
    <n v="0.64302774205401436"/>
    <n v="36.530201342281877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x v="728"/>
    <d v="2011-08-21T14:05:57"/>
    <n v="1310069157"/>
    <x v="728"/>
    <b v="0"/>
    <n v="130"/>
    <b v="1"/>
    <s v="publishing/nonfiction"/>
    <n v="0.94727469071481352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x v="729"/>
    <d v="2012-09-18T22:27:41"/>
    <n v="1342844861"/>
    <x v="729"/>
    <b v="0"/>
    <n v="120"/>
    <b v="1"/>
    <s v="publishing/nonfiction"/>
    <n v="0.76540375047837739"/>
    <n v="43.55"/>
    <x v="3"/>
    <x v="9"/>
  </r>
  <r>
    <n v="730"/>
    <s v="Encyclopedia of Surfing"/>
    <s v="A Massive but Cheerful Online Digital Archive of Surfing"/>
    <x v="22"/>
    <n v="26438"/>
    <x v="0"/>
    <x v="0"/>
    <s v="USD"/>
    <x v="730"/>
    <d v="2011-12-07T11:53:11"/>
    <n v="1320688391"/>
    <x v="730"/>
    <b v="0"/>
    <n v="265"/>
    <b v="1"/>
    <s v="publishing/nonfiction"/>
    <n v="0.7564868749527196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x v="731"/>
    <d v="2012-01-22T00:00:00"/>
    <n v="1322852747"/>
    <x v="731"/>
    <b v="0"/>
    <n v="71"/>
    <b v="1"/>
    <s v="publishing/nonfiction"/>
    <n v="0.79365079365079361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x v="732"/>
    <d v="2013-09-29T04:11:01"/>
    <n v="1375265461"/>
    <x v="732"/>
    <b v="0"/>
    <n v="13"/>
    <b v="1"/>
    <s v="publishing/nonfiction"/>
    <n v="0.625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x v="733"/>
    <d v="2013-12-20T04:04:52"/>
    <n v="1384941892"/>
    <x v="733"/>
    <b v="0"/>
    <n v="169"/>
    <b v="1"/>
    <s v="publishing/nonfiction"/>
    <n v="0.83001328021248344"/>
    <n v="17.822485207100591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x v="734"/>
    <d v="2015-05-08T23:00:00"/>
    <n v="1428465420"/>
    <x v="734"/>
    <b v="0"/>
    <n v="57"/>
    <b v="1"/>
    <s v="publishing/nonfiction"/>
    <n v="0.79662605435801315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x v="735"/>
    <d v="2014-12-03T18:39:00"/>
    <n v="1414975346"/>
    <x v="735"/>
    <b v="0"/>
    <n v="229"/>
    <b v="1"/>
    <s v="publishing/nonfiction"/>
    <n v="0.87407710475907086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x v="736"/>
    <d v="2013-11-20T22:59:00"/>
    <n v="1383327440"/>
    <x v="736"/>
    <b v="0"/>
    <n v="108"/>
    <b v="1"/>
    <s v="publishing/nonfiction"/>
    <n v="0.31732040546496254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x v="737"/>
    <d v="2014-02-14T14:00:00"/>
    <n v="1390890987"/>
    <x v="737"/>
    <b v="0"/>
    <n v="108"/>
    <b v="1"/>
    <s v="publishing/nonfiction"/>
    <n v="0.81699346405228757"/>
    <n v="56.666666666666664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x v="738"/>
    <d v="2014-11-30T22:59:00"/>
    <n v="1414765794"/>
    <x v="738"/>
    <b v="0"/>
    <n v="41"/>
    <b v="1"/>
    <s v="publishing/nonfiction"/>
    <n v="0.93691442848219864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x v="739"/>
    <d v="2014-08-11T06:03:49"/>
    <n v="1404907429"/>
    <x v="739"/>
    <b v="0"/>
    <n v="139"/>
    <b v="1"/>
    <s v="publishing/nonfiction"/>
    <n v="0.63157894736842102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x v="740"/>
    <d v="2015-06-20T21:31:22"/>
    <n v="1433647882"/>
    <x v="740"/>
    <b v="0"/>
    <n v="19"/>
    <b v="1"/>
    <s v="publishing/nonfiction"/>
    <n v="0.93109869646182497"/>
    <n v="169.57894736842104"/>
    <x v="3"/>
    <x v="9"/>
  </r>
  <r>
    <n v="741"/>
    <s v="reVILNA: the vilna ghetto project"/>
    <s v="A revolutionary digital mapping project of the Vilna Ghetto"/>
    <x v="93"/>
    <n v="13293.8"/>
    <x v="0"/>
    <x v="0"/>
    <s v="USD"/>
    <x v="741"/>
    <d v="2013-06-11T09:33:26"/>
    <n v="1367940806"/>
    <x v="741"/>
    <b v="0"/>
    <n v="94"/>
    <b v="1"/>
    <s v="publishing/nonfiction"/>
    <n v="0.97789947193428517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x v="742"/>
    <d v="2014-03-21T15:01:52"/>
    <n v="1392847312"/>
    <x v="742"/>
    <b v="0"/>
    <n v="23"/>
    <b v="1"/>
    <s v="publishing/nonfiction"/>
    <n v="0.90322580645161288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x v="743"/>
    <d v="2012-04-16T15:00:00"/>
    <n v="1332435685"/>
    <x v="743"/>
    <b v="0"/>
    <n v="15"/>
    <b v="1"/>
    <s v="publishing/nonfiction"/>
    <n v="0.67567567567567566"/>
    <n v="54.266666666666666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x v="744"/>
    <d v="2012-12-13T16:58:23"/>
    <n v="1352847503"/>
    <x v="744"/>
    <b v="0"/>
    <n v="62"/>
    <b v="1"/>
    <s v="publishing/nonfiction"/>
    <n v="0.97732603596559808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x v="745"/>
    <d v="2013-05-03T07:44:05"/>
    <n v="1364996645"/>
    <x v="745"/>
    <b v="0"/>
    <n v="74"/>
    <b v="1"/>
    <s v="publishing/nonfiction"/>
    <n v="0.55835010060362178"/>
    <n v="53.729729729729726"/>
    <x v="3"/>
    <x v="9"/>
  </r>
  <r>
    <n v="746"/>
    <s v="Attention: People With Body Parts"/>
    <s v="This is a book of letters. Letters to our body parts."/>
    <x v="174"/>
    <n v="3318"/>
    <x v="0"/>
    <x v="0"/>
    <s v="USD"/>
    <x v="746"/>
    <d v="2012-09-22T21:59:00"/>
    <n v="1346806909"/>
    <x v="746"/>
    <b v="0"/>
    <n v="97"/>
    <b v="1"/>
    <s v="publishing/nonfiction"/>
    <n v="0.9002411091018686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x v="747"/>
    <d v="2015-01-15T04:54:00"/>
    <n v="1418649019"/>
    <x v="747"/>
    <b v="0"/>
    <n v="55"/>
    <b v="1"/>
    <s v="publishing/nonfiction"/>
    <n v="0.99957161216621448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x v="748"/>
    <d v="2014-08-10T14:19:26"/>
    <n v="1405109966"/>
    <x v="748"/>
    <b v="0"/>
    <n v="44"/>
    <b v="1"/>
    <s v="publishing/nonfiction"/>
    <n v="0.99750623441396513"/>
    <n v="45.56818181818182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x v="749"/>
    <d v="2017-01-28T16:35:30"/>
    <n v="1483050930"/>
    <x v="749"/>
    <b v="0"/>
    <n v="110"/>
    <b v="1"/>
    <s v="publishing/nonfiction"/>
    <n v="0.94732853353543012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x v="750"/>
    <d v="2013-02-24T15:04:32"/>
    <n v="1359147872"/>
    <x v="750"/>
    <b v="0"/>
    <n v="59"/>
    <b v="1"/>
    <s v="publishing/nonfiction"/>
    <n v="0.97477516999341962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x v="751"/>
    <d v="2011-08-04T09:07:55"/>
    <n v="1308496075"/>
    <x v="751"/>
    <b v="0"/>
    <n v="62"/>
    <b v="1"/>
    <s v="publishing/nonfiction"/>
    <n v="0.8438818565400844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x v="752"/>
    <d v="2016-10-16T05:00:00"/>
    <n v="1474884417"/>
    <x v="752"/>
    <b v="0"/>
    <n v="105"/>
    <b v="1"/>
    <s v="publishing/nonfiction"/>
    <n v="0.89525514771709935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x v="753"/>
    <d v="2015-02-14T08:09:51"/>
    <n v="1421330991"/>
    <x v="753"/>
    <b v="0"/>
    <n v="26"/>
    <b v="1"/>
    <s v="publishing/nonfiction"/>
    <n v="0.78125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x v="754"/>
    <d v="2013-01-05T11:58:41"/>
    <n v="1354816721"/>
    <x v="754"/>
    <b v="0"/>
    <n v="49"/>
    <b v="1"/>
    <s v="publishing/nonfiction"/>
    <n v="0.96385542168674698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x v="755"/>
    <d v="2013-05-19T18:41:00"/>
    <n v="1366381877"/>
    <x v="755"/>
    <b v="0"/>
    <n v="68"/>
    <b v="1"/>
    <s v="publishing/nonfiction"/>
    <n v="0.9812810820782748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x v="756"/>
    <d v="2011-04-18T11:24:19"/>
    <n v="1297880659"/>
    <x v="756"/>
    <b v="0"/>
    <n v="22"/>
    <b v="1"/>
    <s v="publishing/nonfiction"/>
    <n v="0.8495145631067960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x v="757"/>
    <d v="2012-12-05T19:18:34"/>
    <n v="1353547114"/>
    <x v="757"/>
    <b v="0"/>
    <n v="18"/>
    <b v="1"/>
    <s v="publishing/nonfiction"/>
    <n v="0.42016806722689076"/>
    <n v="33.055555555555557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x v="758"/>
    <d v="2010-10-08T14:04:28"/>
    <n v="1283976268"/>
    <x v="758"/>
    <b v="0"/>
    <n v="19"/>
    <b v="1"/>
    <s v="publishing/nonfiction"/>
    <n v="0.98039215686274506"/>
    <n v="134.21052631578948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x v="759"/>
    <d v="2014-07-09T01:55:39"/>
    <n v="1401436539"/>
    <x v="759"/>
    <b v="0"/>
    <n v="99"/>
    <b v="1"/>
    <s v="publishing/nonfiction"/>
    <n v="0.9811616954474097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x v="760"/>
    <d v="2016-11-26T13:20:13"/>
    <n v="1477592413"/>
    <x v="760"/>
    <b v="0"/>
    <n v="0"/>
    <b v="0"/>
    <s v="publishing/fiction"/>
    <e v="#DIV/0!"/>
    <e v="#DIV/0!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x v="761"/>
    <d v="2014-02-02T12:02:06"/>
    <n v="1388772126"/>
    <x v="761"/>
    <b v="0"/>
    <n v="6"/>
    <b v="0"/>
    <s v="publishing/fiction"/>
    <n v="21.276595744680851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x v="762"/>
    <d v="2016-12-04T00:00:00"/>
    <n v="1479328570"/>
    <x v="762"/>
    <b v="0"/>
    <n v="0"/>
    <b v="0"/>
    <s v="publishing/fiction"/>
    <e v="#DIV/0!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x v="763"/>
    <d v="2013-08-15T04:43:28"/>
    <n v="1373971408"/>
    <x v="763"/>
    <b v="0"/>
    <n v="1"/>
    <b v="0"/>
    <s v="publishing/fiction"/>
    <n v="858"/>
    <n v="5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x v="764"/>
    <d v="2015-09-09T22:09:21"/>
    <n v="1439266161"/>
    <x v="764"/>
    <b v="0"/>
    <n v="0"/>
    <b v="0"/>
    <s v="publishing/fiction"/>
    <e v="#DIV/0!"/>
    <e v="#DIV/0!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x v="765"/>
    <d v="2014-10-19T07:01:24"/>
    <n v="1411131684"/>
    <x v="765"/>
    <b v="0"/>
    <n v="44"/>
    <b v="0"/>
    <s v="publishing/fiction"/>
    <n v="2.7766759222530744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x v="766"/>
    <d v="2015-02-16T12:48:03"/>
    <n v="1421520483"/>
    <x v="766"/>
    <b v="0"/>
    <n v="0"/>
    <b v="0"/>
    <s v="publishing/fiction"/>
    <e v="#DIV/0!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x v="767"/>
    <d v="2015-05-20T21:26:50"/>
    <n v="1429586810"/>
    <x v="767"/>
    <b v="0"/>
    <n v="3"/>
    <b v="0"/>
    <s v="publishing/fiction"/>
    <n v="28.248587570621471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x v="768"/>
    <d v="2013-12-15T22:58:10"/>
    <n v="1384577890"/>
    <x v="768"/>
    <b v="0"/>
    <n v="0"/>
    <b v="0"/>
    <s v="publishing/fiction"/>
    <e v="#DIV/0!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x v="769"/>
    <d v="2013-12-26T17:54:54"/>
    <n v="1385510094"/>
    <x v="769"/>
    <b v="0"/>
    <n v="52"/>
    <b v="0"/>
    <s v="publishing/fiction"/>
    <n v="2.4154589371980677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x v="770"/>
    <d v="2013-02-24T17:59:29"/>
    <n v="1358294369"/>
    <x v="770"/>
    <b v="0"/>
    <n v="0"/>
    <b v="0"/>
    <s v="publishing/fiction"/>
    <e v="#DIV/0!"/>
    <e v="#DIV/0!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x v="771"/>
    <d v="2016-01-30T13:46:42"/>
    <n v="1449863202"/>
    <x v="771"/>
    <b v="0"/>
    <n v="1"/>
    <b v="0"/>
    <s v="publishing/fiction"/>
    <n v="380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x v="772"/>
    <d v="2009-10-31T21:59:00"/>
    <n v="1252718519"/>
    <x v="772"/>
    <b v="0"/>
    <n v="1"/>
    <b v="0"/>
    <s v="publishing/fiction"/>
    <n v="30"/>
    <n v="5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x v="773"/>
    <d v="2015-05-10T17:01:00"/>
    <n v="1428341985"/>
    <x v="773"/>
    <b v="0"/>
    <n v="2"/>
    <b v="0"/>
    <s v="publishing/fiction"/>
    <n v="117.46875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x v="774"/>
    <d v="2014-02-23T12:43:38"/>
    <n v="1390589018"/>
    <x v="774"/>
    <b v="0"/>
    <n v="9"/>
    <b v="0"/>
    <s v="publishing/fiction"/>
    <n v="1.4245014245014245"/>
    <n v="39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x v="775"/>
    <d v="2011-12-15T19:26:35"/>
    <n v="1321406795"/>
    <x v="775"/>
    <b v="0"/>
    <n v="5"/>
    <b v="0"/>
    <s v="publishing/fiction"/>
    <n v="58.823529411764703"/>
    <n v="34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x v="776"/>
    <d v="2015-10-10T23:00:00"/>
    <n v="1441297645"/>
    <x v="776"/>
    <b v="0"/>
    <n v="57"/>
    <b v="0"/>
    <s v="publishing/fiction"/>
    <n v="1.9455252918287937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x v="777"/>
    <d v="2013-07-31T17:32:57"/>
    <n v="1372721577"/>
    <x v="777"/>
    <b v="0"/>
    <n v="3"/>
    <b v="0"/>
    <s v="publishing/fiction"/>
    <n v="142.85714285714286"/>
    <n v="7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x v="778"/>
    <d v="2014-04-30T10:51:20"/>
    <n v="1396284680"/>
    <x v="778"/>
    <b v="0"/>
    <n v="1"/>
    <b v="0"/>
    <s v="publishing/fiction"/>
    <n v="250"/>
    <n v="2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x v="779"/>
    <d v="2010-10-14T22:00:00"/>
    <n v="1284567905"/>
    <x v="779"/>
    <b v="0"/>
    <n v="6"/>
    <b v="0"/>
    <s v="publishing/fiction"/>
    <n v="37.5"/>
    <n v="66.666666666666671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x v="780"/>
    <d v="2011-05-03T10:10:25"/>
    <n v="1301847025"/>
    <x v="780"/>
    <b v="0"/>
    <n v="27"/>
    <b v="1"/>
    <s v="music/rock"/>
    <n v="0.96153846153846156"/>
    <n v="38.518518518518519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x v="781"/>
    <d v="2013-06-07T18:01:14"/>
    <n v="1368057674"/>
    <x v="781"/>
    <b v="0"/>
    <n v="25"/>
    <b v="1"/>
    <s v="music/rock"/>
    <n v="0.7510115186391671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x v="782"/>
    <d v="2012-08-25T12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x v="783"/>
    <d v="2012-04-27T16:00:00"/>
    <n v="1332182049"/>
    <x v="783"/>
    <b v="0"/>
    <n v="35"/>
    <b v="1"/>
    <s v="music/rock"/>
    <n v="0.67506750675067506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x v="784"/>
    <d v="2014-03-16T20:35:19"/>
    <n v="1391571319"/>
    <x v="784"/>
    <b v="0"/>
    <n v="10"/>
    <b v="1"/>
    <s v="music/rock"/>
    <n v="0.97560975609756095"/>
    <n v="102.5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x v="785"/>
    <d v="2013-02-28T08:15:15"/>
    <n v="1359468915"/>
    <x v="785"/>
    <b v="0"/>
    <n v="29"/>
    <b v="1"/>
    <s v="music/rock"/>
    <n v="0.55362402285359968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x v="786"/>
    <d v="2012-05-11T09:47:00"/>
    <n v="1331774434"/>
    <x v="786"/>
    <b v="0"/>
    <n v="44"/>
    <b v="1"/>
    <s v="music/rock"/>
    <n v="0.70028011204481788"/>
    <n v="162.27272727272728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x v="787"/>
    <d v="2013-11-01T09:03:46"/>
    <n v="1380726226"/>
    <x v="787"/>
    <b v="0"/>
    <n v="17"/>
    <b v="1"/>
    <s v="music/rock"/>
    <n v="0.87591240875912413"/>
    <n v="80.588235294117652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x v="788"/>
    <d v="2012-07-06T21:59:00"/>
    <n v="1338336588"/>
    <x v="788"/>
    <b v="0"/>
    <n v="34"/>
    <b v="1"/>
    <s v="music/rock"/>
    <n v="0.49138841797498833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x v="789"/>
    <d v="2013-01-21T01:59:00"/>
    <n v="1357187280"/>
    <x v="789"/>
    <b v="0"/>
    <n v="14"/>
    <b v="1"/>
    <s v="music/rock"/>
    <n v="0.91397849462365588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x v="790"/>
    <d v="2013-01-31T19:08:59"/>
    <n v="1357088939"/>
    <x v="790"/>
    <b v="0"/>
    <n v="156"/>
    <b v="1"/>
    <s v="music/rock"/>
    <n v="0.69264261165052587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x v="791"/>
    <d v="2013-11-12T23:59:00"/>
    <n v="1381430646"/>
    <x v="791"/>
    <b v="0"/>
    <n v="128"/>
    <b v="1"/>
    <s v="music/rock"/>
    <n v="0.96277278562259305"/>
    <n v="60.859375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x v="792"/>
    <d v="2013-11-07T15:58:03"/>
    <n v="1381265883"/>
    <x v="792"/>
    <b v="0"/>
    <n v="60"/>
    <b v="1"/>
    <s v="music/rock"/>
    <n v="0.99557566175914236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x v="793"/>
    <d v="2013-07-02T22:59:00"/>
    <n v="1371491244"/>
    <x v="793"/>
    <b v="0"/>
    <n v="32"/>
    <b v="1"/>
    <s v="music/rock"/>
    <n v="0.97295882084466978"/>
    <n v="88.325937499999995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x v="794"/>
    <d v="2011-09-05T11:06:00"/>
    <n v="1310438737"/>
    <x v="794"/>
    <b v="0"/>
    <n v="53"/>
    <b v="1"/>
    <s v="music/rock"/>
    <n v="0.94955489614243327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x v="795"/>
    <d v="2012-04-06T22:59:00"/>
    <n v="1330094566"/>
    <x v="795"/>
    <b v="0"/>
    <n v="184"/>
    <b v="1"/>
    <s v="music/rock"/>
    <n v="0.8945686900958466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x v="796"/>
    <d v="2013-09-15T15:10:00"/>
    <n v="1376687485"/>
    <x v="796"/>
    <b v="0"/>
    <n v="90"/>
    <b v="1"/>
    <s v="music/rock"/>
    <n v="0.98667982239763197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x v="797"/>
    <d v="2012-04-28T22:00:00"/>
    <n v="1332978688"/>
    <x v="797"/>
    <b v="0"/>
    <n v="71"/>
    <b v="1"/>
    <s v="music/rock"/>
    <n v="0.92994420334779915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x v="798"/>
    <d v="2014-09-30T08:09:47"/>
    <n v="1409494187"/>
    <x v="798"/>
    <b v="0"/>
    <n v="87"/>
    <b v="1"/>
    <s v="music/rock"/>
    <n v="0.87043024123352397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x v="799"/>
    <d v="2012-04-27T10:00:46"/>
    <n v="1332950446"/>
    <x v="799"/>
    <b v="0"/>
    <n v="28"/>
    <b v="1"/>
    <s v="music/rock"/>
    <n v="0.99980003999200162"/>
    <n v="178.60714285714286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x v="800"/>
    <d v="2014-09-11T04:24:14"/>
    <n v="1407839054"/>
    <x v="800"/>
    <b v="0"/>
    <n v="56"/>
    <b v="1"/>
    <s v="music/rock"/>
    <n v="0.6573181419807187"/>
    <n v="40.75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x v="801"/>
    <d v="2011-07-01T13:05:20"/>
    <n v="1306955120"/>
    <x v="801"/>
    <b v="0"/>
    <n v="51"/>
    <b v="1"/>
    <s v="music/rock"/>
    <n v="0.8966880825670386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x v="802"/>
    <d v="2012-09-16T22:05:00"/>
    <n v="1343867524"/>
    <x v="802"/>
    <b v="0"/>
    <n v="75"/>
    <b v="1"/>
    <s v="music/rock"/>
    <n v="0.98684210526315785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x v="803"/>
    <d v="2011-05-28T19:00:00"/>
    <n v="1304376478"/>
    <x v="803"/>
    <b v="0"/>
    <n v="38"/>
    <b v="1"/>
    <s v="music/rock"/>
    <n v="0.81128747795414458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x v="804"/>
    <d v="2011-07-22T21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x v="805"/>
    <d v="2011-07-16T17:00:00"/>
    <n v="1306525512"/>
    <x v="805"/>
    <b v="0"/>
    <n v="54"/>
    <b v="1"/>
    <s v="music/rock"/>
    <n v="0.95238095238095233"/>
    <n v="58.333333333333336"/>
    <x v="4"/>
    <x v="11"/>
  </r>
  <r>
    <n v="806"/>
    <s v="Golden Animals NEW Album!"/>
    <s v="Help Golden Animals finish their NEW Album!"/>
    <x v="6"/>
    <n v="8355"/>
    <x v="0"/>
    <x v="0"/>
    <s v="USD"/>
    <x v="806"/>
    <d v="2011-09-07T10:35:39"/>
    <n v="1312821339"/>
    <x v="806"/>
    <b v="0"/>
    <n v="71"/>
    <b v="1"/>
    <s v="music/rock"/>
    <n v="0.95751047277079593"/>
    <n v="117.67605633802818"/>
    <x v="4"/>
    <x v="11"/>
  </r>
  <r>
    <n v="807"/>
    <s v="Sic Vita - New EP Release - 2017"/>
    <s v="Join the Sic Vita family and lend a hand as we create a new album!"/>
    <x v="23"/>
    <n v="4205"/>
    <x v="0"/>
    <x v="0"/>
    <s v="USD"/>
    <x v="807"/>
    <d v="2017-02-28T20:00:00"/>
    <n v="1485270311"/>
    <x v="807"/>
    <b v="0"/>
    <n v="57"/>
    <b v="1"/>
    <s v="music/rock"/>
    <n v="0.95124851367419738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x v="808"/>
    <d v="2014-12-21T22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x v="809"/>
    <d v="2014-01-19T14:00:30"/>
    <n v="1387569630"/>
    <x v="809"/>
    <b v="0"/>
    <n v="52"/>
    <b v="1"/>
    <s v="music/rock"/>
    <n v="0.96362322331968198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x v="810"/>
    <d v="2012-08-31T19:21:02"/>
    <n v="1343870462"/>
    <x v="810"/>
    <b v="0"/>
    <n v="27"/>
    <b v="1"/>
    <s v="music/rock"/>
    <n v="0.95238095238095233"/>
    <n v="58.333333333333336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x v="811"/>
    <d v="2013-07-10T10:52:00"/>
    <n v="1371569202"/>
    <x v="811"/>
    <b v="0"/>
    <n v="12"/>
    <b v="1"/>
    <s v="music/rock"/>
    <n v="0.96153846153846156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x v="812"/>
    <d v="2013-03-01T07:58:00"/>
    <n v="1357604752"/>
    <x v="812"/>
    <b v="0"/>
    <n v="33"/>
    <b v="1"/>
    <s v="music/rock"/>
    <n v="0.65861690450054888"/>
    <n v="27.606060606060606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x v="813"/>
    <d v="2012-07-20T17:02:45"/>
    <n v="1340233365"/>
    <x v="813"/>
    <b v="0"/>
    <n v="96"/>
    <b v="1"/>
    <s v="music/rock"/>
    <n v="0.6250156253906347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x v="814"/>
    <d v="2011-05-31T12:04:00"/>
    <n v="1305568201"/>
    <x v="814"/>
    <b v="0"/>
    <n v="28"/>
    <b v="1"/>
    <s v="music/rock"/>
    <n v="0.78554595443833464"/>
    <n v="45.464285714285715"/>
    <x v="4"/>
    <x v="11"/>
  </r>
  <r>
    <n v="815"/>
    <s v="Some Late Help for The Early Reset"/>
    <s v="Be a part of helping The Early Reset finish their new 7 song EP."/>
    <x v="23"/>
    <n v="4280"/>
    <x v="0"/>
    <x v="0"/>
    <s v="USD"/>
    <x v="815"/>
    <d v="2014-11-01T16:01:43"/>
    <n v="1412287303"/>
    <x v="815"/>
    <b v="0"/>
    <n v="43"/>
    <b v="1"/>
    <s v="music/rock"/>
    <n v="0.93457943925233644"/>
    <n v="99.534883720930239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x v="816"/>
    <d v="2013-04-09T00:30:00"/>
    <n v="1362776043"/>
    <x v="816"/>
    <b v="0"/>
    <n v="205"/>
    <b v="1"/>
    <s v="music/rock"/>
    <n v="0.86864262181161622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x v="817"/>
    <d v="2012-03-10T22:59:00"/>
    <n v="1326810211"/>
    <x v="817"/>
    <b v="0"/>
    <n v="23"/>
    <b v="1"/>
    <s v="music/rock"/>
    <n v="0.7293378584695574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x v="818"/>
    <d v="2012-08-07T11:01:00"/>
    <n v="1343682681"/>
    <x v="818"/>
    <b v="0"/>
    <n v="19"/>
    <b v="1"/>
    <s v="music/rock"/>
    <n v="0.64220183486238536"/>
    <n v="28.684210526315791"/>
    <x v="4"/>
    <x v="11"/>
  </r>
  <r>
    <n v="819"/>
    <s v="Winter Tour"/>
    <s v="We are touring the Southeast in support of our new EP"/>
    <x v="44"/>
    <n v="435"/>
    <x v="0"/>
    <x v="0"/>
    <s v="USD"/>
    <x v="819"/>
    <d v="2013-12-20T22:44:00"/>
    <n v="1386806254"/>
    <x v="819"/>
    <b v="0"/>
    <n v="14"/>
    <b v="1"/>
    <s v="music/rock"/>
    <n v="0.91954022988505746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x v="820"/>
    <d v="2014-06-08T23:00:00"/>
    <n v="1399666342"/>
    <x v="820"/>
    <b v="0"/>
    <n v="38"/>
    <b v="1"/>
    <s v="music/rock"/>
    <n v="0.7459903021260723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x v="821"/>
    <d v="2015-05-03T22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x v="822"/>
    <d v="2012-10-05T16:44:10"/>
    <n v="1346885050"/>
    <x v="822"/>
    <b v="0"/>
    <n v="69"/>
    <b v="1"/>
    <s v="music/rock"/>
    <n v="0.83916083916083917"/>
    <n v="51.811594202898547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x v="823"/>
    <d v="2015-03-22T16:20:52"/>
    <n v="1424474452"/>
    <x v="823"/>
    <b v="0"/>
    <n v="33"/>
    <b v="1"/>
    <s v="music/rock"/>
    <n v="0.5571030640668523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x v="824"/>
    <d v="2010-04-18T00:59:00"/>
    <n v="1268459318"/>
    <x v="824"/>
    <b v="0"/>
    <n v="54"/>
    <b v="1"/>
    <s v="music/rock"/>
    <n v="0.74415143481698531"/>
    <n v="39.816666666666663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x v="825"/>
    <d v="2012-10-29T01:21:24"/>
    <n v="1349335284"/>
    <x v="825"/>
    <b v="0"/>
    <n v="99"/>
    <b v="1"/>
    <s v="music/rock"/>
    <n v="0.995698582125219"/>
    <n v="126.8080808080808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x v="826"/>
    <d v="2012-03-25T17:55:30"/>
    <n v="1330908930"/>
    <x v="826"/>
    <b v="0"/>
    <n v="49"/>
    <b v="1"/>
    <s v="music/rock"/>
    <n v="0.9856630824372759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x v="827"/>
    <d v="2012-02-14T13:49:00"/>
    <n v="1326972107"/>
    <x v="827"/>
    <b v="0"/>
    <n v="11"/>
    <b v="1"/>
    <s v="music/rock"/>
    <n v="0.967741935483871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x v="828"/>
    <d v="2012-06-25T10:24:00"/>
    <n v="1339549982"/>
    <x v="828"/>
    <b v="0"/>
    <n v="38"/>
    <b v="1"/>
    <s v="music/rock"/>
    <n v="0.93457943925233644"/>
    <n v="36.60526315789474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x v="829"/>
    <d v="2016-07-13T13:14:00"/>
    <n v="1463253240"/>
    <x v="829"/>
    <b v="0"/>
    <n v="16"/>
    <b v="1"/>
    <s v="music/rock"/>
    <n v="0.96153846153846156"/>
    <n v="32.5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x v="830"/>
    <d v="2013-03-22T05:37:05"/>
    <n v="1361363825"/>
    <x v="830"/>
    <b v="0"/>
    <n v="32"/>
    <b v="1"/>
    <s v="music/rock"/>
    <n v="0.92735703245749612"/>
    <n v="60.65625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x v="831"/>
    <d v="2012-04-27T09:31:34"/>
    <n v="1332948694"/>
    <x v="831"/>
    <b v="0"/>
    <n v="20"/>
    <b v="1"/>
    <s v="music/rock"/>
    <n v="0.4285714285714285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x v="832"/>
    <d v="2012-01-21T02:13:00"/>
    <n v="1321978335"/>
    <x v="832"/>
    <b v="0"/>
    <n v="154"/>
    <b v="1"/>
    <s v="music/rock"/>
    <n v="0.99396596395481829"/>
    <n v="97.993896103896105"/>
    <x v="4"/>
    <x v="11"/>
  </r>
  <r>
    <n v="833"/>
    <s v="Ragman Rolls"/>
    <s v="This is an American rock album."/>
    <x v="12"/>
    <n v="6100"/>
    <x v="0"/>
    <x v="0"/>
    <s v="USD"/>
    <x v="833"/>
    <d v="2014-04-19T15:04:35"/>
    <n v="1395349475"/>
    <x v="833"/>
    <b v="0"/>
    <n v="41"/>
    <b v="1"/>
    <s v="music/rock"/>
    <n v="0.9836065573770491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x v="834"/>
    <d v="2013-06-30T21:59:00"/>
    <n v="1369770292"/>
    <x v="834"/>
    <b v="0"/>
    <n v="75"/>
    <b v="1"/>
    <s v="music/rock"/>
    <n v="0.7632528448515126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x v="835"/>
    <d v="2012-05-18T21:00:00"/>
    <n v="1333709958"/>
    <x v="835"/>
    <b v="0"/>
    <n v="40"/>
    <b v="1"/>
    <s v="music/rock"/>
    <n v="0.85287846481876328"/>
    <n v="58.625"/>
    <x v="4"/>
    <x v="11"/>
  </r>
  <r>
    <n v="836"/>
    <s v="DESMADRE Full Album + Press Kit"/>
    <s v="An album you can bring home to mom."/>
    <x v="10"/>
    <n v="5046.5200000000004"/>
    <x v="0"/>
    <x v="0"/>
    <s v="USD"/>
    <x v="836"/>
    <d v="2013-10-06T19:21:58"/>
    <n v="1378516918"/>
    <x v="836"/>
    <b v="0"/>
    <n v="46"/>
    <b v="1"/>
    <s v="music/rock"/>
    <n v="0.99078176644499572"/>
    <n v="109.70695652173914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x v="837"/>
    <d v="2014-05-01T17:57:42"/>
    <n v="1396396662"/>
    <x v="837"/>
    <b v="0"/>
    <n v="62"/>
    <b v="1"/>
    <s v="music/rock"/>
    <n v="0.82101806239737274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x v="838"/>
    <d v="2012-01-17T15:33:05"/>
    <n v="1324243985"/>
    <x v="838"/>
    <b v="0"/>
    <n v="61"/>
    <b v="1"/>
    <s v="music/rock"/>
    <n v="0.68775790921595603"/>
    <n v="47.67213114754098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x v="839"/>
    <d v="2012-09-22T12:19:16"/>
    <n v="1345745956"/>
    <x v="839"/>
    <b v="0"/>
    <n v="96"/>
    <b v="1"/>
    <s v="music/rock"/>
    <n v="0.85751085179982955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x v="840"/>
    <d v="2016-09-23T23:26:27"/>
    <n v="1472102787"/>
    <x v="840"/>
    <b v="0"/>
    <n v="190"/>
    <b v="1"/>
    <s v="music/metal"/>
    <n v="0.83045028675448407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x v="841"/>
    <d v="2014-11-10T15:07:43"/>
    <n v="1413058063"/>
    <x v="841"/>
    <b v="1"/>
    <n v="94"/>
    <b v="1"/>
    <s v="music/metal"/>
    <n v="0.98697196999605208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x v="842"/>
    <d v="2013-10-13T21:59:00"/>
    <n v="1378735983"/>
    <x v="842"/>
    <b v="1"/>
    <n v="39"/>
    <b v="1"/>
    <s v="music/metal"/>
    <n v="0.95858895705521474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x v="843"/>
    <d v="2016-12-08T02:00:00"/>
    <n v="1479708680"/>
    <x v="843"/>
    <b v="0"/>
    <n v="127"/>
    <b v="1"/>
    <s v="music/metal"/>
    <n v="0.374344896431245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x v="844"/>
    <d v="2014-10-31T22:59:00"/>
    <n v="1411489552"/>
    <x v="844"/>
    <b v="1"/>
    <n v="159"/>
    <b v="1"/>
    <s v="music/metal"/>
    <n v="0.51510989010989006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x v="845"/>
    <d v="2016-09-04T21:59:00"/>
    <n v="1469595396"/>
    <x v="845"/>
    <b v="0"/>
    <n v="177"/>
    <b v="1"/>
    <s v="music/metal"/>
    <n v="0.8307013944153606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x v="846"/>
    <d v="2014-03-10T08:00:00"/>
    <n v="1393233855"/>
    <x v="846"/>
    <b v="0"/>
    <n v="47"/>
    <b v="1"/>
    <s v="music/metal"/>
    <n v="0.81966602335303018"/>
    <n v="28.553404255319148"/>
    <x v="4"/>
    <x v="12"/>
  </r>
  <r>
    <n v="847"/>
    <s v="CENTROPYMUSIC"/>
    <s v="MUSIC WITH MEANING!  MUSIC THAT MATTERS!!!"/>
    <x v="185"/>
    <n v="10"/>
    <x v="0"/>
    <x v="0"/>
    <s v="USD"/>
    <x v="847"/>
    <d v="2015-07-10T13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x v="848"/>
    <d v="2015-04-14T13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x v="849"/>
    <d v="2015-03-15T20:34:24"/>
    <n v="1424057664"/>
    <x v="849"/>
    <b v="0"/>
    <n v="115"/>
    <b v="1"/>
    <s v="music/metal"/>
    <n v="0.8340283569641368"/>
    <n v="41.704347826086959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x v="850"/>
    <d v="2016-04-24T22:59:00"/>
    <n v="1458762717"/>
    <x v="850"/>
    <b v="0"/>
    <n v="133"/>
    <b v="1"/>
    <s v="music/metal"/>
    <n v="0.64443370388271304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x v="851"/>
    <d v="2016-07-31T13:45:00"/>
    <n v="1464815253"/>
    <x v="851"/>
    <b v="0"/>
    <n v="70"/>
    <b v="1"/>
    <s v="music/metal"/>
    <n v="0.76657723265619016"/>
    <n v="37.271428571428572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x v="852"/>
    <d v="2016-10-24T15:00:00"/>
    <n v="1476386395"/>
    <x v="852"/>
    <b v="0"/>
    <n v="62"/>
    <b v="1"/>
    <s v="music/metal"/>
    <n v="0.95264017419706037"/>
    <n v="59.258064516129032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x v="853"/>
    <d v="2015-02-16T13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x v="854"/>
    <d v="2016-12-27T23:05:46"/>
    <n v="1480309546"/>
    <x v="854"/>
    <b v="0"/>
    <n v="499"/>
    <b v="1"/>
    <s v="music/metal"/>
    <n v="0.845876958372508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x v="855"/>
    <d v="2016-07-23T21:00:17"/>
    <n v="1466737217"/>
    <x v="855"/>
    <b v="0"/>
    <n v="47"/>
    <b v="1"/>
    <s v="music/metal"/>
    <n v="0.9666666666666666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x v="856"/>
    <d v="2016-10-25T13:00:00"/>
    <n v="1472282956"/>
    <x v="856"/>
    <b v="0"/>
    <n v="28"/>
    <b v="1"/>
    <s v="music/metal"/>
    <n v="0.45871559633027525"/>
    <n v="19.464285714285715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x v="857"/>
    <d v="2015-11-25T08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x v="858"/>
    <d v="2015-04-15T16:59:00"/>
    <n v="1426528418"/>
    <x v="858"/>
    <b v="0"/>
    <n v="76"/>
    <b v="1"/>
    <s v="music/metal"/>
    <n v="0.69441631415394056"/>
    <n v="22.737763157894737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x v="859"/>
    <d v="2015-06-03T18:00:00"/>
    <n v="1430768468"/>
    <x v="859"/>
    <b v="0"/>
    <n v="98"/>
    <b v="1"/>
    <s v="music/metal"/>
    <n v="0.95533795080009554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x v="860"/>
    <d v="2013-11-22T06:35:13"/>
    <n v="1382528113"/>
    <x v="860"/>
    <b v="0"/>
    <n v="48"/>
    <b v="0"/>
    <s v="music/jazz"/>
    <n v="5.511811023622047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x v="861"/>
    <d v="2016-09-16T17:10:04"/>
    <n v="1471475404"/>
    <x v="861"/>
    <b v="0"/>
    <n v="2"/>
    <b v="0"/>
    <s v="music/jazz"/>
    <n v="44.55445544554455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x v="862"/>
    <d v="2013-11-11T08:19:08"/>
    <n v="1381583948"/>
    <x v="862"/>
    <b v="0"/>
    <n v="4"/>
    <b v="0"/>
    <s v="music/jazz"/>
    <n v="294.11764705882354"/>
    <n v="42.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x v="863"/>
    <d v="2012-02-11T20:49:26"/>
    <n v="1326422966"/>
    <x v="863"/>
    <b v="0"/>
    <n v="5"/>
    <b v="0"/>
    <s v="music/jazz"/>
    <n v="22.222222222222221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x v="864"/>
    <d v="2013-10-16T03:59:00"/>
    <n v="1379990038"/>
    <x v="864"/>
    <b v="0"/>
    <n v="79"/>
    <b v="0"/>
    <s v="music/jazz"/>
    <n v="2.407407407407407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x v="865"/>
    <d v="2013-01-16T12:33:17"/>
    <n v="1353177197"/>
    <x v="865"/>
    <b v="0"/>
    <n v="2"/>
    <b v="0"/>
    <s v="music/jazz"/>
    <n v="48.888888888888886"/>
    <n v="22.5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x v="866"/>
    <d v="2015-02-28T09:10:00"/>
    <n v="1421853518"/>
    <x v="866"/>
    <b v="0"/>
    <n v="11"/>
    <b v="0"/>
    <s v="music/jazz"/>
    <n v="5.4687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x v="867"/>
    <d v="2009-11-30T22:59:00"/>
    <n v="1254450706"/>
    <x v="867"/>
    <b v="0"/>
    <n v="11"/>
    <b v="0"/>
    <s v="music/jazz"/>
    <n v="4.1631973355537051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x v="868"/>
    <d v="2014-01-06T18:39:58"/>
    <n v="1386463198"/>
    <x v="868"/>
    <b v="0"/>
    <n v="1"/>
    <b v="0"/>
    <s v="music/jazz"/>
    <n v="900"/>
    <n v="5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x v="869"/>
    <d v="2013-04-08T13:17:37"/>
    <n v="1362860257"/>
    <x v="869"/>
    <b v="0"/>
    <n v="3"/>
    <b v="0"/>
    <s v="music/jazz"/>
    <n v="8.4615384615384617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x v="870"/>
    <d v="2013-08-31T18:32:03"/>
    <n v="1375403523"/>
    <x v="870"/>
    <b v="0"/>
    <n v="5"/>
    <b v="0"/>
    <s v="music/jazz"/>
    <n v="322.580645161290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x v="871"/>
    <d v="2013-11-29T08:28:15"/>
    <n v="1383139695"/>
    <x v="871"/>
    <b v="0"/>
    <n v="12"/>
    <b v="0"/>
    <s v="music/jazz"/>
    <n v="18.46153846153846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x v="872"/>
    <d v="2011-03-10T13:48:47"/>
    <n v="1295898527"/>
    <x v="872"/>
    <b v="0"/>
    <n v="2"/>
    <b v="0"/>
    <s v="music/jazz"/>
    <n v="123.07692307692308"/>
    <n v="32.5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x v="873"/>
    <d v="2012-11-10T23:00:40"/>
    <n v="1349150440"/>
    <x v="873"/>
    <b v="0"/>
    <n v="5"/>
    <b v="0"/>
    <s v="music/jazz"/>
    <n v="77.77777777777777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x v="874"/>
    <d v="2013-05-04T08:00:34"/>
    <n v="1365084034"/>
    <x v="874"/>
    <b v="0"/>
    <n v="21"/>
    <b v="0"/>
    <s v="music/jazz"/>
    <n v="4.1095890410958908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x v="875"/>
    <d v="2015-09-21T11:22:11"/>
    <n v="1441128131"/>
    <x v="875"/>
    <b v="0"/>
    <n v="0"/>
    <b v="0"/>
    <s v="music/jazz"/>
    <e v="#DIV/0!"/>
    <e v="#DIV/0!"/>
    <x v="4"/>
    <x v="13"/>
  </r>
  <r>
    <n v="876"/>
    <s v="Sound Of Dobells"/>
    <s v="What was the greatest record shop ever?  DOBELLS!"/>
    <x v="189"/>
    <n v="1286"/>
    <x v="2"/>
    <x v="1"/>
    <s v="GBP"/>
    <x v="876"/>
    <d v="2013-02-04T05:55:27"/>
    <n v="1357127727"/>
    <x v="876"/>
    <b v="0"/>
    <n v="45"/>
    <b v="0"/>
    <s v="music/jazz"/>
    <n v="2.4510108864696734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x v="877"/>
    <d v="2013-12-19T12:56:00"/>
    <n v="1384887360"/>
    <x v="877"/>
    <b v="0"/>
    <n v="29"/>
    <b v="0"/>
    <s v="music/jazz"/>
    <n v="1.4803849000740192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x v="878"/>
    <d v="2010-12-22T23:35:24"/>
    <n v="1290490524"/>
    <x v="878"/>
    <b v="0"/>
    <n v="2"/>
    <b v="0"/>
    <s v="music/jazz"/>
    <n v="76.9230769230769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x v="879"/>
    <d v="2012-05-29T13:55:05"/>
    <n v="1336506905"/>
    <x v="879"/>
    <b v="0"/>
    <n v="30"/>
    <b v="0"/>
    <s v="music/jazz"/>
    <n v="3.260869565217391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x v="880"/>
    <d v="2012-10-30T01:42:18"/>
    <n v="1348731738"/>
    <x v="880"/>
    <b v="0"/>
    <n v="8"/>
    <b v="0"/>
    <s v="music/indie rock"/>
    <n v="33.45132743362832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x v="881"/>
    <d v="2012-01-14T00:01:26"/>
    <n v="1322632886"/>
    <x v="881"/>
    <b v="0"/>
    <n v="1"/>
    <b v="0"/>
    <s v="music/indie rock"/>
    <n v="125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x v="882"/>
    <d v="2011-09-06T14:39:10"/>
    <n v="1312490350"/>
    <x v="882"/>
    <b v="0"/>
    <n v="14"/>
    <b v="0"/>
    <s v="music/indie rock"/>
    <n v="4.966887417218543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x v="883"/>
    <d v="2016-03-02T16:27:15"/>
    <n v="1451773635"/>
    <x v="883"/>
    <b v="0"/>
    <n v="24"/>
    <b v="0"/>
    <s v="music/indie rock"/>
    <n v="2.4987506246876561"/>
    <n v="83.375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x v="884"/>
    <d v="2012-05-11T20:31:00"/>
    <n v="1331666146"/>
    <x v="884"/>
    <b v="0"/>
    <n v="2"/>
    <b v="0"/>
    <s v="music/indie rock"/>
    <n v="10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x v="885"/>
    <d v="2016-12-30T16:35:11"/>
    <n v="1481322911"/>
    <x v="885"/>
    <b v="0"/>
    <n v="21"/>
    <b v="0"/>
    <s v="music/indie rock"/>
    <n v="1.3333333333333333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x v="886"/>
    <d v="2016-09-15T14:53:33"/>
    <n v="1471812813"/>
    <x v="886"/>
    <b v="0"/>
    <n v="7"/>
    <b v="0"/>
    <s v="music/indie rock"/>
    <n v="2.4390243902439024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x v="887"/>
    <d v="2012-05-27T17:00:55"/>
    <n v="1335567655"/>
    <x v="887"/>
    <b v="0"/>
    <n v="0"/>
    <b v="0"/>
    <s v="music/indie rock"/>
    <e v="#DIV/0!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x v="888"/>
    <d v="2011-09-01T00:00:00"/>
    <n v="1311789885"/>
    <x v="888"/>
    <b v="0"/>
    <n v="4"/>
    <b v="0"/>
    <s v="music/indie rock"/>
    <n v="13.888888888888889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x v="889"/>
    <d v="2014-10-05T12:49:03"/>
    <n v="1409942943"/>
    <x v="889"/>
    <b v="0"/>
    <n v="32"/>
    <b v="0"/>
    <s v="music/indie rock"/>
    <n v="10.59178416485900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x v="890"/>
    <d v="2013-11-21T11:46:19"/>
    <n v="1382460379"/>
    <x v="890"/>
    <b v="0"/>
    <n v="4"/>
    <b v="0"/>
    <s v="music/indie rock"/>
    <n v="24"/>
    <n v="31.25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x v="891"/>
    <d v="2014-08-20T18:45:30"/>
    <n v="1405989930"/>
    <x v="891"/>
    <b v="0"/>
    <n v="9"/>
    <b v="0"/>
    <s v="music/indie rock"/>
    <n v="30.76923076923077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x v="892"/>
    <d v="2010-07-31T22:00:00"/>
    <n v="1273121283"/>
    <x v="892"/>
    <b v="0"/>
    <n v="17"/>
    <b v="0"/>
    <s v="music/indie rock"/>
    <n v="2.45398773006134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x v="893"/>
    <d v="2015-04-01T14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x v="894"/>
    <d v="2016-06-05T17:33:30"/>
    <n v="1462577610"/>
    <x v="894"/>
    <b v="0"/>
    <n v="53"/>
    <b v="0"/>
    <s v="music/indie rock"/>
    <n v="2.552974214960428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x v="895"/>
    <d v="2010-10-24T21:03:49"/>
    <n v="1284087829"/>
    <x v="895"/>
    <b v="0"/>
    <n v="7"/>
    <b v="0"/>
    <s v="music/indie rock"/>
    <n v="41.025641025641029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x v="896"/>
    <d v="2015-08-27T22:00:00"/>
    <n v="1438549026"/>
    <x v="896"/>
    <b v="0"/>
    <n v="72"/>
    <b v="0"/>
    <s v="music/indie rock"/>
    <n v="2.5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x v="897"/>
    <d v="2012-11-28T11:31:48"/>
    <n v="1351528308"/>
    <x v="897"/>
    <b v="0"/>
    <n v="0"/>
    <b v="0"/>
    <s v="music/indie rock"/>
    <e v="#DIV/0!"/>
    <e v="#DIV/0!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x v="898"/>
    <d v="2012-01-15T12:11:50"/>
    <n v="1322763110"/>
    <x v="898"/>
    <b v="0"/>
    <n v="2"/>
    <b v="0"/>
    <s v="music/indie rock"/>
    <n v="35.714285714285715"/>
    <n v="35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x v="899"/>
    <d v="2011-05-27T20:22:42"/>
    <n v="1302661362"/>
    <x v="899"/>
    <b v="0"/>
    <n v="8"/>
    <b v="0"/>
    <s v="music/indie rock"/>
    <n v="2.6785714285714284"/>
    <n v="35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x v="900"/>
    <d v="2016-03-30T13:23:22"/>
    <n v="1456777402"/>
    <x v="900"/>
    <b v="0"/>
    <n v="2"/>
    <b v="0"/>
    <s v="music/jazz"/>
    <n v="238.095238095238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x v="901"/>
    <d v="2010-06-08T13:11:00"/>
    <n v="1272050914"/>
    <x v="901"/>
    <b v="0"/>
    <n v="0"/>
    <b v="0"/>
    <s v="music/jazz"/>
    <e v="#DIV/0!"/>
    <e v="#DIV/0!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x v="902"/>
    <d v="2014-08-30T09:30:00"/>
    <n v="1404947422"/>
    <x v="902"/>
    <b v="0"/>
    <n v="3"/>
    <b v="0"/>
    <s v="music/jazz"/>
    <n v="333.33333333333331"/>
    <n v="3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x v="903"/>
    <d v="2012-09-22T20:25:00"/>
    <n v="1346180780"/>
    <x v="903"/>
    <b v="0"/>
    <n v="4"/>
    <b v="0"/>
    <s v="music/jazz"/>
    <n v="31.25"/>
    <n v="4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x v="904"/>
    <d v="2016-01-02T19:55:37"/>
    <n v="1449194137"/>
    <x v="904"/>
    <b v="0"/>
    <n v="3"/>
    <b v="0"/>
    <s v="music/jazz"/>
    <n v="331.12582781456956"/>
    <n v="50.333333333333336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x v="905"/>
    <d v="2011-01-23T23:45:26"/>
    <n v="1290663926"/>
    <x v="905"/>
    <b v="0"/>
    <n v="6"/>
    <b v="0"/>
    <s v="music/jazz"/>
    <n v="33.163265306122447"/>
    <n v="32.666666666666664"/>
    <x v="4"/>
    <x v="13"/>
  </r>
  <r>
    <n v="906"/>
    <s v="24th Music Presents Channeling Motown (Live)"/>
    <s v="The DMV's most respected saxophonist pay tribute to Motown."/>
    <x v="36"/>
    <n v="0"/>
    <x v="2"/>
    <x v="0"/>
    <s v="USD"/>
    <x v="906"/>
    <d v="2014-03-12T21:33:10"/>
    <n v="1392093190"/>
    <x v="906"/>
    <b v="0"/>
    <n v="0"/>
    <b v="0"/>
    <s v="music/jazz"/>
    <e v="#DIV/0!"/>
    <e v="#DIV/0!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x v="907"/>
    <d v="2011-09-10T22:37:03"/>
    <n v="1313123823"/>
    <x v="907"/>
    <b v="0"/>
    <n v="0"/>
    <b v="0"/>
    <s v="music/jazz"/>
    <e v="#DIV/0!"/>
    <e v="#DIV/0!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x v="908"/>
    <d v="2010-07-26T22:59:00"/>
    <n v="1276283655"/>
    <x v="908"/>
    <b v="0"/>
    <n v="0"/>
    <b v="0"/>
    <s v="music/jazz"/>
    <e v="#DIV/0!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x v="909"/>
    <d v="2012-07-22T22:00:00"/>
    <n v="1340296440"/>
    <x v="909"/>
    <b v="0"/>
    <n v="8"/>
    <b v="0"/>
    <s v="music/jazz"/>
    <n v="30.76923076923077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x v="910"/>
    <d v="2017-03-03T07:05:19"/>
    <n v="1483362319"/>
    <x v="910"/>
    <b v="0"/>
    <n v="5"/>
    <b v="0"/>
    <s v="music/jazz"/>
    <n v="4.4715447154471546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x v="911"/>
    <d v="2014-01-23T18:07:25"/>
    <n v="1388707645"/>
    <x v="911"/>
    <b v="0"/>
    <n v="0"/>
    <b v="0"/>
    <s v="music/jazz"/>
    <e v="#DIV/0!"/>
    <e v="#DIV/0!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x v="912"/>
    <d v="2012-12-10T21:37:27"/>
    <n v="1350009447"/>
    <x v="912"/>
    <b v="0"/>
    <n v="2"/>
    <b v="0"/>
    <s v="music/jazz"/>
    <n v="116.66666666666667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x v="913"/>
    <d v="2012-05-04T21:20:19"/>
    <n v="1333596019"/>
    <x v="913"/>
    <b v="0"/>
    <n v="24"/>
    <b v="0"/>
    <s v="music/jazz"/>
    <n v="15.136226034308779"/>
    <n v="82.583333333333329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x v="914"/>
    <d v="2012-08-25T12:19:07"/>
    <n v="1343326747"/>
    <x v="914"/>
    <b v="0"/>
    <n v="0"/>
    <b v="0"/>
    <s v="music/jazz"/>
    <e v="#DIV/0!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x v="915"/>
    <d v="2012-02-29T22:59:00"/>
    <n v="1327853914"/>
    <x v="915"/>
    <b v="0"/>
    <n v="9"/>
    <b v="0"/>
    <s v="music/jazz"/>
    <n v="17.33333333333333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x v="916"/>
    <d v="2010-10-21T23:00:00"/>
    <n v="1284409734"/>
    <x v="916"/>
    <b v="0"/>
    <n v="0"/>
    <b v="0"/>
    <s v="music/jazz"/>
    <e v="#DIV/0!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x v="917"/>
    <d v="2014-07-13T20:30:00"/>
    <n v="1402612730"/>
    <x v="917"/>
    <b v="0"/>
    <n v="1"/>
    <b v="0"/>
    <s v="music/jazz"/>
    <n v="166.6666666666666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x v="918"/>
    <d v="2014-12-01T16:59:21"/>
    <n v="1414879161"/>
    <x v="918"/>
    <b v="0"/>
    <n v="10"/>
    <b v="0"/>
    <s v="music/jazz"/>
    <n v="19.897959183673468"/>
    <n v="19.600000000000001"/>
    <x v="4"/>
    <x v="13"/>
  </r>
  <r>
    <n v="919"/>
    <s v="Jazz CD:  Out of The Blue"/>
    <s v="Cool jazz with a New Orleans flavor."/>
    <x v="22"/>
    <n v="100"/>
    <x v="2"/>
    <x v="0"/>
    <s v="USD"/>
    <x v="919"/>
    <d v="2012-12-19T09:24:05"/>
    <n v="1352906645"/>
    <x v="919"/>
    <b v="0"/>
    <n v="1"/>
    <b v="0"/>
    <s v="music/jazz"/>
    <n v="200"/>
    <n v="10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x v="920"/>
    <d v="2013-11-14T11:07:02"/>
    <n v="1381853222"/>
    <x v="920"/>
    <b v="0"/>
    <n v="0"/>
    <b v="0"/>
    <s v="music/jazz"/>
    <e v="#DIV/0!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x v="921"/>
    <d v="2011-12-11T23:06:16"/>
    <n v="1320033976"/>
    <x v="921"/>
    <b v="0"/>
    <n v="20"/>
    <b v="0"/>
    <s v="music/jazz"/>
    <n v="3.2362459546925568"/>
    <n v="231.75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x v="922"/>
    <d v="2014-10-01T06:43:13"/>
    <n v="1409143393"/>
    <x v="922"/>
    <b v="0"/>
    <n v="30"/>
    <b v="0"/>
    <s v="music/jazz"/>
    <n v="4.753521126760563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x v="923"/>
    <d v="2014-11-21T18:02:03"/>
    <n v="1414018923"/>
    <x v="923"/>
    <b v="0"/>
    <n v="6"/>
    <b v="0"/>
    <s v="music/jazz"/>
    <n v="45.45454545454545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x v="924"/>
    <d v="2013-02-13T16:37:49"/>
    <n v="1358203069"/>
    <x v="924"/>
    <b v="0"/>
    <n v="15"/>
    <b v="0"/>
    <s v="music/jazz"/>
    <n v="9.1743119266055047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x v="925"/>
    <d v="2013-11-27T16:08:31"/>
    <n v="1382994511"/>
    <x v="925"/>
    <b v="0"/>
    <n v="5"/>
    <b v="0"/>
    <s v="music/jazz"/>
    <n v="37.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x v="926"/>
    <d v="2010-07-08T16:40:00"/>
    <n v="1276043330"/>
    <x v="926"/>
    <b v="0"/>
    <n v="0"/>
    <b v="0"/>
    <s v="music/jazz"/>
    <e v="#DIV/0!"/>
    <e v="#DIV/0!"/>
    <x v="4"/>
    <x v="13"/>
  </r>
  <r>
    <n v="927"/>
    <s v="JETRO DA SILVA FUNK PROJECT"/>
    <s v="Studio CD/DVD Solo project of Pianist &amp; Keyboardist Jetro da Silva"/>
    <x v="22"/>
    <n v="0"/>
    <x v="2"/>
    <x v="0"/>
    <s v="USD"/>
    <x v="927"/>
    <d v="2012-05-14T13:44:55"/>
    <n v="1334432695"/>
    <x v="927"/>
    <b v="0"/>
    <n v="0"/>
    <b v="0"/>
    <s v="music/jazz"/>
    <e v="#DIV/0!"/>
    <e v="#DIV/0!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x v="928"/>
    <d v="2012-11-17T18:00:00"/>
    <n v="1348864913"/>
    <x v="928"/>
    <b v="0"/>
    <n v="28"/>
    <b v="0"/>
    <s v="music/jazz"/>
    <n v="9.2063492063492056"/>
    <n v="56.25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x v="929"/>
    <d v="2012-04-08T22:42:49"/>
    <n v="1331358169"/>
    <x v="929"/>
    <b v="0"/>
    <n v="0"/>
    <b v="0"/>
    <s v="music/jazz"/>
    <e v="#DIV/0!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x v="930"/>
    <d v="2010-06-25T15:32:00"/>
    <n v="1273874306"/>
    <x v="930"/>
    <b v="0"/>
    <n v="5"/>
    <b v="0"/>
    <s v="music/jazz"/>
    <n v="2.6086956521739131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x v="931"/>
    <d v="2014-03-16T16:00:00"/>
    <n v="1392021502"/>
    <x v="931"/>
    <b v="0"/>
    <n v="7"/>
    <b v="0"/>
    <s v="music/jazz"/>
    <n v="15.267175572519085"/>
    <n v="18.714285714285715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x v="932"/>
    <d v="2013-03-22T16:15:45"/>
    <n v="1360106145"/>
    <x v="932"/>
    <b v="0"/>
    <n v="30"/>
    <b v="0"/>
    <s v="music/jazz"/>
    <n v="6.879073135409123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x v="933"/>
    <d v="2014-05-11T22:03:29"/>
    <n v="1394683409"/>
    <x v="933"/>
    <b v="0"/>
    <n v="2"/>
    <b v="0"/>
    <s v="music/jazz"/>
    <n v="16.666666666666668"/>
    <n v="6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x v="934"/>
    <d v="2014-05-04T00:00:00"/>
    <n v="1396633284"/>
    <x v="934"/>
    <b v="0"/>
    <n v="30"/>
    <b v="0"/>
    <s v="music/jazz"/>
    <n v="3.2894736842105261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x v="935"/>
    <d v="2016-01-29T02:00:29"/>
    <n v="1451462429"/>
    <x v="935"/>
    <b v="0"/>
    <n v="2"/>
    <b v="0"/>
    <s v="music/jazz"/>
    <n v="70"/>
    <n v="25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x v="936"/>
    <d v="2012-01-18T14:00:00"/>
    <n v="1323131689"/>
    <x v="936"/>
    <b v="0"/>
    <n v="0"/>
    <b v="0"/>
    <s v="music/jazz"/>
    <e v="#DIV/0!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x v="937"/>
    <d v="2013-11-03T14:09:17"/>
    <n v="1380913757"/>
    <x v="937"/>
    <b v="0"/>
    <n v="2"/>
    <b v="0"/>
    <s v="music/jazz"/>
    <n v="87.5"/>
    <n v="2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x v="938"/>
    <d v="2012-09-02T05:30:48"/>
    <n v="1343993448"/>
    <x v="938"/>
    <b v="0"/>
    <n v="1"/>
    <b v="0"/>
    <s v="music/jazz"/>
    <n v="28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x v="939"/>
    <d v="2013-06-30T13:58:00"/>
    <n v="1369246738"/>
    <x v="939"/>
    <b v="0"/>
    <n v="2"/>
    <b v="0"/>
    <s v="music/jazz"/>
    <n v="68.75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x v="940"/>
    <d v="2015-08-10T18:12:06"/>
    <n v="1435363926"/>
    <x v="940"/>
    <b v="0"/>
    <n v="14"/>
    <b v="0"/>
    <s v="technology/wearables"/>
    <n v="5.8290155440414511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x v="941"/>
    <d v="2017-02-09T20:19:05"/>
    <n v="1484101145"/>
    <x v="941"/>
    <b v="0"/>
    <n v="31"/>
    <b v="0"/>
    <s v="technology/wearables"/>
    <n v="43.066322136089575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x v="942"/>
    <d v="2016-02-18T14:14:20"/>
    <n v="1452716060"/>
    <x v="942"/>
    <b v="0"/>
    <n v="16"/>
    <b v="0"/>
    <s v="technology/wearables"/>
    <n v="11.22754491017964"/>
    <n v="41.75"/>
    <x v="2"/>
    <x v="8"/>
  </r>
  <r>
    <n v="943"/>
    <s v="SleepMode"/>
    <s v="A mask for home or travel that will give you the best, undisturbed sleep of your life."/>
    <x v="9"/>
    <n v="289"/>
    <x v="2"/>
    <x v="0"/>
    <s v="USD"/>
    <x v="943"/>
    <d v="2016-11-29T11:01:45"/>
    <n v="1477843305"/>
    <x v="943"/>
    <b v="0"/>
    <n v="12"/>
    <b v="0"/>
    <s v="technology/wearables"/>
    <n v="10.380622837370241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x v="944"/>
    <d v="2016-04-18T08:00:00"/>
    <n v="1458050450"/>
    <x v="944"/>
    <b v="0"/>
    <n v="96"/>
    <b v="0"/>
    <s v="technology/wearables"/>
    <n v="7.5041272699984995"/>
    <n v="69.40625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x v="945"/>
    <d v="2017-02-18T17:59:00"/>
    <n v="1482958626"/>
    <x v="945"/>
    <b v="0"/>
    <n v="16"/>
    <b v="0"/>
    <s v="technology/wearables"/>
    <n v="40.257648953301128"/>
    <n v="155.25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x v="946"/>
    <d v="2016-09-09T12:00:48"/>
    <n v="1470852048"/>
    <x v="946"/>
    <b v="0"/>
    <n v="5"/>
    <b v="0"/>
    <s v="technology/wearables"/>
    <n v="52.447552447552447"/>
    <n v="57.2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x v="947"/>
    <d v="2016-06-30T12:45:06"/>
    <n v="1462128306"/>
    <x v="947"/>
    <b v="0"/>
    <n v="0"/>
    <b v="0"/>
    <s v="technology/wearables"/>
    <e v="#DIV/0!"/>
    <e v="#DIV/0!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x v="948"/>
    <d v="2016-03-12T13:52:44"/>
    <n v="1455220364"/>
    <x v="948"/>
    <b v="0"/>
    <n v="8"/>
    <b v="0"/>
    <s v="technology/wearables"/>
    <n v="8.3333333333333339"/>
    <n v="60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x v="949"/>
    <d v="2016-02-20T19:02:56"/>
    <n v="1450832576"/>
    <x v="949"/>
    <b v="0"/>
    <n v="7"/>
    <b v="0"/>
    <s v="technology/wearables"/>
    <n v="73.260073260073256"/>
    <n v="39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x v="950"/>
    <d v="2016-01-17T12:01:01"/>
    <n v="1450461661"/>
    <x v="950"/>
    <b v="0"/>
    <n v="24"/>
    <b v="0"/>
    <s v="technology/wearables"/>
    <n v="3.566333808844508"/>
    <n v="58.416666666666664"/>
    <x v="2"/>
    <x v="8"/>
  </r>
  <r>
    <n v="951"/>
    <s v="Smart Harness"/>
    <s v="Revolutionizing the way we walk our dogs!"/>
    <x v="63"/>
    <n v="19195"/>
    <x v="2"/>
    <x v="0"/>
    <s v="USD"/>
    <x v="951"/>
    <d v="2016-06-04T09:41:12"/>
    <n v="1461166872"/>
    <x v="951"/>
    <b v="0"/>
    <n v="121"/>
    <b v="0"/>
    <s v="technology/wearables"/>
    <n v="2.6048450117218027"/>
    <n v="158.63636363636363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x v="952"/>
    <d v="2016-11-18T09:43:32"/>
    <n v="1476888212"/>
    <x v="952"/>
    <b v="0"/>
    <n v="196"/>
    <b v="0"/>
    <s v="technology/wearables"/>
    <n v="2.50357653791130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x v="953"/>
    <d v="2015-01-24T21:56:39"/>
    <n v="1419566199"/>
    <x v="953"/>
    <b v="0"/>
    <n v="5"/>
    <b v="0"/>
    <s v="technology/wearables"/>
    <n v="119.04761904761905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x v="954"/>
    <d v="2015-08-20T14:00:39"/>
    <n v="1436472039"/>
    <x v="954"/>
    <b v="0"/>
    <n v="73"/>
    <b v="0"/>
    <s v="technology/wearables"/>
    <n v="2.303793580095223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x v="955"/>
    <d v="2016-09-13T01:05:00"/>
    <n v="1470294300"/>
    <x v="955"/>
    <b v="0"/>
    <n v="93"/>
    <b v="0"/>
    <s v="technology/wearables"/>
    <n v="17.663683466792275"/>
    <n v="182.6236559139785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x v="956"/>
    <d v="2015-04-26T14:55:59"/>
    <n v="1424901359"/>
    <x v="956"/>
    <b v="0"/>
    <n v="17"/>
    <b v="0"/>
    <s v="technology/wearables"/>
    <n v="58.072009291521489"/>
    <n v="50.647058823529413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x v="957"/>
    <d v="2016-11-17T08:15:33"/>
    <n v="1476710133"/>
    <x v="957"/>
    <b v="0"/>
    <n v="7"/>
    <b v="0"/>
    <s v="technology/wearables"/>
    <n v="51.50214592274678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x v="958"/>
    <d v="2015-04-09T22:59:00"/>
    <n v="1426792563"/>
    <x v="958"/>
    <b v="0"/>
    <n v="17"/>
    <b v="0"/>
    <s v="technology/wearables"/>
    <n v="8.827468785471055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x v="959"/>
    <d v="2015-01-18T22:11:05"/>
    <n v="1419048665"/>
    <x v="959"/>
    <b v="0"/>
    <n v="171"/>
    <b v="0"/>
    <s v="technology/wearables"/>
    <n v="2.5733401955738548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x v="960"/>
    <d v="2017-03-14T08:02:35"/>
    <n v="1485874955"/>
    <x v="960"/>
    <b v="0"/>
    <n v="188"/>
    <b v="0"/>
    <s v="technology/wearables"/>
    <n v="2.169167803547067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x v="961"/>
    <d v="2017-02-20T13:00:00"/>
    <n v="1483634335"/>
    <x v="961"/>
    <b v="0"/>
    <n v="110"/>
    <b v="0"/>
    <s v="technology/wearables"/>
    <n v="2.370318620724070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x v="962"/>
    <d v="2016-02-11T11:05:53"/>
    <n v="1451927153"/>
    <x v="962"/>
    <b v="0"/>
    <n v="37"/>
    <b v="0"/>
    <s v="technology/wearables"/>
    <n v="3.5112359550561796"/>
    <n v="19.243243243243242"/>
    <x v="2"/>
    <x v="8"/>
  </r>
  <r>
    <n v="963"/>
    <s v="The Ultimate Learning Center"/>
    <s v="WE are molding an educated, motivated, non violent GENERATION!"/>
    <x v="19"/>
    <n v="377"/>
    <x v="2"/>
    <x v="0"/>
    <s v="USD"/>
    <x v="963"/>
    <d v="2016-10-17T09:15:19"/>
    <n v="1473693319"/>
    <x v="963"/>
    <b v="0"/>
    <n v="9"/>
    <b v="0"/>
    <s v="technology/wearables"/>
    <n v="92.838196286472154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x v="964"/>
    <d v="2015-09-01T09:05:19"/>
    <n v="1437663919"/>
    <x v="964"/>
    <b v="0"/>
    <n v="29"/>
    <b v="0"/>
    <s v="technology/wearables"/>
    <n v="125.14220705346985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x v="965"/>
    <d v="2016-10-25T21:59:00"/>
    <n v="1474676646"/>
    <x v="965"/>
    <b v="0"/>
    <n v="6"/>
    <b v="0"/>
    <s v="technology/wearables"/>
    <n v="83.892617449664428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x v="966"/>
    <d v="2016-10-06T09:15:32"/>
    <n v="1473174932"/>
    <x v="966"/>
    <b v="0"/>
    <n v="30"/>
    <b v="0"/>
    <s v="technology/wearables"/>
    <n v="6.756756756756757"/>
    <n v="59.2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x v="967"/>
    <d v="2016-04-21T23:06:14"/>
    <n v="1456121174"/>
    <x v="967"/>
    <b v="0"/>
    <n v="81"/>
    <b v="0"/>
    <s v="technology/wearables"/>
    <n v="5.614823133071308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x v="968"/>
    <d v="2014-08-15T14:20:34"/>
    <n v="1405542034"/>
    <x v="968"/>
    <b v="0"/>
    <n v="4"/>
    <b v="0"/>
    <s v="technology/wearables"/>
    <n v="75.471698113207552"/>
    <n v="26.5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x v="969"/>
    <d v="2017-02-09T01:16:47"/>
    <n v="1483773407"/>
    <x v="969"/>
    <b v="0"/>
    <n v="11"/>
    <b v="0"/>
    <s v="technology/wearables"/>
    <n v="2.1428571428571428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x v="970"/>
    <d v="2017-01-22T22:59:00"/>
    <n v="1481951853"/>
    <x v="970"/>
    <b v="0"/>
    <n v="14"/>
    <b v="0"/>
    <s v="technology/wearables"/>
    <n v="2.1777003484320558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x v="971"/>
    <d v="2015-06-01T11:01:00"/>
    <n v="1429290060"/>
    <x v="971"/>
    <b v="0"/>
    <n v="5"/>
    <b v="0"/>
    <s v="technology/wearables"/>
    <n v="442.47787610619469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x v="972"/>
    <d v="2014-09-04T00:59:00"/>
    <n v="1407271598"/>
    <x v="972"/>
    <b v="0"/>
    <n v="45"/>
    <b v="0"/>
    <s v="technology/wearables"/>
    <n v="2.8880866425992782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x v="973"/>
    <d v="2015-11-08T19:21:33"/>
    <n v="1441844493"/>
    <x v="973"/>
    <b v="0"/>
    <n v="8"/>
    <b v="0"/>
    <s v="technology/wearables"/>
    <n v="48.661800486618006"/>
    <n v="51.375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x v="974"/>
    <d v="2016-03-25T10:59:16"/>
    <n v="1456336756"/>
    <x v="974"/>
    <b v="0"/>
    <n v="3"/>
    <b v="0"/>
    <s v="technology/wearables"/>
    <n v="178.57142857142858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x v="975"/>
    <d v="2016-06-28T10:43:05"/>
    <n v="1461948185"/>
    <x v="975"/>
    <b v="0"/>
    <n v="24"/>
    <b v="0"/>
    <s v="technology/wearables"/>
    <n v="38.358266206367475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x v="976"/>
    <d v="2015-08-13T19:24:57"/>
    <n v="1435627497"/>
    <x v="976"/>
    <b v="0"/>
    <n v="18"/>
    <b v="0"/>
    <s v="technology/wearables"/>
    <n v="51.92107995846313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x v="977"/>
    <d v="2016-02-21T16:36:37"/>
    <n v="1453502197"/>
    <x v="977"/>
    <b v="0"/>
    <n v="12"/>
    <b v="0"/>
    <s v="technology/wearables"/>
    <n v="2.9702970297029703"/>
    <n v="75.75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x v="978"/>
    <d v="2016-02-25T01:25:01"/>
    <n v="1453793101"/>
    <x v="978"/>
    <b v="0"/>
    <n v="123"/>
    <b v="0"/>
    <s v="technology/wearables"/>
    <n v="1.7773585681535473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x v="979"/>
    <d v="2016-06-20T12:59:00"/>
    <n v="1463392828"/>
    <x v="979"/>
    <b v="0"/>
    <n v="96"/>
    <b v="0"/>
    <s v="technology/wearables"/>
    <n v="1.2074728077123704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x v="980"/>
    <d v="2014-11-30T16:42:02"/>
    <n v="1413495722"/>
    <x v="980"/>
    <b v="0"/>
    <n v="31"/>
    <b v="0"/>
    <s v="technology/wearables"/>
    <n v="6.729475100942126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x v="981"/>
    <d v="2014-08-09T16:43:42"/>
    <n v="1405032222"/>
    <x v="981"/>
    <b v="0"/>
    <n v="4"/>
    <b v="0"/>
    <s v="technology/wearables"/>
    <n v="8080.727272727273"/>
    <n v="2.75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x v="982"/>
    <d v="2016-10-02T12:04:46"/>
    <n v="1472839486"/>
    <x v="982"/>
    <b v="0"/>
    <n v="3"/>
    <b v="0"/>
    <s v="technology/wearables"/>
    <n v="5833.333333333333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x v="983"/>
    <d v="2016-08-23T14:54:00"/>
    <n v="1469289685"/>
    <x v="983"/>
    <b v="0"/>
    <n v="179"/>
    <b v="0"/>
    <s v="technology/wearables"/>
    <n v="3.3891255568924588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x v="984"/>
    <d v="2015-03-27T19:46:48"/>
    <n v="1424918808"/>
    <x v="984"/>
    <b v="0"/>
    <n v="3"/>
    <b v="0"/>
    <s v="technology/wearables"/>
    <n v="94.33962264150943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x v="985"/>
    <d v="2015-12-31T17:00:00"/>
    <n v="1449011610"/>
    <x v="985"/>
    <b v="0"/>
    <n v="23"/>
    <b v="0"/>
    <s v="technology/wearables"/>
    <n v="15.889830508474576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x v="986"/>
    <d v="2016-01-09T18:00:00"/>
    <n v="1447698300"/>
    <x v="986"/>
    <b v="0"/>
    <n v="23"/>
    <b v="0"/>
    <s v="technology/wearables"/>
    <n v="7.8431372549019605"/>
    <n v="110.8695652173913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x v="987"/>
    <d v="2014-06-23T01:04:10"/>
    <n v="1400051050"/>
    <x v="987"/>
    <b v="0"/>
    <n v="41"/>
    <b v="0"/>
    <s v="technology/wearables"/>
    <n v="7.5642965204236008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x v="988"/>
    <d v="2016-10-01T02:33:45"/>
    <n v="1472718825"/>
    <x v="988"/>
    <b v="0"/>
    <n v="0"/>
    <b v="0"/>
    <s v="technology/wearables"/>
    <e v="#DIV/0!"/>
    <e v="#DIV/0!"/>
    <x v="2"/>
    <x v="8"/>
  </r>
  <r>
    <n v="989"/>
    <s v="Power Rope"/>
    <s v="The most useful phone charger you will ever buy"/>
    <x v="3"/>
    <n v="1677"/>
    <x v="2"/>
    <x v="0"/>
    <s v="USD"/>
    <x v="989"/>
    <d v="2016-09-28T16:24:55"/>
    <n v="1472509495"/>
    <x v="989"/>
    <b v="0"/>
    <n v="32"/>
    <b v="0"/>
    <s v="technology/wearables"/>
    <n v="5.9630292188431726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x v="990"/>
    <d v="2014-09-03T12:49:24"/>
    <n v="1407178164"/>
    <x v="990"/>
    <b v="0"/>
    <n v="2"/>
    <b v="0"/>
    <s v="technology/wearables"/>
    <n v="961.53846153846155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x v="991"/>
    <d v="2016-07-12T12:51:00"/>
    <n v="1466186988"/>
    <x v="991"/>
    <b v="0"/>
    <n v="7"/>
    <b v="0"/>
    <s v="technology/wearables"/>
    <n v="23.584905660377359"/>
    <n v="30.285714285714285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x v="992"/>
    <d v="2016-05-07T15:11:59"/>
    <n v="1457475119"/>
    <x v="992"/>
    <b v="0"/>
    <n v="4"/>
    <b v="0"/>
    <s v="technology/wearables"/>
    <n v="214.13276231263384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x v="993"/>
    <d v="2016-11-11T23:00:00"/>
    <n v="1476054568"/>
    <x v="993"/>
    <b v="0"/>
    <n v="196"/>
    <b v="0"/>
    <s v="technology/wearables"/>
    <n v="3.9861055748533682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x v="994"/>
    <d v="2014-11-30T16:59:00"/>
    <n v="1412835530"/>
    <x v="994"/>
    <b v="0"/>
    <n v="11"/>
    <b v="0"/>
    <s v="technology/wearables"/>
    <n v="42.835724994645531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x v="995"/>
    <d v="2014-11-29T10:00:00"/>
    <n v="1415140480"/>
    <x v="995"/>
    <b v="0"/>
    <n v="9"/>
    <b v="0"/>
    <s v="technology/wearables"/>
    <n v="13.774104683195592"/>
    <n v="80.666666666666671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x v="996"/>
    <d v="2014-07-27T09:27:00"/>
    <n v="1403902060"/>
    <x v="996"/>
    <b v="0"/>
    <n v="5"/>
    <b v="0"/>
    <s v="technology/wearables"/>
    <n v="61.53846153846154"/>
    <n v="13"/>
    <x v="2"/>
    <x v="8"/>
  </r>
  <r>
    <n v="997"/>
    <s v="iPhanny"/>
    <s v="The iPhanny keeps your iPhone 6 safe from bending in those dangerous pants pockets."/>
    <x v="10"/>
    <n v="65"/>
    <x v="2"/>
    <x v="0"/>
    <s v="USD"/>
    <x v="997"/>
    <d v="2014-11-27T21:28:17"/>
    <n v="1414549697"/>
    <x v="997"/>
    <b v="0"/>
    <n v="8"/>
    <b v="0"/>
    <s v="technology/wearables"/>
    <n v="76.92307692307692"/>
    <n v="8.125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x v="998"/>
    <d v="2015-11-18T23:03:21"/>
    <n v="1444017801"/>
    <x v="998"/>
    <b v="0"/>
    <n v="229"/>
    <b v="0"/>
    <s v="technology/wearables"/>
    <n v="1.7076988757649068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x v="999"/>
    <d v="2014-11-13T02:02:00"/>
    <n v="1413270690"/>
    <x v="999"/>
    <b v="0"/>
    <n v="40"/>
    <b v="0"/>
    <s v="technology/wearables"/>
    <n v="12.8391680219121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x v="1000"/>
    <d v="2017-03-14T18:26:00"/>
    <n v="1484357160"/>
    <x v="1000"/>
    <b v="0"/>
    <n v="6"/>
    <b v="0"/>
    <s v="technology/wearables"/>
    <n v="45.132163034705407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x v="1001"/>
    <d v="2017-01-30T11:16:53"/>
    <n v="1481908613"/>
    <x v="1001"/>
    <b v="0"/>
    <n v="4"/>
    <b v="0"/>
    <s v="technology/wearables"/>
    <n v="0.96153846153846156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x v="1002"/>
    <d v="2015-12-16T23:59:00"/>
    <n v="1447777514"/>
    <x v="1002"/>
    <b v="0"/>
    <n v="22"/>
    <b v="0"/>
    <s v="technology/wearables"/>
    <n v="3.3780405405405407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x v="1003"/>
    <d v="2017-03-16T10:01:01"/>
    <n v="1487091661"/>
    <x v="1003"/>
    <b v="0"/>
    <n v="15"/>
    <b v="0"/>
    <s v="technology/wearables"/>
    <n v="6.2285892245406416"/>
    <n v="214.06666666666666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x v="1004"/>
    <d v="2016-02-18T11:00:27"/>
    <n v="1453222827"/>
    <x v="1004"/>
    <b v="0"/>
    <n v="95"/>
    <b v="0"/>
    <s v="technology/wearables"/>
    <n v="1.2164266251459712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x v="1005"/>
    <d v="2015-10-30T08:59:43"/>
    <n v="1443538783"/>
    <x v="1005"/>
    <b v="0"/>
    <n v="161"/>
    <b v="0"/>
    <s v="technology/wearables"/>
    <n v="1.332427282781042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x v="1006"/>
    <d v="2014-12-12T01:11:00"/>
    <n v="1417654672"/>
    <x v="1006"/>
    <b v="0"/>
    <n v="8"/>
    <b v="0"/>
    <s v="technology/wearables"/>
    <n v="17.094017094017094"/>
    <n v="29.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x v="1007"/>
    <d v="2016-12-14T09:00:23"/>
    <n v="1478095223"/>
    <x v="1007"/>
    <b v="0"/>
    <n v="76"/>
    <b v="0"/>
    <s v="technology/wearables"/>
    <n v="2.256317689530686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x v="1008"/>
    <d v="2016-12-28T13:25:15"/>
    <n v="1480361115"/>
    <x v="1008"/>
    <b v="0"/>
    <n v="1"/>
    <b v="0"/>
    <s v="technology/wearables"/>
    <n v="37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x v="1009"/>
    <d v="2016-06-19T08:30:46"/>
    <n v="1463754646"/>
    <x v="1009"/>
    <b v="0"/>
    <n v="101"/>
    <b v="0"/>
    <s v="technology/wearables"/>
    <n v="7.616146230007616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x v="1010"/>
    <d v="2016-09-04T20:59:00"/>
    <n v="1468180462"/>
    <x v="1010"/>
    <b v="0"/>
    <n v="4"/>
    <b v="0"/>
    <s v="technology/wearables"/>
    <n v="523.86363636363637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x v="1011"/>
    <d v="2014-12-18T15:33:15"/>
    <n v="1415050395"/>
    <x v="1011"/>
    <b v="0"/>
    <n v="1"/>
    <b v="0"/>
    <s v="technology/wearables"/>
    <n v="266.66666666666669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x v="1012"/>
    <d v="2017-01-24T04:34:12"/>
    <n v="1481366052"/>
    <x v="1012"/>
    <b v="0"/>
    <n v="775"/>
    <b v="0"/>
    <s v="technology/wearables"/>
    <n v="4.6435989080298549E-3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x v="1013"/>
    <d v="2015-12-29T14:00:00"/>
    <n v="1449000056"/>
    <x v="1013"/>
    <b v="0"/>
    <n v="90"/>
    <b v="0"/>
    <s v="technology/wearables"/>
    <n v="2.896200185356812"/>
    <n v="95.911111111111111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x v="1014"/>
    <d v="2014-12-31T18:03:35"/>
    <n v="1415750615"/>
    <x v="1014"/>
    <b v="0"/>
    <n v="16"/>
    <b v="0"/>
    <s v="technology/wearables"/>
    <n v="3.2679738562091503"/>
    <n v="191.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x v="1015"/>
    <d v="2015-11-25T16:04:55"/>
    <n v="1445893495"/>
    <x v="1015"/>
    <b v="0"/>
    <n v="6"/>
    <b v="0"/>
    <s v="technology/wearables"/>
    <n v="37.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x v="1016"/>
    <d v="2016-04-06T19:34:16"/>
    <n v="1456108456"/>
    <x v="1016"/>
    <b v="0"/>
    <n v="38"/>
    <b v="0"/>
    <s v="technology/wearables"/>
    <n v="35.186488388458834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x v="1017"/>
    <d v="2015-11-21T11:12:15"/>
    <n v="1444666335"/>
    <x v="1017"/>
    <b v="0"/>
    <n v="355"/>
    <b v="0"/>
    <s v="technology/wearables"/>
    <n v="4.3708586114656365"/>
    <n v="161.11830985915492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x v="1018"/>
    <d v="2016-07-14T05:48:53"/>
    <n v="1465904933"/>
    <x v="1018"/>
    <b v="0"/>
    <n v="7"/>
    <b v="0"/>
    <s v="technology/wearables"/>
    <n v="32.206119162640903"/>
    <n v="88.714285714285708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x v="1019"/>
    <d v="2015-02-04T17:22:29"/>
    <n v="1420500149"/>
    <x v="1019"/>
    <b v="0"/>
    <n v="400"/>
    <b v="0"/>
    <s v="technology/wearables"/>
    <n v="2.11267605633802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x v="1020"/>
    <d v="2015-06-01T18:47:00"/>
    <n v="1430617209"/>
    <x v="1020"/>
    <b v="0"/>
    <n v="30"/>
    <b v="1"/>
    <s v="music/electronic music"/>
    <n v="0.48650345260514755"/>
    <n v="106.2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x v="1021"/>
    <d v="2015-10-16T22:00:00"/>
    <n v="1443074571"/>
    <x v="1021"/>
    <b v="1"/>
    <n v="478"/>
    <b v="1"/>
    <s v="music/electronic music"/>
    <n v="0.28424945353042558"/>
    <n v="22.079728033472804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x v="1022"/>
    <d v="2015-05-17T09:31:17"/>
    <n v="1429284677"/>
    <x v="1022"/>
    <b v="1"/>
    <n v="74"/>
    <b v="1"/>
    <s v="music/electronic music"/>
    <n v="0.8703220191470844"/>
    <n v="31.054054054054053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x v="1023"/>
    <d v="2015-06-20T16:04:21"/>
    <n v="1432245861"/>
    <x v="1023"/>
    <b v="0"/>
    <n v="131"/>
    <b v="1"/>
    <s v="music/electronic music"/>
    <n v="0.42167404596247099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x v="1024"/>
    <d v="2016-01-31T07:56:03"/>
    <n v="1451656563"/>
    <x v="1024"/>
    <b v="1"/>
    <n v="61"/>
    <b v="1"/>
    <s v="music/electronic music"/>
    <n v="0.84290202739010145"/>
    <n v="388.9762295081967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x v="1025"/>
    <d v="2015-03-16T13:00:37"/>
    <n v="1423944037"/>
    <x v="1025"/>
    <b v="1"/>
    <n v="1071"/>
    <b v="1"/>
    <s v="music/electronic music"/>
    <n v="0.90968373935117708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x v="1026"/>
    <d v="2016-03-31T02:46:56"/>
    <n v="1456480016"/>
    <x v="1026"/>
    <b v="1"/>
    <n v="122"/>
    <b v="1"/>
    <s v="music/electronic music"/>
    <n v="0.99991714972188017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x v="1027"/>
    <d v="2014-10-22T18:49:07"/>
    <n v="1411433347"/>
    <x v="1027"/>
    <b v="1"/>
    <n v="111"/>
    <b v="1"/>
    <s v="music/electronic music"/>
    <n v="0.96999870684081213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x v="1028"/>
    <d v="2017-03-06T14:00:00"/>
    <n v="1484924605"/>
    <x v="1028"/>
    <b v="1"/>
    <n v="255"/>
    <b v="1"/>
    <s v="music/electronic music"/>
    <n v="0.85273300929478979"/>
    <n v="45.988235294117644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x v="1029"/>
    <d v="2015-04-04T15:59:00"/>
    <n v="1423501507"/>
    <x v="1029"/>
    <b v="0"/>
    <n v="141"/>
    <b v="1"/>
    <s v="music/electronic music"/>
    <n v="0.8947745168217609"/>
    <n v="79.262411347517727"/>
    <x v="4"/>
    <x v="15"/>
  </r>
  <r>
    <n v="1030"/>
    <s v="The Gothsicles - I FEEL SICLE"/>
    <s v="Help fund the latest Gothsicles mega-album, I FEEL SICLE!"/>
    <x v="13"/>
    <n v="6842"/>
    <x v="0"/>
    <x v="0"/>
    <s v="USD"/>
    <x v="1030"/>
    <d v="2016-09-12T05:35:49"/>
    <n v="1472470549"/>
    <x v="1030"/>
    <b v="0"/>
    <n v="159"/>
    <b v="1"/>
    <s v="music/electronic music"/>
    <n v="0.29231218941829873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x v="1031"/>
    <d v="2015-12-16T12:20:10"/>
    <n v="1447698010"/>
    <x v="1031"/>
    <b v="0"/>
    <n v="99"/>
    <b v="1"/>
    <s v="music/electronic music"/>
    <n v="0.93109869646182497"/>
    <n v="108.48484848484848"/>
    <x v="4"/>
    <x v="15"/>
  </r>
  <r>
    <n v="1032"/>
    <s v="Phantom Ship / Coastal (Album Preorder)"/>
    <s v="Ideal for living rooms and open spaces."/>
    <x v="105"/>
    <n v="5858.84"/>
    <x v="0"/>
    <x v="0"/>
    <s v="USD"/>
    <x v="1032"/>
    <d v="2016-06-23T10:00:25"/>
    <n v="1464105625"/>
    <x v="1032"/>
    <b v="0"/>
    <n v="96"/>
    <b v="1"/>
    <s v="music/electronic music"/>
    <n v="0.92168415590799546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x v="1033"/>
    <d v="2016-12-12T11:34:40"/>
    <n v="1479144880"/>
    <x v="1033"/>
    <b v="0"/>
    <n v="27"/>
    <b v="1"/>
    <s v="music/electronic music"/>
    <n v="0.97218155197657397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x v="1034"/>
    <d v="2016-08-04T21:59:00"/>
    <n v="1467604804"/>
    <x v="1034"/>
    <b v="0"/>
    <n v="166"/>
    <b v="1"/>
    <s v="music/electronic music"/>
    <n v="0.76922011849066707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x v="1035"/>
    <d v="2015-02-11T09:23:40"/>
    <n v="1421076220"/>
    <x v="1035"/>
    <b v="0"/>
    <n v="76"/>
    <b v="1"/>
    <s v="music/electronic music"/>
    <n v="0.92891760904684972"/>
    <n v="65.1578947368421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x v="1036"/>
    <d v="2013-01-07T02:00:00"/>
    <n v="1354790790"/>
    <x v="1036"/>
    <b v="0"/>
    <n v="211"/>
    <b v="1"/>
    <s v="music/electronic music"/>
    <n v="0.88999291961188398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x v="1037"/>
    <d v="2015-05-17T23:00:00"/>
    <n v="1429991062"/>
    <x v="1037"/>
    <b v="0"/>
    <n v="21"/>
    <b v="1"/>
    <s v="music/electronic music"/>
    <n v="0.97943192948090108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x v="1038"/>
    <d v="2016-03-18T22:33:43"/>
    <n v="1455773623"/>
    <x v="1038"/>
    <b v="0"/>
    <n v="61"/>
    <b v="1"/>
    <s v="music/electronic music"/>
    <n v="0.68807339449541283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x v="1039"/>
    <d v="2016-12-13T01:59:00"/>
    <n v="1479436646"/>
    <x v="1039"/>
    <b v="0"/>
    <n v="30"/>
    <b v="1"/>
    <s v="music/electronic music"/>
    <n v="0.7800312012480499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x v="1040"/>
    <d v="2016-08-27T11:00:09"/>
    <n v="1469725209"/>
    <x v="1040"/>
    <b v="0"/>
    <n v="1"/>
    <b v="0"/>
    <s v="journalism/audio"/>
    <n v="340"/>
    <n v="25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x v="1041"/>
    <d v="2014-07-30T19:26:32"/>
    <n v="1405041992"/>
    <x v="1041"/>
    <b v="0"/>
    <n v="0"/>
    <b v="0"/>
    <s v="journalism/audio"/>
    <e v="#DIV/0!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x v="1042"/>
    <d v="2014-09-12T04:00:00"/>
    <n v="1406824948"/>
    <x v="1042"/>
    <b v="0"/>
    <n v="1"/>
    <b v="0"/>
    <s v="journalism/audio"/>
    <n v="65"/>
    <n v="1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x v="1043"/>
    <d v="2015-05-20T00:04:15"/>
    <n v="1429509855"/>
    <x v="1043"/>
    <b v="0"/>
    <n v="292"/>
    <b v="0"/>
    <s v="journalism/audio"/>
    <n v="11.713716762328687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x v="1044"/>
    <d v="2015-03-05T14:27:00"/>
    <n v="1420668801"/>
    <x v="1044"/>
    <b v="0"/>
    <n v="2"/>
    <b v="0"/>
    <s v="journalism/audio"/>
    <n v="1166.6666666666667"/>
    <n v="3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x v="1045"/>
    <d v="2014-08-23T14:59:10"/>
    <n v="1406235550"/>
    <x v="1045"/>
    <b v="0"/>
    <n v="8"/>
    <b v="0"/>
    <s v="journalism/audio"/>
    <n v="37.59398496240601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x v="1046"/>
    <d v="2015-12-26T14:26:00"/>
    <n v="1447273560"/>
    <x v="1046"/>
    <b v="0"/>
    <n v="0"/>
    <b v="0"/>
    <s v="journalism/audio"/>
    <e v="#DIV/0!"/>
    <e v="#DIV/0!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x v="1047"/>
    <d v="2014-11-05T14:38:35"/>
    <n v="1412624315"/>
    <x v="1047"/>
    <b v="0"/>
    <n v="1"/>
    <b v="0"/>
    <s v="journalism/audio"/>
    <n v="200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x v="1048"/>
    <d v="2016-09-24T19:16:29"/>
    <n v="1471310189"/>
    <x v="1048"/>
    <b v="0"/>
    <n v="4"/>
    <b v="0"/>
    <s v="journalism/audio"/>
    <n v="70.754716981132077"/>
    <n v="53"/>
    <x v="5"/>
    <x v="16"/>
  </r>
  <r>
    <n v="1049"/>
    <s v="J1 (Canceled)"/>
    <s v="------"/>
    <x v="14"/>
    <n v="0"/>
    <x v="1"/>
    <x v="0"/>
    <s v="USD"/>
    <x v="1049"/>
    <d v="2016-02-12T04:20:45"/>
    <n v="1452680445"/>
    <x v="1049"/>
    <b v="0"/>
    <n v="0"/>
    <b v="0"/>
    <s v="journalism/audio"/>
    <e v="#DIV/0!"/>
    <e v="#DIV/0!"/>
    <x v="5"/>
    <x v="16"/>
  </r>
  <r>
    <n v="1050"/>
    <s v="The (Secular) Barbershop Podcast (Canceled)"/>
    <s v="Secularism is on the rise and I hear you.Talk to me."/>
    <x v="30"/>
    <n v="0"/>
    <x v="1"/>
    <x v="0"/>
    <s v="USD"/>
    <x v="1050"/>
    <d v="2015-09-14T13:07:57"/>
    <n v="1439665677"/>
    <x v="1050"/>
    <b v="0"/>
    <n v="0"/>
    <b v="0"/>
    <s v="journalism/audio"/>
    <e v="#DIV/0!"/>
    <e v="#DIV/0!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x v="1051"/>
    <d v="2014-08-26T18:20:25"/>
    <n v="1406679625"/>
    <x v="1051"/>
    <b v="0"/>
    <n v="0"/>
    <b v="0"/>
    <s v="journalism/audio"/>
    <e v="#DIV/0!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x v="1052"/>
    <d v="2016-06-06T14:09:00"/>
    <n v="1461438495"/>
    <x v="1052"/>
    <b v="0"/>
    <n v="0"/>
    <b v="0"/>
    <s v="journalism/audio"/>
    <e v="#DIV/0!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x v="1053"/>
    <d v="2017-03-05T22:08:52"/>
    <n v="1486613332"/>
    <x v="1053"/>
    <b v="0"/>
    <n v="1"/>
    <b v="0"/>
    <s v="journalism/audio"/>
    <n v="100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x v="1054"/>
    <d v="2014-08-10T16:00:00"/>
    <n v="1405110399"/>
    <x v="1054"/>
    <b v="0"/>
    <n v="0"/>
    <b v="0"/>
    <s v="journalism/audio"/>
    <e v="#DIV/0!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x v="1055"/>
    <d v="2016-03-07T17:49:05"/>
    <n v="1454802545"/>
    <x v="1055"/>
    <b v="0"/>
    <n v="0"/>
    <b v="0"/>
    <s v="journalism/audio"/>
    <e v="#DIV/0!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x v="1056"/>
    <d v="2015-04-24T10:16:17"/>
    <n v="1424711777"/>
    <x v="1056"/>
    <b v="0"/>
    <n v="0"/>
    <b v="0"/>
    <s v="journalism/audio"/>
    <e v="#DIV/0!"/>
    <e v="#DIV/0!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x v="1057"/>
    <d v="2016-12-04T15:54:43"/>
    <n v="1478292883"/>
    <x v="1057"/>
    <b v="0"/>
    <n v="0"/>
    <b v="0"/>
    <s v="journalism/audio"/>
    <e v="#DIV/0!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x v="1058"/>
    <d v="2015-03-25T18:00:00"/>
    <n v="1423777043"/>
    <x v="1058"/>
    <b v="0"/>
    <n v="0"/>
    <b v="0"/>
    <s v="journalism/audio"/>
    <e v="#DIV/0!"/>
    <e v="#DIV/0!"/>
    <x v="5"/>
    <x v="16"/>
  </r>
  <r>
    <n v="1059"/>
    <s v="Voice Over Artist (Canceled)"/>
    <s v="Turning myself into a vocal artist."/>
    <x v="184"/>
    <n v="0"/>
    <x v="1"/>
    <x v="0"/>
    <s v="USD"/>
    <x v="1059"/>
    <d v="2015-03-13T11:57:36"/>
    <n v="1423681056"/>
    <x v="1059"/>
    <b v="0"/>
    <n v="0"/>
    <b v="0"/>
    <s v="journalism/audio"/>
    <e v="#DIV/0!"/>
    <e v="#DIV/0!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x v="1060"/>
    <d v="2015-04-15T15:54:53"/>
    <n v="1426542893"/>
    <x v="1060"/>
    <b v="0"/>
    <n v="1"/>
    <b v="0"/>
    <s v="journalism/audio"/>
    <n v="100"/>
    <n v="50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x v="1061"/>
    <d v="2016-05-01T19:00:00"/>
    <n v="1456987108"/>
    <x v="1061"/>
    <b v="0"/>
    <n v="0"/>
    <b v="0"/>
    <s v="journalism/audio"/>
    <e v="#DIV/0!"/>
    <e v="#DIV/0!"/>
    <x v="5"/>
    <x v="16"/>
  </r>
  <r>
    <n v="1062"/>
    <s v="RETURNING AT A LATER DATE"/>
    <s v="SEE US ON PATREON www.badgirlartwork.com"/>
    <x v="212"/>
    <n v="190"/>
    <x v="1"/>
    <x v="0"/>
    <s v="USD"/>
    <x v="1062"/>
    <d v="2016-07-12T13:22:21"/>
    <n v="1467746541"/>
    <x v="1062"/>
    <b v="0"/>
    <n v="4"/>
    <b v="0"/>
    <s v="journalism/audio"/>
    <n v="1.047368421052631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x v="1063"/>
    <d v="2016-08-30T18:44:22"/>
    <n v="1470012262"/>
    <x v="1063"/>
    <b v="0"/>
    <n v="0"/>
    <b v="0"/>
    <s v="journalism/audio"/>
    <e v="#DIV/0!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x v="1064"/>
    <d v="2013-07-06T23:28:23"/>
    <n v="1369286903"/>
    <x v="1064"/>
    <b v="0"/>
    <n v="123"/>
    <b v="0"/>
    <s v="games/video games"/>
    <n v="11.1427510214188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x v="1065"/>
    <d v="2014-02-19T03:08:42"/>
    <n v="1390381722"/>
    <x v="1065"/>
    <b v="0"/>
    <n v="5"/>
    <b v="0"/>
    <s v="games/video games"/>
    <n v="37.037037037037038"/>
    <n v="16.2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x v="1066"/>
    <d v="2013-08-04T17:06:22"/>
    <n v="1371769582"/>
    <x v="1066"/>
    <b v="0"/>
    <n v="148"/>
    <b v="0"/>
    <s v="games/video games"/>
    <n v="29.697089685210848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x v="1067"/>
    <d v="2013-12-21T14:32:11"/>
    <n v="1385065931"/>
    <x v="1067"/>
    <b v="0"/>
    <n v="10"/>
    <b v="0"/>
    <s v="games/video games"/>
    <n v="3.8461538461538463"/>
    <n v="13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x v="1068"/>
    <d v="2016-04-10T01:54:24"/>
    <n v="1457686464"/>
    <x v="1068"/>
    <b v="0"/>
    <n v="4"/>
    <b v="0"/>
    <s v="games/video games"/>
    <n v="666.66666666666663"/>
    <n v="11.25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x v="1069"/>
    <d v="2013-11-26T00:30:59"/>
    <n v="1382679059"/>
    <x v="1069"/>
    <b v="0"/>
    <n v="21"/>
    <b v="0"/>
    <s v="games/video games"/>
    <n v="2.5882352941176472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x v="1070"/>
    <d v="2012-09-30T18:17:02"/>
    <n v="1347322622"/>
    <x v="1070"/>
    <b v="0"/>
    <n v="2"/>
    <b v="0"/>
    <s v="games/video games"/>
    <n v="142.85714285714286"/>
    <n v="35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x v="1071"/>
    <d v="2015-11-17T13:04:53"/>
    <n v="1445191493"/>
    <x v="1071"/>
    <b v="0"/>
    <n v="0"/>
    <b v="0"/>
    <s v="games/video games"/>
    <e v="#DIV/0!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x v="1072"/>
    <d v="2014-02-05T13:58:17"/>
    <n v="1389038297"/>
    <x v="1072"/>
    <b v="0"/>
    <n v="4"/>
    <b v="0"/>
    <s v="games/video games"/>
    <n v="1470.5882352941176"/>
    <n v="12.75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x v="1073"/>
    <d v="2011-10-16T17:09:01"/>
    <n v="1316214541"/>
    <x v="1073"/>
    <b v="0"/>
    <n v="1"/>
    <b v="0"/>
    <s v="games/video games"/>
    <n v="75"/>
    <n v="1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x v="1074"/>
    <d v="2014-01-03T22:09:05"/>
    <n v="1386216545"/>
    <x v="1074"/>
    <b v="0"/>
    <n v="30"/>
    <b v="0"/>
    <s v="games/video games"/>
    <n v="15.849721162312886"/>
    <n v="113.56666666666666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x v="1075"/>
    <d v="2012-05-06T15:41:56"/>
    <n v="1333748516"/>
    <x v="1075"/>
    <b v="0"/>
    <n v="3"/>
    <b v="0"/>
    <s v="games/video games"/>
    <n v="22.222222222222221"/>
    <n v="15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x v="1076"/>
    <d v="2014-09-11T03:04:10"/>
    <n v="1405674250"/>
    <x v="1076"/>
    <b v="0"/>
    <n v="975"/>
    <b v="0"/>
    <s v="games/video games"/>
    <n v="1.5932361813315206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x v="1077"/>
    <d v="2016-01-13T22:00:11"/>
    <n v="1450152011"/>
    <x v="1077"/>
    <b v="0"/>
    <n v="167"/>
    <b v="0"/>
    <s v="games/video games"/>
    <n v="3.4041394335511983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x v="1078"/>
    <d v="2011-07-21T22:42:01"/>
    <n v="1307421721"/>
    <x v="1078"/>
    <b v="0"/>
    <n v="5"/>
    <b v="0"/>
    <s v="games/video games"/>
    <n v="13.333333333333334"/>
    <n v="9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x v="1079"/>
    <d v="2016-05-14T07:35:36"/>
    <n v="1461072936"/>
    <x v="1079"/>
    <b v="0"/>
    <n v="18"/>
    <b v="0"/>
    <s v="games/video games"/>
    <n v="38.34808259587021"/>
    <n v="37.666666666666664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x v="1080"/>
    <d v="2014-05-10T21:18:53"/>
    <n v="1397186333"/>
    <x v="1080"/>
    <b v="0"/>
    <n v="98"/>
    <b v="0"/>
    <s v="games/video games"/>
    <n v="10.982976386600768"/>
    <n v="18.581632653061224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x v="1081"/>
    <d v="2015-01-28T16:14:52"/>
    <n v="1419891292"/>
    <x v="1081"/>
    <b v="0"/>
    <n v="4"/>
    <b v="0"/>
    <s v="games/video games"/>
    <n v="5666.666666666667"/>
    <n v="3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x v="1082"/>
    <d v="2012-08-10T15:44:48"/>
    <n v="1342043088"/>
    <x v="1082"/>
    <b v="0"/>
    <n v="3"/>
    <b v="0"/>
    <s v="games/video games"/>
    <n v="178.57142857142858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x v="1083"/>
    <d v="2014-08-02T09:49:43"/>
    <n v="1401810583"/>
    <x v="1083"/>
    <b v="0"/>
    <n v="1"/>
    <b v="0"/>
    <s v="games/video games"/>
    <n v="121.95121951219512"/>
    <n v="410"/>
    <x v="6"/>
    <x v="17"/>
  </r>
  <r>
    <n v="1084"/>
    <s v="My own channel"/>
    <s v="I want to start my own channel for gaming"/>
    <x v="131"/>
    <n v="0"/>
    <x v="2"/>
    <x v="0"/>
    <s v="USD"/>
    <x v="1084"/>
    <d v="2014-08-08T15:53:24"/>
    <n v="1404942804"/>
    <x v="1084"/>
    <b v="0"/>
    <n v="0"/>
    <b v="0"/>
    <s v="games/video games"/>
    <e v="#DIV/0!"/>
    <e v="#DIV/0!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x v="1085"/>
    <d v="2016-03-14T09:06:15"/>
    <n v="1455379575"/>
    <x v="1085"/>
    <b v="0"/>
    <n v="9"/>
    <b v="0"/>
    <s v="games/video games"/>
    <n v="29.239766081871345"/>
    <n v="114"/>
    <x v="6"/>
    <x v="17"/>
  </r>
  <r>
    <n v="1086"/>
    <s v="Cyber Universe Online"/>
    <s v="Humanity's future in the Galaxy"/>
    <x v="102"/>
    <n v="15"/>
    <x v="2"/>
    <x v="0"/>
    <s v="USD"/>
    <x v="1086"/>
    <d v="2014-08-24T14:48:11"/>
    <n v="1406321291"/>
    <x v="1086"/>
    <b v="0"/>
    <n v="2"/>
    <b v="0"/>
    <s v="games/video games"/>
    <n v="1200"/>
    <n v="7.5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x v="1087"/>
    <d v="2014-06-15T11:08:07"/>
    <n v="1400260087"/>
    <x v="1087"/>
    <b v="0"/>
    <n v="0"/>
    <b v="0"/>
    <s v="games/video games"/>
    <e v="#DIV/0!"/>
    <e v="#DIV/0!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x v="1088"/>
    <d v="2014-04-24T13:11:07"/>
    <n v="1395774667"/>
    <x v="1088"/>
    <b v="0"/>
    <n v="147"/>
    <b v="0"/>
    <s v="games/video games"/>
    <n v="7.0507055406010961"/>
    <n v="43.41727891156463"/>
    <x v="6"/>
    <x v="17"/>
  </r>
  <r>
    <n v="1089"/>
    <s v="Farabel"/>
    <s v="Farabel is a single player turn-based fantasy strategy game for Mac/PC/Linux"/>
    <x v="36"/>
    <n v="1174"/>
    <x v="2"/>
    <x v="6"/>
    <s v="EUR"/>
    <x v="1089"/>
    <d v="2015-06-25T22:32:55"/>
    <n v="1432701175"/>
    <x v="1089"/>
    <b v="0"/>
    <n v="49"/>
    <b v="0"/>
    <s v="games/video games"/>
    <n v="12.776831345826235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x v="1090"/>
    <d v="2015-05-28T22:27:33"/>
    <n v="1430281653"/>
    <x v="1090"/>
    <b v="0"/>
    <n v="1"/>
    <b v="0"/>
    <s v="games/video games"/>
    <n v="2599.800000000000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x v="1091"/>
    <d v="2016-04-10T12:41:12"/>
    <n v="1457725272"/>
    <x v="1091"/>
    <b v="0"/>
    <n v="2"/>
    <b v="0"/>
    <s v="games/video games"/>
    <n v="8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x v="1092"/>
    <d v="2013-01-05T18:37:18"/>
    <n v="1354840638"/>
    <x v="1092"/>
    <b v="0"/>
    <n v="7"/>
    <b v="0"/>
    <s v="games/video games"/>
    <n v="95.23809523809524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x v="1093"/>
    <d v="2016-02-11T17:22:17"/>
    <n v="1453936937"/>
    <x v="1093"/>
    <b v="0"/>
    <n v="4"/>
    <b v="0"/>
    <s v="games/video games"/>
    <n v="7.1005917159763312"/>
    <n v="10.5625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x v="1094"/>
    <d v="2011-10-09T11:07:13"/>
    <n v="1315588033"/>
    <x v="1094"/>
    <b v="0"/>
    <n v="27"/>
    <b v="0"/>
    <s v="games/video games"/>
    <n v="5.4644642851721761"/>
    <n v="122.00037037037038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x v="1095"/>
    <d v="2013-08-30T06:53:40"/>
    <n v="1375275220"/>
    <x v="1095"/>
    <b v="0"/>
    <n v="94"/>
    <b v="0"/>
    <s v="games/video games"/>
    <n v="19.86176213553666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x v="1096"/>
    <d v="2014-10-03T21:30:00"/>
    <n v="1409747154"/>
    <x v="1096"/>
    <b v="0"/>
    <n v="29"/>
    <b v="0"/>
    <s v="games/video games"/>
    <n v="5.5762081784386615"/>
    <n v="74.206896551724142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x v="1097"/>
    <d v="2014-03-02T13:01:17"/>
    <n v="1390330877"/>
    <x v="1097"/>
    <b v="0"/>
    <n v="7"/>
    <b v="0"/>
    <s v="games/video games"/>
    <n v="2127.6595744680849"/>
    <n v="6.7142857142857144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x v="1098"/>
    <d v="2014-04-13T12:18:15"/>
    <n v="1394821095"/>
    <x v="1098"/>
    <b v="0"/>
    <n v="22"/>
    <b v="0"/>
    <s v="games/video games"/>
    <n v="13.86577925679423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x v="1099"/>
    <d v="2015-05-13T14:04:28"/>
    <n v="1428955468"/>
    <x v="1099"/>
    <b v="0"/>
    <n v="1"/>
    <b v="0"/>
    <s v="games/video games"/>
    <n v="200"/>
    <n v="25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x v="1100"/>
    <d v="2016-02-13T20:39:31"/>
    <n v="1452825571"/>
    <x v="1100"/>
    <b v="0"/>
    <n v="10"/>
    <b v="0"/>
    <s v="games/video games"/>
    <n v="40"/>
    <n v="10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x v="1101"/>
    <d v="2016-07-14T12:12:00"/>
    <n v="1466188338"/>
    <x v="1101"/>
    <b v="0"/>
    <n v="6"/>
    <b v="0"/>
    <s v="games/video games"/>
    <n v="2439.0243902439024"/>
    <n v="6.833333333333333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x v="1102"/>
    <d v="2013-12-08T23:59:00"/>
    <n v="1383095125"/>
    <x v="1102"/>
    <b v="0"/>
    <n v="24"/>
    <b v="0"/>
    <s v="games/video games"/>
    <n v="18.823529411764707"/>
    <n v="17.708333333333332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x v="1103"/>
    <d v="2016-06-17T23:19:50"/>
    <n v="1461043190"/>
    <x v="1103"/>
    <b v="0"/>
    <n v="15"/>
    <b v="0"/>
    <s v="games/video games"/>
    <n v="61.72839506172839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x v="1104"/>
    <d v="2014-06-11T03:50:21"/>
    <n v="1399888221"/>
    <x v="1104"/>
    <b v="0"/>
    <n v="37"/>
    <b v="0"/>
    <s v="games/video games"/>
    <n v="20.19522046449007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x v="1105"/>
    <d v="2014-03-23T20:15:27"/>
    <n v="1393038927"/>
    <x v="1105"/>
    <b v="0"/>
    <n v="20"/>
    <b v="0"/>
    <s v="games/video games"/>
    <n v="628.93081761006295"/>
    <n v="71.55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x v="1106"/>
    <d v="2012-04-04T10:46:15"/>
    <n v="1330969575"/>
    <x v="1106"/>
    <b v="0"/>
    <n v="7"/>
    <b v="0"/>
    <s v="games/video games"/>
    <n v="2.4242424242424243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x v="1107"/>
    <d v="2014-07-23T14:40:24"/>
    <n v="1403556024"/>
    <x v="1107"/>
    <b v="0"/>
    <n v="0"/>
    <b v="0"/>
    <s v="games/video games"/>
    <e v="#DIV/0!"/>
    <e v="#DIV/0!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x v="1108"/>
    <d v="2012-04-13T08:17:15"/>
    <n v="1329146235"/>
    <x v="1108"/>
    <b v="0"/>
    <n v="21"/>
    <b v="0"/>
    <s v="games/video games"/>
    <n v="34.129692832764505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x v="1109"/>
    <d v="2016-11-18T13:03:10"/>
    <n v="1476900190"/>
    <x v="1109"/>
    <b v="0"/>
    <n v="3"/>
    <b v="0"/>
    <s v="games/video games"/>
    <n v="222.22222222222223"/>
    <n v="15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x v="1110"/>
    <d v="2012-12-07T16:23:42"/>
    <n v="1352327022"/>
    <x v="1110"/>
    <b v="0"/>
    <n v="11"/>
    <b v="0"/>
    <s v="games/video games"/>
    <n v="196.0784313725490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x v="1111"/>
    <d v="2016-01-07T22:53:10"/>
    <n v="1449636790"/>
    <x v="1111"/>
    <b v="0"/>
    <n v="1"/>
    <b v="0"/>
    <s v="games/video games"/>
    <n v="250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x v="1112"/>
    <d v="2015-01-19T02:30:00"/>
    <n v="1416507211"/>
    <x v="1112"/>
    <b v="0"/>
    <n v="312"/>
    <b v="0"/>
    <s v="games/video games"/>
    <n v="2.813936146672584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x v="1113"/>
    <d v="2014-08-14T17:27:00"/>
    <n v="1405466820"/>
    <x v="1113"/>
    <b v="0"/>
    <n v="1"/>
    <b v="0"/>
    <s v="games/video games"/>
    <n v="200"/>
    <n v="5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x v="1114"/>
    <d v="2013-10-09T02:18:07"/>
    <n v="1378714687"/>
    <x v="1114"/>
    <b v="0"/>
    <n v="3"/>
    <b v="0"/>
    <s v="games/video games"/>
    <n v="60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x v="1115"/>
    <d v="2016-03-30T09:41:35"/>
    <n v="1456764095"/>
    <x v="1115"/>
    <b v="0"/>
    <n v="4"/>
    <b v="0"/>
    <s v="games/video games"/>
    <n v="754.71698113207549"/>
    <n v="13.25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x v="1116"/>
    <d v="2012-06-09T14:20:08"/>
    <n v="1334089208"/>
    <x v="1116"/>
    <b v="0"/>
    <n v="10"/>
    <b v="0"/>
    <s v="games/video games"/>
    <n v="2800.8066323101052"/>
    <n v="17.852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x v="1117"/>
    <d v="2015-12-25T08:21:53"/>
    <n v="1448461313"/>
    <x v="1117"/>
    <b v="0"/>
    <n v="8"/>
    <b v="0"/>
    <s v="games/video games"/>
    <n v="12.048192771084338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x v="1118"/>
    <d v="2014-04-04T20:59:39"/>
    <n v="1394078379"/>
    <x v="1118"/>
    <b v="0"/>
    <n v="3"/>
    <b v="0"/>
    <s v="games/video games"/>
    <n v="41.284403669724767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x v="1119"/>
    <d v="2014-04-06T13:01:04"/>
    <n v="1395687664"/>
    <x v="1119"/>
    <b v="0"/>
    <n v="1"/>
    <b v="0"/>
    <s v="games/video games"/>
    <n v="420"/>
    <n v="5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x v="1120"/>
    <d v="2011-10-28T14:56:40"/>
    <n v="1315947400"/>
    <x v="1120"/>
    <b v="0"/>
    <n v="0"/>
    <b v="0"/>
    <s v="games/video games"/>
    <e v="#DIV/0!"/>
    <e v="#DIV/0!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x v="1121"/>
    <d v="2016-03-13T15:25:16"/>
    <n v="1455315916"/>
    <x v="1121"/>
    <b v="0"/>
    <n v="5"/>
    <b v="0"/>
    <s v="games/video games"/>
    <n v="8620.689655172413"/>
    <n v="5.8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x v="1122"/>
    <d v="2013-05-30T10:53:45"/>
    <n v="1368723225"/>
    <x v="1122"/>
    <b v="0"/>
    <n v="0"/>
    <b v="0"/>
    <s v="games/video games"/>
    <e v="#DIV/0!"/>
    <e v="#DIV/0!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x v="1123"/>
    <d v="2014-04-19T06:34:08"/>
    <n v="1395318848"/>
    <x v="1123"/>
    <b v="0"/>
    <n v="3"/>
    <b v="0"/>
    <s v="games/video games"/>
    <n v="454.54545454545456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x v="1124"/>
    <d v="2015-04-30T10:00:51"/>
    <n v="1427817651"/>
    <x v="1124"/>
    <b v="0"/>
    <n v="7"/>
    <b v="0"/>
    <s v="games/mobile games"/>
    <n v="211.7647058823529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x v="1125"/>
    <d v="2015-09-25T08:58:50"/>
    <n v="1438009130"/>
    <x v="1125"/>
    <b v="0"/>
    <n v="0"/>
    <b v="0"/>
    <s v="games/mobile games"/>
    <e v="#DIV/0!"/>
    <e v="#DIV/0!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x v="1126"/>
    <d v="2016-07-14T01:51:34"/>
    <n v="1465890694"/>
    <x v="1126"/>
    <b v="0"/>
    <n v="2"/>
    <b v="0"/>
    <s v="games/mobile games"/>
    <n v="200"/>
    <n v="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x v="1127"/>
    <d v="2014-11-14T15:30:00"/>
    <n v="1413318600"/>
    <x v="1127"/>
    <b v="0"/>
    <n v="23"/>
    <b v="0"/>
    <s v="games/mobile games"/>
    <n v="59.82905982905983"/>
    <n v="25.434782608695652"/>
    <x v="6"/>
    <x v="18"/>
  </r>
  <r>
    <n v="1128"/>
    <s v="Flying Turds"/>
    <s v="#havingfunFTW"/>
    <x v="28"/>
    <n v="1"/>
    <x v="2"/>
    <x v="1"/>
    <s v="GBP"/>
    <x v="1128"/>
    <d v="2014-08-07T09:35:17"/>
    <n v="1404833717"/>
    <x v="1128"/>
    <b v="0"/>
    <n v="1"/>
    <b v="0"/>
    <s v="games/mobile games"/>
    <n v="1000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x v="1129"/>
    <d v="2016-06-05T00:21:33"/>
    <n v="1462515693"/>
    <x v="1129"/>
    <b v="0"/>
    <n v="2"/>
    <b v="0"/>
    <s v="games/mobile games"/>
    <n v="952.38095238095241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x v="1130"/>
    <d v="2014-11-25T18:55:00"/>
    <n v="1411775700"/>
    <x v="1130"/>
    <b v="0"/>
    <n v="3"/>
    <b v="0"/>
    <s v="games/mobile games"/>
    <n v="454.54545454545456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x v="1131"/>
    <d v="2015-12-24T15:47:48"/>
    <n v="1448401668"/>
    <x v="1131"/>
    <b v="0"/>
    <n v="0"/>
    <b v="0"/>
    <s v="games/mobile games"/>
    <e v="#DIV/0!"/>
    <e v="#DIV/0!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x v="1132"/>
    <d v="2016-12-31T20:46:11"/>
    <n v="1480646771"/>
    <x v="1132"/>
    <b v="0"/>
    <n v="13"/>
    <b v="0"/>
    <s v="games/mobile games"/>
    <n v="6.9541029207232263"/>
    <n v="110.61538461538461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x v="1133"/>
    <d v="2014-07-31T03:46:21"/>
    <n v="1404207981"/>
    <x v="1133"/>
    <b v="0"/>
    <n v="1"/>
    <b v="0"/>
    <s v="games/mobile games"/>
    <n v="150"/>
    <n v="2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x v="1134"/>
    <d v="2014-11-28T22:33:00"/>
    <n v="1416034228"/>
    <x v="1134"/>
    <b v="0"/>
    <n v="1"/>
    <b v="0"/>
    <s v="games/mobile games"/>
    <n v="25000"/>
    <n v="1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x v="1135"/>
    <d v="2016-08-06T17:44:54"/>
    <n v="1467935094"/>
    <x v="1135"/>
    <b v="0"/>
    <n v="1"/>
    <b v="0"/>
    <s v="games/mobile games"/>
    <n v="20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x v="1136"/>
    <d v="2015-12-19T10:07:09"/>
    <n v="1447949229"/>
    <x v="1136"/>
    <b v="0"/>
    <n v="6"/>
    <b v="0"/>
    <s v="games/mobile games"/>
    <n v="15.518518518518519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x v="1137"/>
    <d v="2016-04-23T13:40:21"/>
    <n v="1458848421"/>
    <x v="1137"/>
    <b v="0"/>
    <n v="39"/>
    <b v="0"/>
    <s v="games/mobile games"/>
    <n v="2.5316455696202533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x v="1138"/>
    <d v="2017-01-21T15:45:31"/>
    <n v="1483307131"/>
    <x v="1138"/>
    <b v="0"/>
    <n v="4"/>
    <b v="0"/>
    <s v="games/mobile games"/>
    <n v="280"/>
    <n v="31.25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x v="1139"/>
    <d v="2015-01-01T02:20:26"/>
    <n v="1417508426"/>
    <x v="1139"/>
    <b v="0"/>
    <n v="1"/>
    <b v="0"/>
    <s v="games/mobile games"/>
    <n v="1600"/>
    <n v="5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x v="1140"/>
    <d v="2015-08-06T05:05:21"/>
    <n v="1436267121"/>
    <x v="1140"/>
    <b v="0"/>
    <n v="0"/>
    <b v="0"/>
    <s v="games/mobile games"/>
    <e v="#DIV/0!"/>
    <e v="#DIV/0!"/>
    <x v="6"/>
    <x v="18"/>
  </r>
  <r>
    <n v="1141"/>
    <s v="Arena Z - Zombie Survival"/>
    <s v="I think this will be a great game!"/>
    <x v="2"/>
    <n v="0"/>
    <x v="2"/>
    <x v="12"/>
    <s v="EUR"/>
    <x v="1141"/>
    <d v="2015-07-09T10:47:30"/>
    <n v="1433868450"/>
    <x v="1141"/>
    <b v="0"/>
    <n v="0"/>
    <b v="0"/>
    <s v="games/mobile games"/>
    <e v="#DIV/0!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x v="1142"/>
    <d v="2015-02-16T18:08:47"/>
    <n v="1421539727"/>
    <x v="1142"/>
    <b v="0"/>
    <n v="0"/>
    <b v="0"/>
    <s v="games/mobile games"/>
    <e v="#DIV/0!"/>
    <e v="#DIV/0!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x v="1143"/>
    <d v="2015-12-16T22:38:46"/>
    <n v="1447735126"/>
    <x v="1143"/>
    <b v="0"/>
    <n v="8"/>
    <b v="0"/>
    <s v="games/mobile games"/>
    <n v="241.93548387096774"/>
    <n v="23.2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x v="1144"/>
    <d v="2015-04-28T22:22:00"/>
    <n v="1427689320"/>
    <x v="1144"/>
    <b v="0"/>
    <n v="0"/>
    <b v="0"/>
    <s v="food/food trucks"/>
    <e v="#DIV/0!"/>
    <e v="#DIV/0!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x v="1145"/>
    <d v="2014-10-02T11:56:32"/>
    <n v="1407088592"/>
    <x v="1145"/>
    <b v="0"/>
    <n v="1"/>
    <b v="0"/>
    <s v="food/food trucks"/>
    <n v="800"/>
    <n v="10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x v="1146"/>
    <d v="2014-05-02T16:52:53"/>
    <n v="1395787973"/>
    <x v="1146"/>
    <b v="0"/>
    <n v="12"/>
    <b v="0"/>
    <s v="food/food trucks"/>
    <n v="11.320754716981131"/>
    <n v="44.166666666666664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x v="1147"/>
    <d v="2014-10-19T17:19:43"/>
    <n v="1408576783"/>
    <x v="1147"/>
    <b v="0"/>
    <n v="0"/>
    <b v="0"/>
    <s v="food/food trucks"/>
    <e v="#DIV/0!"/>
    <e v="#DIV/0!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x v="1148"/>
    <d v="2016-11-30T23:06:21"/>
    <n v="1477973181"/>
    <x v="1148"/>
    <b v="0"/>
    <n v="3"/>
    <b v="0"/>
    <s v="food/food trucks"/>
    <n v="205.47945205479451"/>
    <n v="24.333333333333332"/>
    <x v="7"/>
    <x v="19"/>
  </r>
  <r>
    <n v="1149"/>
    <s v="The Floridian Food Truck"/>
    <s v="Bringing culturally diverse Floridian cuisine to the people!"/>
    <x v="63"/>
    <n v="75"/>
    <x v="2"/>
    <x v="0"/>
    <s v="USD"/>
    <x v="1149"/>
    <d v="2016-06-16T11:02:46"/>
    <n v="1463504566"/>
    <x v="1149"/>
    <b v="0"/>
    <n v="2"/>
    <b v="0"/>
    <s v="food/food trucks"/>
    <n v="666.66666666666663"/>
    <n v="37.5"/>
    <x v="7"/>
    <x v="19"/>
  </r>
  <r>
    <n v="1150"/>
    <s v="Chef Po's Food Truck"/>
    <s v="Bringing delicious authentic and fusion Taiwanese Food to the West Coast."/>
    <x v="30"/>
    <n v="252"/>
    <x v="2"/>
    <x v="0"/>
    <s v="USD"/>
    <x v="1150"/>
    <d v="2016-01-08T16:54:35"/>
    <n v="1447109675"/>
    <x v="1150"/>
    <b v="0"/>
    <n v="6"/>
    <b v="0"/>
    <s v="food/food trucks"/>
    <n v="9.9206349206349209"/>
    <n v="42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x v="1151"/>
    <d v="2015-09-06T20:27:43"/>
    <n v="1439000863"/>
    <x v="1151"/>
    <b v="0"/>
    <n v="0"/>
    <b v="0"/>
    <s v="food/food trucks"/>
    <e v="#DIV/0!"/>
    <e v="#DIV/0!"/>
    <x v="7"/>
    <x v="19"/>
  </r>
  <r>
    <n v="1152"/>
    <s v="Peruvian King Food Truck"/>
    <s v="Peruvian food truck with an LA twist."/>
    <x v="194"/>
    <n v="911"/>
    <x v="2"/>
    <x v="0"/>
    <s v="USD"/>
    <x v="1152"/>
    <d v="2015-05-15T11:01:52"/>
    <n v="1429117312"/>
    <x v="1152"/>
    <b v="0"/>
    <n v="15"/>
    <b v="0"/>
    <s v="food/food trucks"/>
    <n v="17.563117453347971"/>
    <n v="60.733333333333334"/>
    <x v="7"/>
    <x v="19"/>
  </r>
  <r>
    <n v="1153"/>
    <s v="The Cold Spot Mobile Trailer"/>
    <s v="A mobile concession trailer for snow cones, ice cream, smoothies and more"/>
    <x v="6"/>
    <n v="50"/>
    <x v="2"/>
    <x v="0"/>
    <s v="USD"/>
    <x v="1153"/>
    <d v="2015-06-18T11:08:25"/>
    <n v="1432055305"/>
    <x v="1153"/>
    <b v="0"/>
    <n v="1"/>
    <b v="0"/>
    <s v="food/food trucks"/>
    <n v="160"/>
    <n v="5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x v="1154"/>
    <d v="2015-09-05T20:36:46"/>
    <n v="1438915006"/>
    <x v="1154"/>
    <b v="0"/>
    <n v="3"/>
    <b v="0"/>
    <s v="food/food trucks"/>
    <n v="15.38461538461538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x v="1155"/>
    <d v="2014-08-14T12:20:08"/>
    <n v="1405448408"/>
    <x v="1155"/>
    <b v="0"/>
    <n v="8"/>
    <b v="0"/>
    <s v="food/food trucks"/>
    <n v="132.97872340425531"/>
    <n v="23.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x v="1156"/>
    <d v="2015-02-23T19:42:42"/>
    <n v="1422150162"/>
    <x v="1156"/>
    <b v="0"/>
    <n v="0"/>
    <b v="0"/>
    <s v="food/food trucks"/>
    <e v="#DIV/0!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x v="1157"/>
    <d v="2014-12-05T10:04:40"/>
    <n v="1412607880"/>
    <x v="1157"/>
    <b v="0"/>
    <n v="3"/>
    <b v="0"/>
    <s v="food/food trucks"/>
    <n v="66.22516556291390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x v="1158"/>
    <d v="2014-12-08T20:12:08"/>
    <n v="1415499128"/>
    <x v="1158"/>
    <b v="0"/>
    <n v="3"/>
    <b v="0"/>
    <s v="food/food trucks"/>
    <n v="214.28571428571428"/>
    <n v="11.666666666666666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x v="1159"/>
    <d v="2015-06-30T09:45:00"/>
    <n v="1433006765"/>
    <x v="1159"/>
    <b v="0"/>
    <n v="0"/>
    <b v="0"/>
    <s v="food/food trucks"/>
    <e v="#DIV/0!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x v="1160"/>
    <d v="2015-03-27T20:43:06"/>
    <n v="1424922186"/>
    <x v="1160"/>
    <b v="0"/>
    <n v="19"/>
    <b v="0"/>
    <s v="food/food trucks"/>
    <n v="25.97402597402597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x v="1161"/>
    <d v="2015-05-19T09:06:29"/>
    <n v="1430233589"/>
    <x v="1161"/>
    <b v="0"/>
    <n v="0"/>
    <b v="0"/>
    <s v="food/food trucks"/>
    <e v="#DIV/0!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x v="1162"/>
    <d v="2014-09-25T10:24:24"/>
    <n v="1408983864"/>
    <x v="1162"/>
    <b v="0"/>
    <n v="2"/>
    <b v="0"/>
    <s v="food/food trucks"/>
    <n v="1714.285714285714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x v="1163"/>
    <d v="2014-08-09T11:22:00"/>
    <n v="1405012920"/>
    <x v="1163"/>
    <b v="0"/>
    <n v="0"/>
    <b v="0"/>
    <s v="food/food trucks"/>
    <e v="#DIV/0!"/>
    <e v="#DIV/0!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x v="1164"/>
    <d v="2016-06-18T11:23:02"/>
    <n v="1463678582"/>
    <x v="1164"/>
    <b v="0"/>
    <n v="0"/>
    <b v="0"/>
    <s v="food/food trucks"/>
    <e v="#DIV/0!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x v="1165"/>
    <d v="2014-07-05T23:08:50"/>
    <n v="1401685730"/>
    <x v="1165"/>
    <b v="0"/>
    <n v="25"/>
    <b v="0"/>
    <s v="food/food trucks"/>
    <n v="4.8297512678097076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x v="1166"/>
    <d v="2015-06-25T22:00:00"/>
    <n v="1432640342"/>
    <x v="1166"/>
    <b v="0"/>
    <n v="8"/>
    <b v="0"/>
    <s v="food/food trucks"/>
    <n v="5.2246603970741905"/>
    <n v="358.875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x v="1167"/>
    <d v="2014-09-12T11:38:15"/>
    <n v="1407865095"/>
    <x v="1167"/>
    <b v="0"/>
    <n v="16"/>
    <b v="0"/>
    <s v="food/food trucks"/>
    <n v="61.287027579162412"/>
    <n v="61.1875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x v="1168"/>
    <d v="2016-09-21T19:17:45"/>
    <n v="1471915065"/>
    <x v="1168"/>
    <b v="0"/>
    <n v="3"/>
    <b v="0"/>
    <s v="food/food trucks"/>
    <n v="17.647058823529413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x v="1169"/>
    <d v="2015-02-22T02:29:23"/>
    <n v="1422001763"/>
    <x v="1169"/>
    <b v="0"/>
    <n v="3"/>
    <b v="0"/>
    <s v="food/food trucks"/>
    <n v="588.23529411764707"/>
    <n v="5.666666666666667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x v="1170"/>
    <d v="2015-05-30T15:26:11"/>
    <n v="1430429171"/>
    <x v="1170"/>
    <b v="0"/>
    <n v="2"/>
    <b v="0"/>
    <s v="food/food trucks"/>
    <n v="250"/>
    <n v="50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x v="1171"/>
    <d v="2014-11-13T14:18:47"/>
    <n v="1414351127"/>
    <x v="1171"/>
    <b v="0"/>
    <n v="1"/>
    <b v="0"/>
    <s v="food/food trucks"/>
    <n v="1000"/>
    <n v="25"/>
    <x v="7"/>
    <x v="19"/>
  </r>
  <r>
    <n v="1172"/>
    <s v="let your dayz take you to the dogs."/>
    <s v="Bringing YOUR favorite dog recipes to the streets."/>
    <x v="7"/>
    <n v="0"/>
    <x v="2"/>
    <x v="0"/>
    <s v="USD"/>
    <x v="1172"/>
    <d v="2014-08-20T10:22:32"/>
    <n v="1405959752"/>
    <x v="1172"/>
    <b v="0"/>
    <n v="0"/>
    <b v="0"/>
    <s v="food/food trucks"/>
    <e v="#DIV/0!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x v="1173"/>
    <d v="2015-08-02T22:27:37"/>
    <n v="1435552057"/>
    <x v="1173"/>
    <b v="0"/>
    <n v="1"/>
    <b v="0"/>
    <s v="food/food trucks"/>
    <n v="4166.666666666667"/>
    <n v="3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x v="1174"/>
    <d v="2016-05-08T14:12:07"/>
    <n v="1460146327"/>
    <x v="1174"/>
    <b v="0"/>
    <n v="19"/>
    <b v="0"/>
    <s v="food/food trucks"/>
    <n v="16.930022573363431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x v="1175"/>
    <d v="2015-07-15T11:28:59"/>
    <n v="1434389339"/>
    <x v="1175"/>
    <b v="0"/>
    <n v="9"/>
    <b v="0"/>
    <s v="food/food trucks"/>
    <n v="34.188034188034187"/>
    <n v="65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x v="1176"/>
    <d v="2017-03-06T07:00:00"/>
    <n v="1484094498"/>
    <x v="1176"/>
    <b v="0"/>
    <n v="1"/>
    <b v="0"/>
    <s v="food/food trucks"/>
    <n v="17500"/>
    <n v="1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x v="1177"/>
    <d v="2014-10-15T09:51:36"/>
    <n v="1410796296"/>
    <x v="1177"/>
    <b v="0"/>
    <n v="0"/>
    <b v="0"/>
    <s v="food/food trucks"/>
    <e v="#DIV/0!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x v="1178"/>
    <d v="2014-08-16T15:44:12"/>
    <n v="1405633452"/>
    <x v="1178"/>
    <b v="0"/>
    <n v="1"/>
    <b v="0"/>
    <s v="food/food trucks"/>
    <n v="15000"/>
    <n v="5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x v="1179"/>
    <d v="2015-10-28T11:17:07"/>
    <n v="1443460627"/>
    <x v="1179"/>
    <b v="0"/>
    <n v="5"/>
    <b v="0"/>
    <s v="food/food trucks"/>
    <n v="18.75"/>
    <n v="64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x v="1180"/>
    <d v="2014-06-28T13:21:54"/>
    <n v="1400786514"/>
    <x v="1180"/>
    <b v="0"/>
    <n v="85"/>
    <b v="0"/>
    <s v="food/food trucks"/>
    <n v="8.5106382978723403"/>
    <n v="69.117647058823536"/>
    <x v="7"/>
    <x v="19"/>
  </r>
  <r>
    <n v="1181"/>
    <s v="Gringo Loco Tacos Food Truck"/>
    <s v="Bringing the best tacos to the streets of Chicago!"/>
    <x v="63"/>
    <n v="4"/>
    <x v="2"/>
    <x v="0"/>
    <s v="USD"/>
    <x v="1181"/>
    <d v="2015-03-01T02:08:41"/>
    <n v="1422605321"/>
    <x v="1181"/>
    <b v="0"/>
    <n v="3"/>
    <b v="0"/>
    <s v="food/food trucks"/>
    <n v="1250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x v="1182"/>
    <d v="2017-01-12T10:42:00"/>
    <n v="1482609088"/>
    <x v="1182"/>
    <b v="0"/>
    <n v="4"/>
    <b v="0"/>
    <s v="food/food trucks"/>
    <n v="23.80952380952381"/>
    <n v="10.5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x v="1183"/>
    <d v="2016-11-01T21:59:00"/>
    <n v="1476391223"/>
    <x v="1183"/>
    <b v="0"/>
    <n v="3"/>
    <b v="0"/>
    <s v="food/food trucks"/>
    <n v="25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x v="1184"/>
    <d v="2017-02-06T08:23:31"/>
    <n v="1483712611"/>
    <x v="1184"/>
    <b v="0"/>
    <n v="375"/>
    <b v="1"/>
    <s v="photography/photobooks"/>
    <n v="0.9529585029888243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x v="1185"/>
    <d v="2015-06-07T22:00:00"/>
    <n v="1430945149"/>
    <x v="1185"/>
    <b v="0"/>
    <n v="111"/>
    <b v="1"/>
    <s v="photography/photobooks"/>
    <n v="0.9484066767830045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x v="1186"/>
    <d v="2015-06-01T16:42:00"/>
    <n v="1430340195"/>
    <x v="1186"/>
    <b v="0"/>
    <n v="123"/>
    <b v="1"/>
    <s v="photography/photobooks"/>
    <n v="0.93691442848219864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x v="1187"/>
    <d v="2015-05-17T12:00:00"/>
    <n v="1429133323"/>
    <x v="1187"/>
    <b v="0"/>
    <n v="70"/>
    <b v="1"/>
    <s v="photography/photobooks"/>
    <n v="0.96037756558006804"/>
    <n v="130.15714285714284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x v="1188"/>
    <d v="2016-12-28T10:49:00"/>
    <n v="1481129340"/>
    <x v="1188"/>
    <b v="0"/>
    <n v="85"/>
    <b v="1"/>
    <s v="photography/photobooks"/>
    <n v="0.62285892245406416"/>
    <n v="37.77647058823529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x v="1189"/>
    <d v="2016-06-29T17:29:55"/>
    <n v="1465428595"/>
    <x v="1189"/>
    <b v="0"/>
    <n v="86"/>
    <b v="1"/>
    <s v="photography/photobooks"/>
    <n v="0.92783505154639179"/>
    <n v="112.7906976744186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x v="1190"/>
    <d v="2014-08-31T09:58:45"/>
    <n v="1406908725"/>
    <x v="1190"/>
    <b v="0"/>
    <n v="13"/>
    <b v="1"/>
    <s v="photography/photobooks"/>
    <n v="0.7407407407407407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x v="1191"/>
    <d v="2016-03-20T07:29:20"/>
    <n v="1455892160"/>
    <x v="1191"/>
    <b v="0"/>
    <n v="33"/>
    <b v="1"/>
    <s v="photography/photobooks"/>
    <n v="0.91680814940577249"/>
    <n v="89.242424242424249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x v="1192"/>
    <d v="2017-02-11T06:09:38"/>
    <n v="1484222978"/>
    <x v="1192"/>
    <b v="0"/>
    <n v="15"/>
    <b v="1"/>
    <s v="photography/photobooks"/>
    <n v="0.34482758620689657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x v="1193"/>
    <d v="2016-04-09T11:37:33"/>
    <n v="1455043053"/>
    <x v="1193"/>
    <b v="0"/>
    <n v="273"/>
    <b v="1"/>
    <s v="photography/photobooks"/>
    <n v="0.96193486326783018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x v="1194"/>
    <d v="2015-04-08T05:42:59"/>
    <n v="1425901379"/>
    <x v="1194"/>
    <b v="0"/>
    <n v="714"/>
    <b v="1"/>
    <s v="photography/photobooks"/>
    <n v="0.3103277060575968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x v="1195"/>
    <d v="2015-12-20T03:00:00"/>
    <n v="1445415653"/>
    <x v="1195"/>
    <b v="0"/>
    <n v="170"/>
    <b v="1"/>
    <s v="photography/photobooks"/>
    <n v="0.7407407407407407"/>
    <n v="79.411764705882348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x v="1196"/>
    <d v="2015-12-18T13:38:59"/>
    <n v="1447875539"/>
    <x v="1196"/>
    <b v="0"/>
    <n v="512"/>
    <b v="1"/>
    <s v="photography/photobooks"/>
    <n v="0.37049339499706163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x v="1197"/>
    <d v="2016-06-12T23:59:00"/>
    <n v="1463155034"/>
    <x v="1197"/>
    <b v="0"/>
    <n v="314"/>
    <b v="1"/>
    <s v="photography/photobooks"/>
    <n v="0.39479917881770804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x v="1198"/>
    <d v="2015-12-30T21:00:00"/>
    <n v="1448463086"/>
    <x v="1198"/>
    <b v="0"/>
    <n v="167"/>
    <b v="1"/>
    <s v="photography/photobooks"/>
    <n v="0.38372985418265543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x v="1199"/>
    <d v="2015-07-08T12:30:00"/>
    <n v="1433615400"/>
    <x v="1199"/>
    <b v="0"/>
    <n v="9"/>
    <b v="1"/>
    <s v="photography/photobooks"/>
    <n v="0.98700334199777195"/>
    <n v="299.22222222222223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x v="1200"/>
    <d v="2015-04-16T05:27:36"/>
    <n v="1427369256"/>
    <x v="1200"/>
    <b v="0"/>
    <n v="103"/>
    <b v="1"/>
    <s v="photography/photobooks"/>
    <n v="0.796151932327085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x v="1201"/>
    <d v="2016-07-15T08:34:06"/>
    <n v="1466001246"/>
    <x v="1201"/>
    <b v="0"/>
    <n v="111"/>
    <b v="1"/>
    <s v="photography/photobooks"/>
    <n v="0.97620182647361731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x v="1202"/>
    <d v="2015-06-27T00:55:54"/>
    <n v="1432796154"/>
    <x v="1202"/>
    <b v="0"/>
    <n v="271"/>
    <b v="1"/>
    <s v="photography/photobooks"/>
    <n v="0.50189717130754252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x v="1203"/>
    <d v="2015-05-31T08:45:27"/>
    <n v="1430491527"/>
    <x v="1203"/>
    <b v="0"/>
    <n v="101"/>
    <b v="1"/>
    <s v="photography/photobooks"/>
    <n v="0.9760479041916168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x v="1204"/>
    <d v="2015-12-03T23:00:00"/>
    <n v="1445363833"/>
    <x v="1204"/>
    <b v="0"/>
    <n v="57"/>
    <b v="1"/>
    <s v="photography/photobooks"/>
    <n v="0.97138160352686242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x v="1205"/>
    <d v="2015-06-13T06:09:11"/>
    <n v="1431605351"/>
    <x v="1205"/>
    <b v="0"/>
    <n v="62"/>
    <b v="1"/>
    <s v="photography/photobooks"/>
    <n v="0.99145820622330694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x v="1206"/>
    <d v="2017-03-11T07:29:00"/>
    <n v="1486406253"/>
    <x v="1206"/>
    <b v="0"/>
    <n v="32"/>
    <b v="1"/>
    <s v="photography/photobooks"/>
    <n v="0.86956521739130432"/>
    <n v="32.34375"/>
    <x v="8"/>
    <x v="20"/>
  </r>
  <r>
    <n v="1207"/>
    <s v="ITALIANA"/>
    <s v="A humanistic photo book about ancestral &amp; post-modern Italy."/>
    <x v="227"/>
    <n v="17396"/>
    <x v="0"/>
    <x v="13"/>
    <s v="EUR"/>
    <x v="1207"/>
    <d v="2016-03-31T04:00:00"/>
    <n v="1456827573"/>
    <x v="1207"/>
    <b v="0"/>
    <n v="141"/>
    <b v="1"/>
    <s v="photography/photobooks"/>
    <n v="0.95999080248332946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x v="1208"/>
    <d v="2016-03-24T10:01:04"/>
    <n v="1456246864"/>
    <x v="1208"/>
    <b v="0"/>
    <n v="75"/>
    <b v="1"/>
    <s v="photography/photobooks"/>
    <n v="0.64391500321957507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x v="1209"/>
    <d v="2017-02-25T14:18:25"/>
    <n v="1485461905"/>
    <x v="1209"/>
    <b v="0"/>
    <n v="46"/>
    <b v="1"/>
    <s v="photography/photobooks"/>
    <n v="0.94339622641509435"/>
    <n v="138.2608695652174"/>
    <x v="8"/>
    <x v="20"/>
  </r>
  <r>
    <n v="1210"/>
    <s v="Det Andra GÃ¶teborg"/>
    <s v="En fotobok om livet i det enda andra GÃ¶teborg i vÃ¤rlden"/>
    <x v="22"/>
    <n v="50863"/>
    <x v="0"/>
    <x v="11"/>
    <s v="SEK"/>
    <x v="1210"/>
    <d v="2015-05-31T15:00:00"/>
    <n v="1431124572"/>
    <x v="1210"/>
    <b v="0"/>
    <n v="103"/>
    <b v="1"/>
    <s v="photography/photobooks"/>
    <n v="0.39321314118317835"/>
    <n v="493.81553398058253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x v="1211"/>
    <d v="2016-06-09T14:47:41"/>
    <n v="1464209261"/>
    <x v="1211"/>
    <b v="0"/>
    <n v="6"/>
    <b v="1"/>
    <s v="photography/photobooks"/>
    <n v="0.98911968348170132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x v="1212"/>
    <d v="2015-11-26T19:00:00"/>
    <n v="1447195695"/>
    <x v="1212"/>
    <b v="0"/>
    <n v="83"/>
    <b v="1"/>
    <s v="photography/photobooks"/>
    <n v="0.77495350278983266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x v="1213"/>
    <d v="2017-01-31T12:08:20"/>
    <n v="1482862100"/>
    <x v="1213"/>
    <b v="0"/>
    <n v="108"/>
    <b v="1"/>
    <s v="photography/photobooks"/>
    <n v="0.97817908201655379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x v="1214"/>
    <d v="2015-06-09T14:10:05"/>
    <n v="1428696605"/>
    <x v="1214"/>
    <b v="0"/>
    <n v="25"/>
    <b v="1"/>
    <s v="photography/photobooks"/>
    <n v="0.75872534142640369"/>
    <n v="105.4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x v="1215"/>
    <d v="2014-05-30T16:09:16"/>
    <n v="1398895756"/>
    <x v="1215"/>
    <b v="0"/>
    <n v="549"/>
    <b v="1"/>
    <s v="photography/photobooks"/>
    <n v="0.12721348279730235"/>
    <n v="71.592003642987251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x v="1216"/>
    <d v="2015-10-02T17:03:00"/>
    <n v="1441032457"/>
    <x v="1216"/>
    <b v="0"/>
    <n v="222"/>
    <b v="1"/>
    <s v="photography/photobooks"/>
    <n v="0.68634179821551133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x v="1217"/>
    <d v="2016-07-14T13:25:40"/>
    <n v="1465932340"/>
    <x v="1217"/>
    <b v="0"/>
    <n v="183"/>
    <b v="1"/>
    <s v="photography/photobooks"/>
    <n v="0.97465886939571145"/>
    <n v="148.57377049180329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x v="1218"/>
    <d v="2015-10-31T21:00:00"/>
    <n v="1443714800"/>
    <x v="1218"/>
    <b v="0"/>
    <n v="89"/>
    <b v="1"/>
    <s v="photography/photobooks"/>
    <n v="0.58045791680103187"/>
    <n v="174.2134831460674"/>
    <x v="8"/>
    <x v="20"/>
  </r>
  <r>
    <n v="1219"/>
    <s v="The Box"/>
    <s v="The Box is a fine art book of Ron Amato's innovative and seductive photography project."/>
    <x v="229"/>
    <n v="26024"/>
    <x v="0"/>
    <x v="0"/>
    <s v="USD"/>
    <x v="1219"/>
    <d v="2016-10-20T05:05:13"/>
    <n v="1474369513"/>
    <x v="1219"/>
    <b v="0"/>
    <n v="253"/>
    <b v="1"/>
    <s v="photography/photobooks"/>
    <n v="0.62826621580079922"/>
    <n v="102.86166007905139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x v="1220"/>
    <d v="2015-08-25T09:05:12"/>
    <n v="1437923112"/>
    <x v="1220"/>
    <b v="0"/>
    <n v="140"/>
    <b v="1"/>
    <s v="photography/photobooks"/>
    <n v="0.9637006103437199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x v="1221"/>
    <d v="2016-12-03T18:00:00"/>
    <n v="1478431488"/>
    <x v="1221"/>
    <b v="0"/>
    <n v="103"/>
    <b v="1"/>
    <s v="photography/photobooks"/>
    <n v="0.89758915712298193"/>
    <n v="23.796213592233013"/>
    <x v="8"/>
    <x v="20"/>
  </r>
  <r>
    <n v="1222"/>
    <s v="Project Pilgrim"/>
    <s v="Project Pilgrim is my effort to work towards normalizing mental health."/>
    <x v="23"/>
    <n v="11215"/>
    <x v="0"/>
    <x v="5"/>
    <s v="CAD"/>
    <x v="1222"/>
    <d v="2016-03-31T22:00:00"/>
    <n v="1456852647"/>
    <x v="1222"/>
    <b v="0"/>
    <n v="138"/>
    <b v="1"/>
    <s v="photography/photobooks"/>
    <n v="0.35666518056174767"/>
    <n v="81.268115942028984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x v="1223"/>
    <d v="2016-11-09T23:15:09"/>
    <n v="1476159309"/>
    <x v="1223"/>
    <b v="0"/>
    <n v="191"/>
    <b v="1"/>
    <s v="photography/photobooks"/>
    <n v="0.89201243411271791"/>
    <n v="116.21465968586388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x v="1224"/>
    <d v="2014-06-06T07:11:42"/>
    <n v="1396876302"/>
    <x v="1224"/>
    <b v="0"/>
    <n v="18"/>
    <b v="0"/>
    <s v="music/world music"/>
    <n v="14.150943396226415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x v="1225"/>
    <d v="2013-10-22T15:44:38"/>
    <n v="1377294278"/>
    <x v="1225"/>
    <b v="0"/>
    <n v="3"/>
    <b v="0"/>
    <s v="music/world music"/>
    <n v="22.727272727272727"/>
    <n v="44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x v="1226"/>
    <d v="2014-04-20T19:00:00"/>
    <n v="1395089981"/>
    <x v="1226"/>
    <b v="0"/>
    <n v="40"/>
    <b v="0"/>
    <s v="music/world music"/>
    <n v="25.8131130614352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x v="1227"/>
    <d v="2014-08-07T01:00:00"/>
    <n v="1404770616"/>
    <x v="1227"/>
    <b v="0"/>
    <n v="0"/>
    <b v="0"/>
    <s v="music/world music"/>
    <e v="#DIV/0!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x v="1228"/>
    <d v="2011-09-28T11:30:08"/>
    <n v="1312047008"/>
    <x v="1228"/>
    <b v="0"/>
    <n v="24"/>
    <b v="0"/>
    <s v="music/world music"/>
    <n v="3.412969283276450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x v="1229"/>
    <d v="2012-04-16T10:00:00"/>
    <n v="1331982127"/>
    <x v="1229"/>
    <b v="0"/>
    <n v="1"/>
    <b v="0"/>
    <s v="music/world music"/>
    <n v="110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x v="1230"/>
    <d v="2011-02-24T17:20:30"/>
    <n v="1295997630"/>
    <x v="1230"/>
    <b v="0"/>
    <n v="0"/>
    <b v="0"/>
    <s v="music/world music"/>
    <e v="#DIV/0!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x v="1231"/>
    <d v="2015-08-27T19:00:00"/>
    <n v="1436394968"/>
    <x v="1231"/>
    <b v="0"/>
    <n v="0"/>
    <b v="0"/>
    <s v="music/world music"/>
    <e v="#DIV/0!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x v="1232"/>
    <d v="2013-10-06T14:21:10"/>
    <n v="1377030070"/>
    <x v="1232"/>
    <b v="0"/>
    <n v="1"/>
    <b v="0"/>
    <s v="music/world music"/>
    <n v="125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x v="1233"/>
    <d v="2012-02-21T16:46:14"/>
    <n v="1328049974"/>
    <x v="1233"/>
    <b v="0"/>
    <n v="6"/>
    <b v="0"/>
    <s v="music/world music"/>
    <n v="8.620689655172414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x v="1234"/>
    <d v="2015-02-02T12:55:42"/>
    <n v="1420311342"/>
    <x v="1234"/>
    <b v="0"/>
    <n v="0"/>
    <b v="0"/>
    <s v="music/world music"/>
    <e v="#DIV/0!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x v="1235"/>
    <d v="2013-12-14T21:14:59"/>
    <n v="1383621299"/>
    <x v="1235"/>
    <b v="0"/>
    <n v="6"/>
    <b v="0"/>
    <s v="music/world music"/>
    <n v="35.876190476190473"/>
    <n v="35"/>
    <x v="4"/>
    <x v="21"/>
  </r>
  <r>
    <n v="1236"/>
    <s v="&quot;Volando&quot; CD Release (Canceled)"/>
    <s v="Raising money to give the musicians their due."/>
    <x v="30"/>
    <n v="0"/>
    <x v="1"/>
    <x v="0"/>
    <s v="USD"/>
    <x v="1236"/>
    <d v="2012-07-28T10:00:00"/>
    <n v="1342801164"/>
    <x v="1236"/>
    <b v="0"/>
    <n v="0"/>
    <b v="0"/>
    <s v="music/world music"/>
    <e v="#DIV/0!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x v="1237"/>
    <d v="2012-08-24T00:47:45"/>
    <n v="1344062865"/>
    <x v="1237"/>
    <b v="0"/>
    <n v="0"/>
    <b v="0"/>
    <s v="music/world music"/>
    <e v="#DIV/0!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x v="1238"/>
    <d v="2011-08-06T08:38:56"/>
    <n v="1310049536"/>
    <x v="1238"/>
    <b v="0"/>
    <n v="3"/>
    <b v="0"/>
    <s v="music/world music"/>
    <n v="5.617977528089888"/>
    <n v="59.333333333333336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x v="1239"/>
    <d v="2012-01-05T17:06:07"/>
    <n v="1323212767"/>
    <x v="1239"/>
    <b v="0"/>
    <n v="0"/>
    <b v="0"/>
    <s v="music/world music"/>
    <e v="#DIV/0!"/>
    <e v="#DIV/0!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x v="1240"/>
    <d v="2013-07-12T15:51:00"/>
    <n v="1368579457"/>
    <x v="1240"/>
    <b v="0"/>
    <n v="8"/>
    <b v="0"/>
    <s v="music/world music"/>
    <n v="33.195020746887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x v="1241"/>
    <d v="2014-11-02T23:59:00"/>
    <n v="1413057980"/>
    <x v="1241"/>
    <b v="0"/>
    <n v="34"/>
    <b v="0"/>
    <s v="music/world music"/>
    <n v="1.9708316909735908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x v="1242"/>
    <d v="2011-09-11T07:18:00"/>
    <n v="1314417502"/>
    <x v="1242"/>
    <b v="0"/>
    <n v="1"/>
    <b v="0"/>
    <s v="music/world music"/>
    <n v="182.2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x v="1243"/>
    <d v="2011-07-08T15:00:00"/>
    <n v="1304888771"/>
    <x v="1243"/>
    <b v="0"/>
    <n v="38"/>
    <b v="0"/>
    <s v="music/world music"/>
    <n v="7.0963926670609103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x v="1244"/>
    <d v="2013-04-22T15:00:00"/>
    <n v="1363981723"/>
    <x v="1244"/>
    <b v="1"/>
    <n v="45"/>
    <b v="1"/>
    <s v="music/rock"/>
    <n v="0.96339113680154143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x v="1245"/>
    <d v="2014-06-14T08:23:54"/>
    <n v="1400163834"/>
    <x v="1245"/>
    <b v="1"/>
    <n v="17"/>
    <b v="1"/>
    <s v="music/rock"/>
    <n v="0.8316008316008316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x v="1246"/>
    <d v="2011-12-05T20:02:29"/>
    <n v="1319245349"/>
    <x v="1246"/>
    <b v="1"/>
    <n v="31"/>
    <b v="1"/>
    <s v="music/rock"/>
    <n v="0.85470085470085466"/>
    <n v="75.483870967741936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x v="1247"/>
    <d v="2013-05-06T01:00:55"/>
    <n v="1365231655"/>
    <x v="1247"/>
    <b v="1"/>
    <n v="50"/>
    <b v="1"/>
    <s v="music/rock"/>
    <n v="0.81871345029239762"/>
    <n v="85.5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x v="1248"/>
    <d v="2014-06-13T00:59:00"/>
    <n v="1399563953"/>
    <x v="1248"/>
    <b v="1"/>
    <n v="59"/>
    <b v="1"/>
    <s v="music/rock"/>
    <n v="0.65945660775520976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x v="1249"/>
    <d v="2012-07-07T11:46:51"/>
    <n v="1339091211"/>
    <x v="1249"/>
    <b v="1"/>
    <n v="81"/>
    <b v="1"/>
    <s v="music/rock"/>
    <n v="0.957487552661815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x v="1250"/>
    <d v="2014-09-06T09:25:31"/>
    <n v="1406129131"/>
    <x v="1250"/>
    <b v="1"/>
    <n v="508"/>
    <b v="1"/>
    <s v="music/rock"/>
    <n v="0.49961696033041336"/>
    <n v="118.2007874015748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x v="1251"/>
    <d v="2011-09-25T13:32:47"/>
    <n v="1311795167"/>
    <x v="1251"/>
    <b v="1"/>
    <n v="74"/>
    <b v="1"/>
    <s v="music/rock"/>
    <n v="0.9823182711198428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x v="1252"/>
    <d v="2013-10-24T17:42:49"/>
    <n v="1380238969"/>
    <x v="1252"/>
    <b v="1"/>
    <n v="141"/>
    <b v="1"/>
    <s v="music/rock"/>
    <n v="0.72644250726442505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x v="1253"/>
    <d v="2014-09-03T12:48:27"/>
    <n v="1407178107"/>
    <x v="1253"/>
    <b v="1"/>
    <n v="711"/>
    <b v="1"/>
    <s v="music/rock"/>
    <n v="3.2912795573360648E-4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x v="1254"/>
    <d v="2010-12-31T22:59:00"/>
    <n v="1288968886"/>
    <x v="1254"/>
    <b v="1"/>
    <n v="141"/>
    <b v="1"/>
    <s v="music/rock"/>
    <n v="0.50288973954814986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x v="1255"/>
    <d v="2013-12-01T15:17:32"/>
    <n v="1383337052"/>
    <x v="1255"/>
    <b v="1"/>
    <n v="109"/>
    <b v="1"/>
    <s v="music/rock"/>
    <n v="0.49415252841377039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x v="1256"/>
    <d v="2012-02-12T16:03:51"/>
    <n v="1326492231"/>
    <x v="1256"/>
    <b v="1"/>
    <n v="361"/>
    <b v="1"/>
    <s v="music/rock"/>
    <n v="0.8477179292059454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x v="1257"/>
    <d v="2011-04-02T19:03:10"/>
    <n v="1297562590"/>
    <x v="1257"/>
    <b v="1"/>
    <n v="176"/>
    <b v="1"/>
    <s v="music/rock"/>
    <n v="0.33929673041332509"/>
    <n v="92.102272727272734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x v="1258"/>
    <d v="2013-08-31T08:40:12"/>
    <n v="1375368012"/>
    <x v="1258"/>
    <b v="1"/>
    <n v="670"/>
    <b v="1"/>
    <s v="music/rock"/>
    <n v="0.46916124915746454"/>
    <n v="38.175462686567165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x v="1259"/>
    <d v="2014-06-08T21:59:00"/>
    <n v="1399504664"/>
    <x v="1259"/>
    <b v="1"/>
    <n v="96"/>
    <b v="1"/>
    <s v="music/rock"/>
    <n v="0.95932463545663849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x v="1260"/>
    <d v="2014-02-26T14:13:40"/>
    <n v="1390853620"/>
    <x v="1260"/>
    <b v="1"/>
    <n v="74"/>
    <b v="1"/>
    <s v="music/rock"/>
    <n v="0.87976539589442815"/>
    <n v="50.689189189189186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x v="1261"/>
    <d v="2014-01-29T02:13:47"/>
    <n v="1388391227"/>
    <x v="1261"/>
    <b v="1"/>
    <n v="52"/>
    <b v="1"/>
    <s v="music/rock"/>
    <n v="0.98765432098765427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x v="1262"/>
    <d v="2014-02-16T12:18:12"/>
    <n v="1389982692"/>
    <x v="1262"/>
    <b v="1"/>
    <n v="105"/>
    <b v="1"/>
    <s v="music/rock"/>
    <n v="0.79735034347399414"/>
    <n v="77.638095238095232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x v="1263"/>
    <d v="2014-03-28T19:00:00"/>
    <n v="1393034470"/>
    <x v="1263"/>
    <b v="1"/>
    <n v="41"/>
    <b v="1"/>
    <s v="music/rock"/>
    <n v="0.84033613445378152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x v="1264"/>
    <d v="2013-10-29T09:54:43"/>
    <n v="1380556483"/>
    <x v="1264"/>
    <b v="1"/>
    <n v="34"/>
    <b v="1"/>
    <s v="music/rock"/>
    <n v="0.60073937153419599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x v="1265"/>
    <d v="2010-11-30T09:43:35"/>
    <n v="1287071015"/>
    <x v="1265"/>
    <b v="1"/>
    <n v="66"/>
    <b v="1"/>
    <s v="music/rock"/>
    <n v="0.83929432133462178"/>
    <n v="63.184393939393942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x v="1266"/>
    <d v="2014-01-11T15:02:25"/>
    <n v="1386882145"/>
    <x v="1266"/>
    <b v="1"/>
    <n v="50"/>
    <b v="1"/>
    <s v="music/rock"/>
    <n v="0.9952854897852279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x v="1267"/>
    <d v="2013-07-24T08:02:38"/>
    <n v="1372082558"/>
    <x v="1267"/>
    <b v="1"/>
    <n v="159"/>
    <b v="1"/>
    <s v="music/rock"/>
    <n v="0.98231827111984282"/>
    <n v="140.85534591194968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x v="1268"/>
    <d v="2013-09-20T14:17:27"/>
    <n v="1377116247"/>
    <x v="1268"/>
    <b v="1"/>
    <n v="182"/>
    <b v="1"/>
    <s v="music/rock"/>
    <n v="0.8571428571428571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x v="1269"/>
    <d v="2016-04-15T18:00:00"/>
    <n v="1458157512"/>
    <x v="1269"/>
    <b v="1"/>
    <n v="206"/>
    <b v="1"/>
    <s v="music/rock"/>
    <n v="0.92039557426808971"/>
    <n v="99.15533980582525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x v="1270"/>
    <d v="2012-03-25T13:34:02"/>
    <n v="1327523642"/>
    <x v="1270"/>
    <b v="1"/>
    <n v="169"/>
    <b v="1"/>
    <s v="music/rock"/>
    <n v="0.871687587168758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x v="1271"/>
    <d v="2013-11-13T11:24:19"/>
    <n v="1381767859"/>
    <x v="1271"/>
    <b v="1"/>
    <n v="31"/>
    <b v="1"/>
    <s v="music/rock"/>
    <n v="0.9823182711198428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x v="1272"/>
    <d v="2010-06-14T22:00:00"/>
    <n v="1270576379"/>
    <x v="1272"/>
    <b v="1"/>
    <n v="28"/>
    <b v="1"/>
    <s v="music/rock"/>
    <n v="0.94339622641509435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x v="1273"/>
    <d v="2014-08-31T11:31:31"/>
    <n v="1406914291"/>
    <x v="1273"/>
    <b v="1"/>
    <n v="54"/>
    <b v="1"/>
    <s v="music/rock"/>
    <n v="0.9661835748792270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x v="1274"/>
    <d v="2012-08-30T10:33:45"/>
    <n v="1343320425"/>
    <x v="1274"/>
    <b v="1"/>
    <n v="467"/>
    <b v="1"/>
    <s v="music/rock"/>
    <n v="0.64526386646238476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x v="1275"/>
    <d v="2013-08-07T14:49:47"/>
    <n v="1372884587"/>
    <x v="1275"/>
    <b v="1"/>
    <n v="389"/>
    <b v="1"/>
    <s v="music/rock"/>
    <n v="0.61674842009613051"/>
    <n v="62.522107969151669"/>
    <x v="4"/>
    <x v="11"/>
  </r>
  <r>
    <n v="1276"/>
    <s v="MR. DREAM GOES TO JAIL"/>
    <s v="Sponsor this Brooklyn punk band's debut seven-inch, MR. DREAM GOES TO JAIL."/>
    <x v="9"/>
    <n v="3132.63"/>
    <x v="0"/>
    <x v="0"/>
    <s v="USD"/>
    <x v="1276"/>
    <d v="2009-08-31T22:00:00"/>
    <n v="1247504047"/>
    <x v="1276"/>
    <b v="1"/>
    <n v="68"/>
    <b v="1"/>
    <s v="music/rock"/>
    <n v="0.95766177301500655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x v="1277"/>
    <d v="2012-09-04T07:29:07"/>
    <n v="1343741347"/>
    <x v="1277"/>
    <b v="1"/>
    <n v="413"/>
    <b v="1"/>
    <s v="music/rock"/>
    <n v="0.94229096060281492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x v="1278"/>
    <d v="2014-06-24T20:00:00"/>
    <n v="1401196766"/>
    <x v="1278"/>
    <b v="1"/>
    <n v="190"/>
    <b v="1"/>
    <s v="music/rock"/>
    <n v="0.64541753549796443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x v="1279"/>
    <d v="2014-03-23T19:22:50"/>
    <n v="1392171770"/>
    <x v="1279"/>
    <b v="1"/>
    <n v="189"/>
    <b v="1"/>
    <s v="music/rock"/>
    <n v="0.90275869381290041"/>
    <n v="73.355396825396824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x v="1280"/>
    <d v="2011-03-01T12:10:54"/>
    <n v="1291227054"/>
    <x v="1280"/>
    <b v="1"/>
    <n v="130"/>
    <b v="1"/>
    <s v="music/rock"/>
    <n v="0.90161677920847672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x v="1281"/>
    <d v="2013-07-28T11:50:36"/>
    <n v="1373305836"/>
    <x v="1281"/>
    <b v="1"/>
    <n v="74"/>
    <b v="1"/>
    <s v="music/rock"/>
    <n v="0.90322580645161288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x v="1282"/>
    <d v="2013-12-08T22:59:00"/>
    <n v="1383909855"/>
    <x v="1282"/>
    <b v="1"/>
    <n v="274"/>
    <b v="1"/>
    <s v="music/rock"/>
    <n v="0.80897422068816738"/>
    <n v="67.671532846715323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x v="1283"/>
    <d v="2013-03-10T22:00:00"/>
    <n v="1360948389"/>
    <x v="1283"/>
    <b v="1"/>
    <n v="22"/>
    <b v="1"/>
    <s v="music/rock"/>
    <n v="0.4738213693437574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x v="1284"/>
    <d v="2016-12-31T10:59:00"/>
    <n v="1481175482"/>
    <x v="1284"/>
    <b v="0"/>
    <n v="31"/>
    <b v="1"/>
    <s v="theater/plays"/>
    <n v="0.99009900990099009"/>
    <n v="65.16129032258064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x v="1285"/>
    <d v="2015-06-20T07:59:35"/>
    <n v="1433512775"/>
    <x v="1285"/>
    <b v="0"/>
    <n v="63"/>
    <b v="1"/>
    <s v="theater/plays"/>
    <n v="0.98376783079193308"/>
    <n v="32.269841269841272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x v="1286"/>
    <d v="2015-02-17T08:00:00"/>
    <n v="1423041227"/>
    <x v="1286"/>
    <b v="0"/>
    <n v="20"/>
    <b v="1"/>
    <s v="theater/plays"/>
    <n v="0.9230769230769231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x v="1287"/>
    <d v="2015-06-12T08:54:16"/>
    <n v="1428936856"/>
    <x v="1287"/>
    <b v="0"/>
    <n v="25"/>
    <b v="1"/>
    <s v="theater/plays"/>
    <n v="0.41322314049586778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x v="1288"/>
    <d v="2016-08-09T22:00:00"/>
    <n v="1468122163"/>
    <x v="1288"/>
    <b v="0"/>
    <n v="61"/>
    <b v="1"/>
    <s v="theater/plays"/>
    <n v="0.99552015928322546"/>
    <n v="65.868852459016395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x v="1289"/>
    <d v="2017-01-03T21:14:05"/>
    <n v="1480907645"/>
    <x v="1289"/>
    <b v="0"/>
    <n v="52"/>
    <b v="1"/>
    <s v="theater/plays"/>
    <n v="0.79957356076759056"/>
    <n v="36.07692307692308"/>
    <x v="1"/>
    <x v="6"/>
  </r>
  <r>
    <n v="1290"/>
    <s v="I Died... I Came Back, ... Whatever"/>
    <s v="Sometimes your Heart has to STOP for your Life to START."/>
    <x v="8"/>
    <n v="3800"/>
    <x v="0"/>
    <x v="0"/>
    <s v="USD"/>
    <x v="1290"/>
    <d v="2015-04-23T00:59:00"/>
    <n v="1427121931"/>
    <x v="1290"/>
    <b v="0"/>
    <n v="86"/>
    <b v="1"/>
    <s v="theater/plays"/>
    <n v="0.92105263157894735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x v="1291"/>
    <d v="2015-04-07T01:00:00"/>
    <n v="1425224391"/>
    <x v="1291"/>
    <b v="0"/>
    <n v="42"/>
    <b v="1"/>
    <s v="theater/plays"/>
    <n v="0.68634179821551133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x v="1292"/>
    <d v="2015-10-06T16:59:00"/>
    <n v="1441822828"/>
    <x v="1292"/>
    <b v="0"/>
    <n v="52"/>
    <b v="1"/>
    <s v="theater/plays"/>
    <n v="0.90909090909090906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x v="1293"/>
    <d v="2015-11-14T11:49:31"/>
    <n v="1444927771"/>
    <x v="1293"/>
    <b v="0"/>
    <n v="120"/>
    <b v="1"/>
    <s v="theater/plays"/>
    <n v="0.97815454841865013"/>
    <n v="127.79166666666667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x v="1294"/>
    <d v="2015-10-19T05:00:00"/>
    <n v="1443696797"/>
    <x v="1294"/>
    <b v="0"/>
    <n v="22"/>
    <b v="1"/>
    <s v="theater/plays"/>
    <n v="0.81967213114754101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x v="1295"/>
    <d v="2015-07-29T11:00:00"/>
    <n v="1435585497"/>
    <x v="1295"/>
    <b v="0"/>
    <n v="64"/>
    <b v="1"/>
    <s v="theater/plays"/>
    <n v="0.98077677520596307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x v="1296"/>
    <d v="2016-03-13T18:12:53"/>
    <n v="1456189973"/>
    <x v="1296"/>
    <b v="0"/>
    <n v="23"/>
    <b v="1"/>
    <s v="theater/plays"/>
    <n v="0.70833333333333337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x v="1297"/>
    <d v="2016-05-01T11:55:58"/>
    <n v="1459533358"/>
    <x v="1297"/>
    <b v="0"/>
    <n v="238"/>
    <b v="1"/>
    <s v="theater/plays"/>
    <n v="0.91303355398310893"/>
    <n v="92.037815126050418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x v="1298"/>
    <d v="2016-04-28T10:20:32"/>
    <n v="1459268432"/>
    <x v="1298"/>
    <b v="0"/>
    <n v="33"/>
    <b v="1"/>
    <s v="theater/plays"/>
    <n v="0.95556617295747726"/>
    <n v="63.424242424242422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x v="1299"/>
    <d v="2015-07-14T13:32:39"/>
    <n v="1434310359"/>
    <x v="1299"/>
    <b v="0"/>
    <n v="32"/>
    <b v="1"/>
    <s v="theater/plays"/>
    <n v="0.80645161290322576"/>
    <n v="135.625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x v="1300"/>
    <d v="2016-06-01T12:57:00"/>
    <n v="1461427938"/>
    <x v="1300"/>
    <b v="0"/>
    <n v="24"/>
    <b v="1"/>
    <s v="theater/plays"/>
    <n v="0.7407407407407407"/>
    <n v="168.75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x v="1301"/>
    <d v="2015-07-20T21:00:00"/>
    <n v="1436551178"/>
    <x v="1301"/>
    <b v="0"/>
    <n v="29"/>
    <b v="1"/>
    <s v="theater/plays"/>
    <n v="0.9732360097323601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x v="1302"/>
    <d v="2016-11-30T20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x v="8"/>
    <n v="4559.13"/>
    <x v="0"/>
    <x v="1"/>
    <s v="GBP"/>
    <x v="1303"/>
    <d v="2016-07-31T05:00:00"/>
    <n v="1468578920"/>
    <x v="1303"/>
    <b v="0"/>
    <n v="108"/>
    <b v="1"/>
    <s v="theater/plays"/>
    <n v="0.767690326882541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x v="1304"/>
    <d v="2017-03-12T21:40:05"/>
    <n v="1484196005"/>
    <x v="1304"/>
    <b v="0"/>
    <n v="104"/>
    <b v="0"/>
    <s v="technology/wearables"/>
    <n v="2.5235000946312534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x v="1305"/>
    <d v="2016-07-21T11:30:00"/>
    <n v="1466611108"/>
    <x v="1305"/>
    <b v="0"/>
    <n v="86"/>
    <b v="0"/>
    <s v="technology/wearables"/>
    <n v="3.84960862312331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x v="1306"/>
    <d v="2014-12-04T04:58:54"/>
    <n v="1415098734"/>
    <x v="1306"/>
    <b v="0"/>
    <n v="356"/>
    <b v="0"/>
    <s v="technology/wearables"/>
    <n v="1.5326524640871662"/>
    <n v="201.60393258426967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x v="1307"/>
    <d v="2016-02-17T06:04:39"/>
    <n v="1453118679"/>
    <x v="1307"/>
    <b v="0"/>
    <n v="45"/>
    <b v="0"/>
    <s v="technology/wearables"/>
    <n v="8.6850790342192106"/>
    <n v="127.93333333333334"/>
    <x v="2"/>
    <x v="8"/>
  </r>
  <r>
    <n v="1308"/>
    <s v="Boost Band: Wristband Phone Charger (Canceled)"/>
    <s v="Boost Band, a wristband that charges any device"/>
    <x v="3"/>
    <n v="1136"/>
    <x v="1"/>
    <x v="0"/>
    <s v="USD"/>
    <x v="1308"/>
    <d v="2016-10-08T08:43:32"/>
    <n v="1472481812"/>
    <x v="1308"/>
    <b v="0"/>
    <n v="38"/>
    <b v="0"/>
    <s v="technology/wearables"/>
    <n v="8.8028169014084501"/>
    <n v="29.894736842105264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x v="1309"/>
    <d v="2015-10-15T15:11:08"/>
    <n v="1441919468"/>
    <x v="1309"/>
    <b v="0"/>
    <n v="35"/>
    <b v="0"/>
    <s v="technology/wearables"/>
    <n v="0.89292646944638554"/>
    <n v="367.97142857142859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x v="1310"/>
    <d v="2016-08-19T10:00:50"/>
    <n v="1467734450"/>
    <x v="1310"/>
    <b v="0"/>
    <n v="24"/>
    <b v="0"/>
    <s v="technology/wearables"/>
    <n v="6.4516129032258061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x v="1311"/>
    <d v="2016-11-30T14:15:19"/>
    <n v="1477509319"/>
    <x v="1311"/>
    <b v="0"/>
    <n v="100"/>
    <b v="0"/>
    <s v="technology/wearables"/>
    <n v="3.1222680154864495"/>
    <n v="800.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x v="1312"/>
    <d v="2015-04-18T10:52:02"/>
    <n v="1426783922"/>
    <x v="1312"/>
    <b v="0"/>
    <n v="1"/>
    <b v="0"/>
    <s v="technology/wearables"/>
    <n v="164.2857142857142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x v="1313"/>
    <d v="2016-03-03T11:01:54"/>
    <n v="1454432514"/>
    <x v="1313"/>
    <b v="0"/>
    <n v="122"/>
    <b v="0"/>
    <s v="technology/wearables"/>
    <n v="3.213883978788366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x v="1314"/>
    <d v="2016-10-21T10:04:20"/>
    <n v="1471881860"/>
    <x v="1314"/>
    <b v="0"/>
    <n v="11"/>
    <b v="0"/>
    <s v="technology/wearables"/>
    <n v="88.757396449704146"/>
    <n v="184.36363636363637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x v="1315"/>
    <d v="2015-11-05T19:00:00"/>
    <n v="1443700648"/>
    <x v="1315"/>
    <b v="0"/>
    <n v="248"/>
    <b v="0"/>
    <s v="technology/wearables"/>
    <n v="2.4750024750024751"/>
    <n v="162.91935483870967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x v="1316"/>
    <d v="2016-02-28T17:05:09"/>
    <n v="1453676709"/>
    <x v="1316"/>
    <b v="0"/>
    <n v="1"/>
    <b v="0"/>
    <s v="technology/wearables"/>
    <n v="7500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x v="1317"/>
    <d v="2016-07-21T08:00:00"/>
    <n v="1464586746"/>
    <x v="1317"/>
    <b v="0"/>
    <n v="19"/>
    <b v="0"/>
    <s v="technology/wearables"/>
    <n v="17.441353449027645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x v="1318"/>
    <d v="2015-01-10T19:02:52"/>
    <n v="1418346172"/>
    <x v="1318"/>
    <b v="0"/>
    <n v="135"/>
    <b v="0"/>
    <s v="technology/wearables"/>
    <n v="6.5252854812398047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x v="1319"/>
    <d v="2014-07-11T10:00:00"/>
    <n v="1403810965"/>
    <x v="1319"/>
    <b v="0"/>
    <n v="9"/>
    <b v="0"/>
    <s v="technology/wearables"/>
    <n v="6.6210045662100461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x v="1320"/>
    <d v="2016-12-30T17:00:00"/>
    <n v="1480610046"/>
    <x v="1320"/>
    <b v="0"/>
    <n v="3"/>
    <b v="0"/>
    <s v="technology/wearables"/>
    <n v="198.80715705765408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x v="1321"/>
    <d v="2016-12-23T11:58:57"/>
    <n v="1479923937"/>
    <x v="1321"/>
    <b v="0"/>
    <n v="7"/>
    <b v="0"/>
    <s v="technology/wearables"/>
    <n v="76.756936368167473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x v="1322"/>
    <d v="2015-05-21T09:45:25"/>
    <n v="1429631125"/>
    <x v="1322"/>
    <b v="0"/>
    <n v="4"/>
    <b v="0"/>
    <s v="technology/wearables"/>
    <n v="330.1886792452830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x v="1323"/>
    <d v="2016-04-26T00:55:00"/>
    <n v="1458665146"/>
    <x v="1323"/>
    <b v="0"/>
    <n v="44"/>
    <b v="0"/>
    <s v="technology/wearables"/>
    <n v="11.261261261261261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x v="1324"/>
    <d v="2016-10-13T09:12:32"/>
    <n v="1473779552"/>
    <x v="1324"/>
    <b v="0"/>
    <n v="90"/>
    <b v="0"/>
    <s v="technology/wearables"/>
    <n v="10.16260162601626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x v="1325"/>
    <d v="2016-12-29T20:03:55"/>
    <n v="1480471435"/>
    <x v="1325"/>
    <b v="0"/>
    <n v="8"/>
    <b v="0"/>
    <s v="technology/wearables"/>
    <n v="41.152263374485599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x v="1326"/>
    <d v="2015-01-15T13:00:28"/>
    <n v="1417460428"/>
    <x v="1326"/>
    <b v="0"/>
    <n v="11"/>
    <b v="0"/>
    <s v="technology/wearables"/>
    <n v="88.495575221238937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x v="1327"/>
    <d v="2015-05-29T10:17:15"/>
    <n v="1430324235"/>
    <x v="1327"/>
    <b v="0"/>
    <n v="41"/>
    <b v="0"/>
    <s v="technology/wearables"/>
    <n v="28.152492668621701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x v="1328"/>
    <d v="2016-10-14T09:25:34"/>
    <n v="1472570734"/>
    <x v="1328"/>
    <b v="0"/>
    <n v="15"/>
    <b v="0"/>
    <s v="technology/wearables"/>
    <n v="42.906178489702519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x v="1329"/>
    <d v="2014-12-02T00:19:05"/>
    <n v="1414041545"/>
    <x v="1329"/>
    <b v="0"/>
    <n v="9"/>
    <b v="0"/>
    <s v="technology/wearables"/>
    <n v="122.54901960784314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x v="1330"/>
    <d v="2016-07-01T22:00:00"/>
    <n v="1464763109"/>
    <x v="1330"/>
    <b v="0"/>
    <n v="50"/>
    <b v="0"/>
    <s v="technology/wearables"/>
    <n v="4.4455734789787886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x v="1331"/>
    <d v="2016-08-17T06:05:54"/>
    <n v="1468843554"/>
    <x v="1331"/>
    <b v="0"/>
    <n v="34"/>
    <b v="0"/>
    <s v="technology/wearables"/>
    <n v="73.16359379572725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x v="1332"/>
    <d v="2017-01-26T19:26:48"/>
    <n v="1482888408"/>
    <x v="1332"/>
    <b v="0"/>
    <n v="0"/>
    <b v="0"/>
    <s v="technology/wearables"/>
    <e v="#DIV/0!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x v="1333"/>
    <d v="2014-07-15T20:33:45"/>
    <n v="1402886025"/>
    <x v="1333"/>
    <b v="0"/>
    <n v="0"/>
    <b v="0"/>
    <s v="technology/wearables"/>
    <e v="#DIV/0!"/>
    <e v="#DIV/0!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x v="1334"/>
    <d v="2016-03-11T12:34:47"/>
    <n v="1455129287"/>
    <x v="1334"/>
    <b v="0"/>
    <n v="276"/>
    <b v="0"/>
    <s v="technology/wearables"/>
    <n v="9.2987485142976993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x v="1335"/>
    <d v="2015-12-05T16:28:22"/>
    <n v="1446762502"/>
    <x v="1335"/>
    <b v="0"/>
    <n v="16"/>
    <b v="0"/>
    <s v="technology/wearables"/>
    <n v="5.0607287449392713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x v="1336"/>
    <d v="2014-12-17T14:43:48"/>
    <n v="1415825028"/>
    <x v="1336"/>
    <b v="0"/>
    <n v="224"/>
    <b v="0"/>
    <s v="technology/wearables"/>
    <n v="1.177204609933252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x v="1337"/>
    <d v="2017-03-03T07:51:19"/>
    <n v="1485957079"/>
    <x v="1337"/>
    <b v="0"/>
    <n v="140"/>
    <b v="0"/>
    <s v="technology/wearables"/>
    <n v="2.0250293629257623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x v="1338"/>
    <d v="2015-08-02T13:17:13"/>
    <n v="1435951033"/>
    <x v="1338"/>
    <b v="0"/>
    <n v="15"/>
    <b v="0"/>
    <s v="technology/wearables"/>
    <n v="30.272452068617557"/>
    <n v="66.066666666666663"/>
    <x v="2"/>
    <x v="8"/>
  </r>
  <r>
    <n v="1339"/>
    <s v="Linkoo (Canceled)"/>
    <s v="World's Smallest customizable Phone &amp; GPS Watch for kids !"/>
    <x v="63"/>
    <n v="3317"/>
    <x v="1"/>
    <x v="0"/>
    <s v="USD"/>
    <x v="1339"/>
    <d v="2014-12-08T10:31:55"/>
    <n v="1414164715"/>
    <x v="1339"/>
    <b v="0"/>
    <n v="37"/>
    <b v="0"/>
    <s v="technology/wearables"/>
    <n v="15.073861923424781"/>
    <n v="89.648648648648646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x v="1340"/>
    <d v="2014-08-15T08:17:33"/>
    <n v="1405520253"/>
    <x v="1340"/>
    <b v="0"/>
    <n v="0"/>
    <b v="0"/>
    <s v="technology/wearables"/>
    <e v="#DIV/0!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x v="1341"/>
    <d v="2016-10-01T08:58:37"/>
    <n v="1472569117"/>
    <x v="1341"/>
    <b v="0"/>
    <n v="46"/>
    <b v="0"/>
    <s v="technology/wearables"/>
    <n v="1.4212620807276861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x v="1342"/>
    <d v="2015-07-17T13:35:39"/>
    <n v="1434569739"/>
    <x v="1342"/>
    <b v="0"/>
    <n v="1"/>
    <b v="0"/>
    <s v="technology/wearables"/>
    <n v="50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x v="1343"/>
    <d v="2016-08-18T21:59:00"/>
    <n v="1466512683"/>
    <x v="1343"/>
    <b v="0"/>
    <n v="323"/>
    <b v="0"/>
    <s v="technology/wearables"/>
    <n v="0.9775362177168663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x v="1344"/>
    <d v="2016-06-30T12:57:19"/>
    <n v="1464807439"/>
    <x v="1344"/>
    <b v="0"/>
    <n v="139"/>
    <b v="1"/>
    <s v="publishing/nonfiction"/>
    <n v="0.2647370278856335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x v="1345"/>
    <d v="2014-07-14T13:32:39"/>
    <n v="1402342359"/>
    <x v="1345"/>
    <b v="0"/>
    <n v="7"/>
    <b v="1"/>
    <s v="publishing/nonfiction"/>
    <n v="0.8"/>
    <n v="53.571428571428569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x v="1346"/>
    <d v="2013-06-26T19:49:11"/>
    <n v="1369705751"/>
    <x v="1346"/>
    <b v="0"/>
    <n v="149"/>
    <b v="1"/>
    <s v="publishing/nonfiction"/>
    <n v="0.67876437179664773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x v="1347"/>
    <d v="2015-03-07T09:18:45"/>
    <n v="1423149525"/>
    <x v="1347"/>
    <b v="0"/>
    <n v="31"/>
    <b v="1"/>
    <s v="publishing/nonfiction"/>
    <n v="0.97847358121330719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x v="1348"/>
    <d v="2014-12-18T06:08:53"/>
    <n v="1416485333"/>
    <x v="1348"/>
    <b v="0"/>
    <n v="26"/>
    <b v="1"/>
    <s v="publishing/nonfiction"/>
    <n v="0.98162071846282373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x v="1349"/>
    <d v="2015-12-16T00:59:00"/>
    <n v="1447055935"/>
    <x v="1349"/>
    <b v="0"/>
    <n v="172"/>
    <b v="1"/>
    <s v="publishing/nonfiction"/>
    <n v="0.48971596474045054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x v="1350"/>
    <d v="2015-12-25T18:18:54"/>
    <n v="1448497134"/>
    <x v="1350"/>
    <b v="0"/>
    <n v="78"/>
    <b v="1"/>
    <s v="publishing/nonfiction"/>
    <n v="0.96107640557424312"/>
    <n v="66.698717948717942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x v="1351"/>
    <d v="2016-02-12T11:45:44"/>
    <n v="1452707144"/>
    <x v="1351"/>
    <b v="0"/>
    <n v="120"/>
    <b v="1"/>
    <s v="publishing/nonfiction"/>
    <n v="0.98750802350269096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x v="1352"/>
    <d v="2015-09-04T21:59:00"/>
    <n v="1436968366"/>
    <x v="1352"/>
    <b v="0"/>
    <n v="227"/>
    <b v="1"/>
    <s v="publishing/nonfiction"/>
    <n v="0.73453797561333922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x v="1353"/>
    <d v="2013-03-10T18:00:00"/>
    <n v="1359946188"/>
    <x v="1353"/>
    <b v="0"/>
    <n v="42"/>
    <b v="1"/>
    <s v="publishing/nonfiction"/>
    <n v="0.7485029940119760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x v="1354"/>
    <d v="2016-06-11T13:22:59"/>
    <n v="1463080979"/>
    <x v="1354"/>
    <b v="0"/>
    <n v="64"/>
    <b v="1"/>
    <s v="publishing/nonfiction"/>
    <n v="0.76775431861804222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x v="1355"/>
    <d v="2012-11-30T04:00:00"/>
    <n v="1351663605"/>
    <x v="1355"/>
    <b v="0"/>
    <n v="121"/>
    <b v="1"/>
    <s v="publishing/nonfiction"/>
    <n v="0.8151287903488750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x v="1356"/>
    <d v="2013-07-04T18:56:00"/>
    <n v="1370393760"/>
    <x v="1356"/>
    <b v="0"/>
    <n v="87"/>
    <b v="1"/>
    <s v="publishing/nonfiction"/>
    <n v="0.54701426741918668"/>
    <n v="71.443218390804603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x v="1357"/>
    <d v="2013-02-28T23:59:00"/>
    <n v="1359587137"/>
    <x v="1357"/>
    <b v="0"/>
    <n v="65"/>
    <b v="1"/>
    <s v="publishing/nonfiction"/>
    <n v="0.79808459696727851"/>
    <n v="38.553846153846152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x v="1358"/>
    <d v="2011-06-25T07:42:03"/>
    <n v="1306417323"/>
    <x v="1358"/>
    <b v="0"/>
    <n v="49"/>
    <b v="1"/>
    <s v="publishing/nonfiction"/>
    <n v="0.8955223880597015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x v="1359"/>
    <d v="2011-07-06T13:33:10"/>
    <n v="1304623990"/>
    <x v="1359"/>
    <b v="0"/>
    <n v="19"/>
    <b v="1"/>
    <s v="publishing/nonfiction"/>
    <n v="0.86387434554973819"/>
    <n v="40.210526315789473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x v="1360"/>
    <d v="2012-08-02T15:37:00"/>
    <n v="1341524220"/>
    <x v="1360"/>
    <b v="0"/>
    <n v="81"/>
    <b v="1"/>
    <s v="publishing/nonfiction"/>
    <n v="0.57736720554272514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x v="1361"/>
    <d v="2014-06-21T11:12:52"/>
    <n v="1400778772"/>
    <x v="1361"/>
    <b v="0"/>
    <n v="264"/>
    <b v="1"/>
    <s v="publishing/nonfiction"/>
    <n v="0.79375578780261935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x v="1362"/>
    <d v="2013-09-07T16:25:31"/>
    <n v="1373408731"/>
    <x v="1362"/>
    <b v="0"/>
    <n v="25"/>
    <b v="1"/>
    <s v="publishing/nonfiction"/>
    <n v="0.91659028414298804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x v="1363"/>
    <d v="2016-02-15T01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x v="1364"/>
    <d v="2015-01-07T10:41:46"/>
    <n v="1415464906"/>
    <x v="1364"/>
    <b v="0"/>
    <n v="144"/>
    <b v="1"/>
    <s v="music/rock"/>
    <n v="0.84286574352799515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x v="1365"/>
    <d v="2015-03-16T10:35:52"/>
    <n v="1423935352"/>
    <x v="1365"/>
    <b v="0"/>
    <n v="92"/>
    <b v="1"/>
    <s v="music/rock"/>
    <n v="0.99734042553191493"/>
    <n v="81.739130434782609"/>
    <x v="4"/>
    <x v="11"/>
  </r>
  <r>
    <n v="1366"/>
    <s v="Kick It! A Tribute to the A.K.s"/>
    <s v="A musical memorial for Alexi Petersen."/>
    <x v="51"/>
    <n v="9486.69"/>
    <x v="0"/>
    <x v="0"/>
    <s v="USD"/>
    <x v="1366"/>
    <d v="2014-11-26T18:54:23"/>
    <n v="1413158063"/>
    <x v="1366"/>
    <b v="0"/>
    <n v="147"/>
    <b v="1"/>
    <s v="music/rock"/>
    <n v="0.79058133026376953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x v="1367"/>
    <d v="2015-11-13T19:04:10"/>
    <n v="1444867450"/>
    <x v="1367"/>
    <b v="0"/>
    <n v="90"/>
    <b v="1"/>
    <s v="music/rock"/>
    <n v="0.87519691930684407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x v="1368"/>
    <d v="2015-06-14T22:34:54"/>
    <n v="1432269294"/>
    <x v="1368"/>
    <b v="0"/>
    <n v="87"/>
    <b v="1"/>
    <s v="music/rock"/>
    <n v="0.90334236675700086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x v="1369"/>
    <d v="2014-04-11T08:15:46"/>
    <n v="1394633746"/>
    <x v="1369"/>
    <b v="0"/>
    <n v="406"/>
    <b v="1"/>
    <s v="music/rock"/>
    <n v="0.94923443773259697"/>
    <n v="83.967068965517228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x v="1370"/>
    <d v="2013-10-15T18:04:50"/>
    <n v="1380585890"/>
    <x v="1370"/>
    <b v="0"/>
    <n v="20"/>
    <b v="1"/>
    <s v="music/rock"/>
    <n v="0.9646302250803858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x v="1371"/>
    <d v="2015-05-07T12:12:22"/>
    <n v="1428430342"/>
    <x v="1371"/>
    <b v="0"/>
    <n v="70"/>
    <b v="1"/>
    <s v="music/rock"/>
    <n v="0.9338225483655771"/>
    <n v="107.07142857142857"/>
    <x v="4"/>
    <x v="11"/>
  </r>
  <r>
    <n v="1372"/>
    <s v="Ted Lukas &amp; the Misled new CD - &quot;FEED&quot;"/>
    <s v="Please help us raise funds to press our new CD!"/>
    <x v="2"/>
    <n v="620"/>
    <x v="0"/>
    <x v="0"/>
    <s v="USD"/>
    <x v="1372"/>
    <d v="2012-07-12T11:45:32"/>
    <n v="1339523132"/>
    <x v="1372"/>
    <b v="0"/>
    <n v="16"/>
    <b v="1"/>
    <s v="music/rock"/>
    <n v="0.80645161290322576"/>
    <n v="38.75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x v="1373"/>
    <d v="2016-12-30T16:50:33"/>
    <n v="1480546233"/>
    <x v="1373"/>
    <b v="0"/>
    <n v="52"/>
    <b v="1"/>
    <s v="music/rock"/>
    <n v="0.95229025807065992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x v="1374"/>
    <d v="2016-03-24T20:53:08"/>
    <n v="1456285988"/>
    <x v="1374"/>
    <b v="0"/>
    <n v="66"/>
    <b v="1"/>
    <s v="music/rock"/>
    <n v="0.52779732582688244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x v="1375"/>
    <d v="2017-01-14T19:35:19"/>
    <n v="1481852119"/>
    <x v="1375"/>
    <b v="0"/>
    <n v="109"/>
    <b v="1"/>
    <s v="music/rock"/>
    <n v="0.58368597694440394"/>
    <n v="62.871559633027523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x v="1376"/>
    <d v="2016-12-03T11:03:26"/>
    <n v="1478189006"/>
    <x v="1376"/>
    <b v="0"/>
    <n v="168"/>
    <b v="1"/>
    <s v="music/rock"/>
    <n v="0.39606080068507815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x v="1377"/>
    <d v="2017-02-02T22:11:00"/>
    <n v="1484198170"/>
    <x v="1377"/>
    <b v="0"/>
    <n v="31"/>
    <b v="1"/>
    <s v="music/rock"/>
    <n v="0.86092715231788075"/>
    <n v="48.70967741935484"/>
    <x v="4"/>
    <x v="11"/>
  </r>
  <r>
    <n v="1378"/>
    <s v="SIX BY SEVEN"/>
    <s v="A psychedelic post rock masterpiece!"/>
    <x v="13"/>
    <n v="4067"/>
    <x v="0"/>
    <x v="1"/>
    <s v="GBP"/>
    <x v="1378"/>
    <d v="2016-08-01T12:13:30"/>
    <n v="1468779210"/>
    <x v="1378"/>
    <b v="0"/>
    <n v="133"/>
    <b v="1"/>
    <s v="music/rock"/>
    <n v="0.49176297024834031"/>
    <n v="30.578947368421051"/>
    <x v="4"/>
    <x v="11"/>
  </r>
  <r>
    <n v="1379"/>
    <s v="J. Walter Makes a Record"/>
    <s v="---------The long-awaited debut full-length from Justin Ruddy--------"/>
    <x v="3"/>
    <n v="11160"/>
    <x v="0"/>
    <x v="0"/>
    <s v="USD"/>
    <x v="1379"/>
    <d v="2015-06-05T05:47:56"/>
    <n v="1430912876"/>
    <x v="1379"/>
    <b v="0"/>
    <n v="151"/>
    <b v="1"/>
    <s v="music/rock"/>
    <n v="0.89605734767025091"/>
    <n v="73.907284768211923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x v="1380"/>
    <d v="2015-06-08T20:00:00"/>
    <n v="1431886706"/>
    <x v="1380"/>
    <b v="0"/>
    <n v="5"/>
    <b v="1"/>
    <s v="music/rock"/>
    <n v="0.23584905660377359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x v="1381"/>
    <d v="2016-12-28T23:08:45"/>
    <n v="1480396125"/>
    <x v="1381"/>
    <b v="0"/>
    <n v="73"/>
    <b v="1"/>
    <s v="music/rock"/>
    <n v="0.93370681605975725"/>
    <n v="73.356164383561648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x v="1382"/>
    <d v="2013-05-06T13:12:16"/>
    <n v="1365275536"/>
    <x v="1382"/>
    <b v="0"/>
    <n v="148"/>
    <b v="1"/>
    <s v="music/rock"/>
    <n v="0.95819858665708468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x v="1383"/>
    <d v="2016-12-22T19:47:58"/>
    <n v="1480729678"/>
    <x v="1383"/>
    <b v="0"/>
    <n v="93"/>
    <b v="1"/>
    <s v="music/rock"/>
    <n v="0.47078964262786216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x v="1384"/>
    <d v="2015-07-05T11:38:42"/>
    <n v="1433525922"/>
    <x v="1384"/>
    <b v="0"/>
    <n v="63"/>
    <b v="1"/>
    <s v="music/rock"/>
    <n v="0.80589454294266638"/>
    <n v="68.936507936507937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x v="1385"/>
    <d v="2016-04-29T06:11:00"/>
    <n v="1457109121"/>
    <x v="1385"/>
    <b v="0"/>
    <n v="134"/>
    <b v="1"/>
    <s v="music/rock"/>
    <n v="0.90574685054837312"/>
    <n v="65.914104477611943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x v="1386"/>
    <d v="2015-07-29T09:31:29"/>
    <n v="1435591889"/>
    <x v="1386"/>
    <b v="0"/>
    <n v="14"/>
    <b v="1"/>
    <s v="music/rock"/>
    <n v="0.45714285714285713"/>
    <n v="62.5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x v="1387"/>
    <d v="2015-06-02T22:30:00"/>
    <n v="1430604395"/>
    <x v="1387"/>
    <b v="0"/>
    <n v="78"/>
    <b v="1"/>
    <s v="music/rock"/>
    <n v="0.73193046660567251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x v="1388"/>
    <d v="2016-10-17T10:14:00"/>
    <n v="1474469117"/>
    <x v="1388"/>
    <b v="0"/>
    <n v="112"/>
    <b v="1"/>
    <s v="music/rock"/>
    <n v="0.74179904070548053"/>
    <n v="60.181874999999998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x v="1389"/>
    <d v="2016-08-13T05:32:37"/>
    <n v="1468495957"/>
    <x v="1389"/>
    <b v="0"/>
    <n v="34"/>
    <b v="1"/>
    <s v="music/rock"/>
    <n v="0.68775790921595603"/>
    <n v="21.38235294117647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x v="1390"/>
    <d v="2015-04-27T11:12:00"/>
    <n v="1427224606"/>
    <x v="1390"/>
    <b v="0"/>
    <n v="19"/>
    <b v="1"/>
    <s v="music/rock"/>
    <n v="0.91653027823240585"/>
    <n v="160.78947368421052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x v="1391"/>
    <d v="2015-08-21T22:59:00"/>
    <n v="1436369818"/>
    <x v="1391"/>
    <b v="0"/>
    <n v="13"/>
    <b v="1"/>
    <s v="music/rock"/>
    <n v="0.90744101633393826"/>
    <n v="42.384615384615387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x v="1392"/>
    <d v="2016-03-02T21:43:06"/>
    <n v="1454298186"/>
    <x v="1392"/>
    <b v="0"/>
    <n v="104"/>
    <b v="1"/>
    <s v="music/rock"/>
    <n v="0.87997184090109115"/>
    <n v="27.317307692307693"/>
    <x v="4"/>
    <x v="11"/>
  </r>
  <r>
    <n v="1393"/>
    <s v="WolfHunt | Social Commentary Rock Project"/>
    <s v="Rock n' Roll tales of our times"/>
    <x v="3"/>
    <n v="10235"/>
    <x v="0"/>
    <x v="0"/>
    <s v="USD"/>
    <x v="1393"/>
    <d v="2016-08-01T10:22:03"/>
    <n v="1467476523"/>
    <x v="1393"/>
    <b v="0"/>
    <n v="52"/>
    <b v="1"/>
    <s v="music/rock"/>
    <n v="0.97703957010258913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x v="1394"/>
    <d v="2017-02-28T21:00:00"/>
    <n v="1484623726"/>
    <x v="1394"/>
    <b v="0"/>
    <n v="17"/>
    <b v="1"/>
    <s v="music/rock"/>
    <n v="0.81877729257641918"/>
    <n v="53.882352941176471"/>
    <x v="4"/>
    <x v="11"/>
  </r>
  <r>
    <n v="1395"/>
    <s v="Quiet Oaks Full Length Album"/>
    <s v="Help Quiet Oaks record their debut album!!!"/>
    <x v="8"/>
    <n v="3916"/>
    <x v="0"/>
    <x v="0"/>
    <s v="USD"/>
    <x v="1395"/>
    <d v="2017-01-14T15:48:01"/>
    <n v="1481838481"/>
    <x v="1395"/>
    <b v="0"/>
    <n v="82"/>
    <b v="1"/>
    <s v="music/rock"/>
    <n v="0.8937691521961185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x v="1396"/>
    <d v="2015-02-13T17:58:02"/>
    <n v="1421279882"/>
    <x v="1396"/>
    <b v="0"/>
    <n v="73"/>
    <b v="1"/>
    <s v="music/rock"/>
    <n v="0.93196644920782856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x v="1397"/>
    <d v="2016-10-27T15:19:00"/>
    <n v="1475013710"/>
    <x v="1397"/>
    <b v="0"/>
    <n v="158"/>
    <b v="1"/>
    <s v="music/rock"/>
    <n v="0.87834870443566093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x v="1398"/>
    <d v="2016-07-05T14:58:54"/>
    <n v="1465160334"/>
    <x v="1398"/>
    <b v="0"/>
    <n v="65"/>
    <b v="1"/>
    <s v="music/rock"/>
    <n v="0.91172813924575213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x v="1399"/>
    <d v="2014-10-06T18:06:13"/>
    <n v="1410048373"/>
    <x v="1399"/>
    <b v="0"/>
    <n v="184"/>
    <b v="1"/>
    <s v="music/rock"/>
    <n v="0.79274200651810089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x v="1400"/>
    <d v="2016-06-11T23:30:00"/>
    <n v="1462695073"/>
    <x v="1400"/>
    <b v="0"/>
    <n v="34"/>
    <b v="1"/>
    <s v="music/rock"/>
    <n v="0.5972696245733788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x v="1401"/>
    <d v="2013-05-26T17:54:34"/>
    <n v="1367798074"/>
    <x v="1401"/>
    <b v="0"/>
    <n v="240"/>
    <b v="1"/>
    <s v="music/rock"/>
    <n v="0.2014017562233142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x v="1402"/>
    <d v="2015-04-30T18:16:51"/>
    <n v="1425259011"/>
    <x v="1402"/>
    <b v="0"/>
    <n v="113"/>
    <b v="1"/>
    <s v="music/rock"/>
    <n v="0.91608647856357639"/>
    <n v="24.150442477876105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x v="1403"/>
    <d v="2013-07-25T19:30:35"/>
    <n v="1372210235"/>
    <x v="1403"/>
    <b v="0"/>
    <n v="66"/>
    <b v="1"/>
    <s v="music/rock"/>
    <n v="0.97489641725566656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x v="1404"/>
    <d v="2015-02-22T06:14:45"/>
    <n v="1422447285"/>
    <x v="1404"/>
    <b v="1"/>
    <n v="5"/>
    <b v="0"/>
    <s v="publishing/translations"/>
    <n v="60.165975103734439"/>
    <n v="48.2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x v="1405"/>
    <d v="2014-11-28T11:20:01"/>
    <n v="1414599601"/>
    <x v="1405"/>
    <b v="1"/>
    <n v="17"/>
    <b v="0"/>
    <s v="publishing/translations"/>
    <n v="238.0952380952381"/>
    <n v="6.1764705882352944"/>
    <x v="3"/>
    <x v="22"/>
  </r>
  <r>
    <n v="1406"/>
    <s v="Man Down! Translation project"/>
    <s v="The White coat and the battle dress uniform"/>
    <x v="14"/>
    <n v="15"/>
    <x v="2"/>
    <x v="13"/>
    <s v="EUR"/>
    <x v="1406"/>
    <d v="2015-12-12T04:00:00"/>
    <n v="1445336607"/>
    <x v="1406"/>
    <b v="0"/>
    <n v="3"/>
    <b v="0"/>
    <s v="publishing/translations"/>
    <n v="80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x v="1407"/>
    <d v="2014-08-12T06:52:58"/>
    <n v="1405687978"/>
    <x v="1407"/>
    <b v="0"/>
    <n v="2"/>
    <b v="0"/>
    <s v="publishing/translations"/>
    <n v="200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x v="1408"/>
    <d v="2015-11-13T15:55:56"/>
    <n v="1444856156"/>
    <x v="1408"/>
    <b v="0"/>
    <n v="6"/>
    <b v="0"/>
    <s v="publishing/translations"/>
    <n v="13.888888888888889"/>
    <n v="12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x v="1409"/>
    <d v="2014-12-31T22:12:15"/>
    <n v="1414897935"/>
    <x v="1409"/>
    <b v="0"/>
    <n v="0"/>
    <b v="0"/>
    <s v="publishing/translations"/>
    <e v="#DIV/0!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x v="1410"/>
    <d v="2016-06-03T01:38:40"/>
    <n v="1461051520"/>
    <x v="1410"/>
    <b v="0"/>
    <n v="1"/>
    <b v="0"/>
    <s v="publishing/translations"/>
    <n v="600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x v="1411"/>
    <d v="2015-02-05T19:25:00"/>
    <n v="1420766700"/>
    <x v="1411"/>
    <b v="0"/>
    <n v="3"/>
    <b v="0"/>
    <s v="publishing/translations"/>
    <n v="428.57142857142856"/>
    <n v="2.3333333333333335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x v="1412"/>
    <d v="2014-12-03T19:31:39"/>
    <n v="1415064699"/>
    <x v="1412"/>
    <b v="0"/>
    <n v="13"/>
    <b v="0"/>
    <s v="publishing/translations"/>
    <n v="21.87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x v="1413"/>
    <d v="2016-02-20T04:29:30"/>
    <n v="1450780170"/>
    <x v="1413"/>
    <b v="0"/>
    <n v="1"/>
    <b v="0"/>
    <s v="publishing/translations"/>
    <n v="2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x v="1414"/>
    <d v="2017-01-03T00:04:27"/>
    <n v="1480831467"/>
    <x v="1414"/>
    <b v="0"/>
    <n v="1"/>
    <b v="0"/>
    <s v="publishing/translations"/>
    <n v="50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x v="1415"/>
    <d v="2015-08-16T10:13:11"/>
    <n v="1436285591"/>
    <x v="1415"/>
    <b v="0"/>
    <n v="9"/>
    <b v="0"/>
    <s v="publishing/translations"/>
    <n v="5.5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x v="1416"/>
    <d v="2015-11-21T17:13:39"/>
    <n v="1445552019"/>
    <x v="1416"/>
    <b v="0"/>
    <n v="0"/>
    <b v="0"/>
    <s v="publishing/translations"/>
    <e v="#DIV/0!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x v="1417"/>
    <d v="2015-09-15T05:11:00"/>
    <n v="1439696174"/>
    <x v="1417"/>
    <b v="0"/>
    <n v="2"/>
    <b v="0"/>
    <s v="publishing/translations"/>
    <n v="81.818181818181813"/>
    <n v="27.5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x v="1418"/>
    <d v="2016-02-25T04:57:14"/>
    <n v="1453805834"/>
    <x v="1418"/>
    <b v="0"/>
    <n v="1"/>
    <b v="0"/>
    <s v="publishing/translations"/>
    <n v="50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x v="1419"/>
    <d v="2016-10-09T04:56:59"/>
    <n v="1473418619"/>
    <x v="1419"/>
    <b v="0"/>
    <n v="10"/>
    <b v="0"/>
    <s v="publishing/translations"/>
    <n v="14.157303370786517"/>
    <n v="44.5"/>
    <x v="3"/>
    <x v="22"/>
  </r>
  <r>
    <n v="1420"/>
    <s v="Shakespeare in the Hood - Romeo and Juliet"/>
    <s v="Help me butcher Shakespeare in a satirical fashion."/>
    <x v="252"/>
    <n v="3"/>
    <x v="2"/>
    <x v="0"/>
    <s v="USD"/>
    <x v="1420"/>
    <d v="2016-06-28T10:01:26"/>
    <n v="1464969686"/>
    <x v="1420"/>
    <b v="0"/>
    <n v="3"/>
    <b v="0"/>
    <s v="publishing/translations"/>
    <n v="36.666666666666664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x v="1421"/>
    <d v="2015-02-08T15:58:29"/>
    <n v="1420840709"/>
    <x v="1421"/>
    <b v="0"/>
    <n v="2"/>
    <b v="0"/>
    <s v="publishing/translations"/>
    <n v="100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x v="1422"/>
    <d v="2016-09-20T23:45:04"/>
    <n v="1471844704"/>
    <x v="1422"/>
    <b v="0"/>
    <n v="2"/>
    <b v="0"/>
    <s v="publishing/translations"/>
    <n v="961.53846153846155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x v="1423"/>
    <d v="2016-01-01T02:38:51"/>
    <n v="1449045531"/>
    <x v="1423"/>
    <b v="0"/>
    <n v="1"/>
    <b v="0"/>
    <s v="publishing/translations"/>
    <n v="300"/>
    <n v="10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x v="1424"/>
    <d v="2016-11-15T12:13:22"/>
    <n v="1478106802"/>
    <x v="1424"/>
    <b v="0"/>
    <n v="14"/>
    <b v="0"/>
    <s v="publishing/translations"/>
    <n v="4.911591355599214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x v="1425"/>
    <d v="2015-04-28T21:09:19"/>
    <n v="1427684959"/>
    <x v="1425"/>
    <b v="0"/>
    <n v="0"/>
    <b v="0"/>
    <s v="publishing/translations"/>
    <e v="#DIV/0!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x v="1426"/>
    <d v="2015-08-24T03:22:00"/>
    <n v="1435224120"/>
    <x v="1426"/>
    <b v="0"/>
    <n v="0"/>
    <b v="0"/>
    <s v="publishing/translations"/>
    <e v="#DIV/0!"/>
    <e v="#DIV/0!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x v="1427"/>
    <d v="2016-09-18T14:26:25"/>
    <n v="1471638385"/>
    <x v="1427"/>
    <b v="0"/>
    <n v="4"/>
    <b v="0"/>
    <s v="publishing/translations"/>
    <n v="11.93317422434367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x v="1428"/>
    <d v="2016-04-02T02:06:57"/>
    <n v="1456996017"/>
    <x v="1428"/>
    <b v="0"/>
    <n v="3"/>
    <b v="0"/>
    <s v="publishing/translations"/>
    <n v="22.222222222222221"/>
    <n v="15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x v="1429"/>
    <d v="2015-04-09T19:27:22"/>
    <n v="1426037242"/>
    <x v="1429"/>
    <b v="0"/>
    <n v="0"/>
    <b v="0"/>
    <s v="publishing/translations"/>
    <e v="#DIV/0!"/>
    <e v="#DIV/0!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x v="1430"/>
    <d v="2014-12-19T13:31:28"/>
    <n v="1416339088"/>
    <x v="1430"/>
    <b v="0"/>
    <n v="5"/>
    <b v="0"/>
    <s v="publishing/translations"/>
    <n v="12.40694789081885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x v="1431"/>
    <d v="2015-11-26T00:03:36"/>
    <n v="1445922216"/>
    <x v="1431"/>
    <b v="0"/>
    <n v="47"/>
    <b v="0"/>
    <s v="publishing/translations"/>
    <n v="3.1301786043085986"/>
    <n v="115.55319148936171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x v="1432"/>
    <d v="2015-07-20T12:43:48"/>
    <n v="1434825828"/>
    <x v="1432"/>
    <b v="0"/>
    <n v="0"/>
    <b v="0"/>
    <s v="publishing/translations"/>
    <e v="#DIV/0!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x v="1433"/>
    <d v="2016-12-10T05:00:00"/>
    <n v="1477839675"/>
    <x v="1433"/>
    <b v="0"/>
    <n v="10"/>
    <b v="0"/>
    <s v="publishing/translations"/>
    <n v="14.906832298136646"/>
    <n v="80.5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x v="1434"/>
    <d v="2015-06-08T09:00:00"/>
    <n v="1431973478"/>
    <x v="1434"/>
    <b v="0"/>
    <n v="11"/>
    <b v="0"/>
    <s v="publishing/translations"/>
    <n v="10.012210012210012"/>
    <n v="744.5454545454545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x v="1435"/>
    <d v="2015-10-11T12:43:40"/>
    <n v="1441997020"/>
    <x v="1435"/>
    <b v="0"/>
    <n v="2"/>
    <b v="0"/>
    <s v="publishing/translations"/>
    <n v="100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x v="1436"/>
    <d v="2016-02-21T02:24:17"/>
    <n v="1453451057"/>
    <x v="1436"/>
    <b v="0"/>
    <n v="2"/>
    <b v="0"/>
    <s v="publishing/translations"/>
    <n v="129.87012987012986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x v="1437"/>
    <d v="2014-07-12T22:59:00"/>
    <n v="1402058739"/>
    <x v="1437"/>
    <b v="0"/>
    <n v="22"/>
    <b v="0"/>
    <s v="publishing/translations"/>
    <n v="3.7174721189591078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x v="1438"/>
    <d v="2016-04-27T07:55:00"/>
    <n v="1459198499"/>
    <x v="1438"/>
    <b v="0"/>
    <n v="8"/>
    <b v="0"/>
    <s v="publishing/translations"/>
    <n v="33.333333333333336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x v="1439"/>
    <d v="2015-03-07T13:55:01"/>
    <n v="1423166101"/>
    <x v="1439"/>
    <b v="0"/>
    <n v="6"/>
    <b v="0"/>
    <s v="publishing/translations"/>
    <n v="15.138888888888889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x v="1440"/>
    <d v="2016-05-26T11:57:43"/>
    <n v="1461693463"/>
    <x v="1440"/>
    <b v="0"/>
    <n v="1"/>
    <b v="0"/>
    <s v="publishing/translations"/>
    <n v="1300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x v="1441"/>
    <d v="2015-09-11T12:22:49"/>
    <n v="1436811769"/>
    <x v="1441"/>
    <b v="0"/>
    <n v="3"/>
    <b v="0"/>
    <s v="publishing/translations"/>
    <n v="89.10891089108911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x v="1442"/>
    <d v="2016-05-25T09:29:18"/>
    <n v="1461598158"/>
    <x v="1442"/>
    <b v="0"/>
    <n v="0"/>
    <b v="0"/>
    <s v="publishing/translations"/>
    <e v="#DIV/0!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x v="1443"/>
    <d v="2017-01-02T16:13:29"/>
    <n v="1480803209"/>
    <x v="1443"/>
    <b v="0"/>
    <n v="0"/>
    <b v="0"/>
    <s v="publishing/translations"/>
    <e v="#DIV/0!"/>
    <e v="#DIV/0!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x v="1444"/>
    <d v="2015-09-12T14:57:42"/>
    <n v="1436907462"/>
    <x v="1444"/>
    <b v="0"/>
    <n v="0"/>
    <b v="0"/>
    <s v="publishing/translations"/>
    <e v="#DIV/0!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x v="1445"/>
    <d v="2015-06-14T07:00:55"/>
    <n v="1431694855"/>
    <x v="1445"/>
    <b v="0"/>
    <n v="0"/>
    <b v="0"/>
    <s v="publishing/translations"/>
    <e v="#DIV/0!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x v="1446"/>
    <d v="2016-04-21T04:44:38"/>
    <n v="1459507478"/>
    <x v="1446"/>
    <b v="0"/>
    <n v="0"/>
    <b v="0"/>
    <s v="publishing/translations"/>
    <e v="#DIV/0!"/>
    <e v="#DIV/0!"/>
    <x v="3"/>
    <x v="22"/>
  </r>
  <r>
    <n v="1447"/>
    <s v="Indian Language Dictionary"/>
    <s v="I'm creating a dictionary of multiple Indian languages."/>
    <x v="69"/>
    <n v="75"/>
    <x v="2"/>
    <x v="0"/>
    <s v="USD"/>
    <x v="1447"/>
    <d v="2016-07-08T11:32:14"/>
    <n v="1465407134"/>
    <x v="1447"/>
    <b v="0"/>
    <n v="3"/>
    <b v="0"/>
    <s v="publishing/translations"/>
    <n v="6666.666666666667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x v="1448"/>
    <d v="2015-05-21T23:25:00"/>
    <n v="1429655318"/>
    <x v="1448"/>
    <b v="0"/>
    <n v="0"/>
    <b v="0"/>
    <s v="publishing/translations"/>
    <e v="#DIV/0!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x v="1449"/>
    <d v="2015-05-10T13:28:25"/>
    <n v="1427138905"/>
    <x v="1449"/>
    <b v="0"/>
    <n v="0"/>
    <b v="0"/>
    <s v="publishing/translations"/>
    <e v="#DIV/0!"/>
    <e v="#DIV/0!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x v="1450"/>
    <d v="2016-02-19T22:06:37"/>
    <n v="1453349197"/>
    <x v="1450"/>
    <b v="0"/>
    <n v="1"/>
    <b v="0"/>
    <s v="publishing/translations"/>
    <n v="100000"/>
    <n v="1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x v="1451"/>
    <d v="2014-11-18T18:00:59"/>
    <n v="1413759659"/>
    <x v="1451"/>
    <b v="0"/>
    <n v="2"/>
    <b v="0"/>
    <s v="publishing/translations"/>
    <n v="9475"/>
    <n v="1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x v="1452"/>
    <d v="2014-07-28T10:52:43"/>
    <n v="1403974363"/>
    <x v="1452"/>
    <b v="0"/>
    <n v="0"/>
    <b v="0"/>
    <s v="publishing/translations"/>
    <e v="#DIV/0!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x v="1453"/>
    <d v="2017-04-15T09:42:27"/>
    <n v="1488386547"/>
    <x v="1453"/>
    <b v="0"/>
    <n v="0"/>
    <b v="0"/>
    <s v="publishing/translations"/>
    <e v="#DIV/0!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x v="1454"/>
    <d v="2016-04-24T15:59:00"/>
    <n v="1459716480"/>
    <x v="1454"/>
    <b v="0"/>
    <n v="1"/>
    <b v="0"/>
    <s v="publishing/translations"/>
    <n v="116.66666666666667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x v="1455"/>
    <d v="2014-09-05T07:39:00"/>
    <n v="1405181320"/>
    <x v="1455"/>
    <b v="0"/>
    <n v="7"/>
    <b v="0"/>
    <s v="publishing/translations"/>
    <n v="9.5238095238095237"/>
    <n v="225"/>
    <x v="3"/>
    <x v="22"/>
  </r>
  <r>
    <n v="1456"/>
    <s v="Sometimes you don't need love (Canceled)"/>
    <s v="English Version of my auto-published novel"/>
    <x v="10"/>
    <n v="145"/>
    <x v="1"/>
    <x v="13"/>
    <s v="EUR"/>
    <x v="1456"/>
    <d v="2017-01-03T10:02:45"/>
    <n v="1480867365"/>
    <x v="1456"/>
    <b v="0"/>
    <n v="3"/>
    <b v="0"/>
    <s v="publishing/translations"/>
    <n v="34.482758620689658"/>
    <n v="48.333333333333336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x v="1457"/>
    <d v="2015-11-11T16:30:44"/>
    <n v="1444685444"/>
    <x v="1457"/>
    <b v="0"/>
    <n v="0"/>
    <b v="0"/>
    <s v="publishing/translations"/>
    <e v="#DIV/0!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x v="1458"/>
    <d v="2014-08-10T22:00:00"/>
    <n v="1405097760"/>
    <x v="1458"/>
    <b v="0"/>
    <n v="0"/>
    <b v="0"/>
    <s v="publishing/translations"/>
    <e v="#DIV/0!"/>
    <e v="#DIV/0!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x v="1459"/>
    <d v="2015-12-02T11:25:00"/>
    <n v="1446612896"/>
    <x v="1459"/>
    <b v="0"/>
    <n v="0"/>
    <b v="0"/>
    <s v="publishing/translations"/>
    <e v="#DIV/0!"/>
    <e v="#DIV/0!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x v="1460"/>
    <d v="2014-11-30T17:45:00"/>
    <n v="1412371898"/>
    <x v="1460"/>
    <b v="0"/>
    <n v="0"/>
    <b v="0"/>
    <s v="publishing/translations"/>
    <e v="#DIV/0!"/>
    <e v="#DIV/0!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x v="1461"/>
    <d v="2014-10-20T18:00:00"/>
    <n v="1410967754"/>
    <x v="1461"/>
    <b v="1"/>
    <n v="340"/>
    <b v="1"/>
    <s v="publishing/radio &amp; podcasts"/>
    <n v="0.98770699869425127"/>
    <n v="44.66673529411765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x v="1462"/>
    <d v="2013-04-10T09:54:31"/>
    <n v="1363017271"/>
    <x v="1462"/>
    <b v="1"/>
    <n v="150"/>
    <b v="1"/>
    <s v="publishing/radio &amp; podcasts"/>
    <n v="0.92151035547261961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x v="1463"/>
    <d v="2013-04-07T14:52:18"/>
    <n v="1361483538"/>
    <x v="1463"/>
    <b v="1"/>
    <n v="25"/>
    <b v="1"/>
    <s v="publishing/radio &amp; podcasts"/>
    <n v="0.67720090293453727"/>
    <n v="35.44"/>
    <x v="3"/>
    <x v="23"/>
  </r>
  <r>
    <n v="1464"/>
    <s v="Science Studio"/>
    <s v="The Best Science Media on the Web"/>
    <x v="10"/>
    <n v="8160"/>
    <x v="0"/>
    <x v="0"/>
    <s v="USD"/>
    <x v="1464"/>
    <d v="2013-02-16T09:52:38"/>
    <n v="1358437958"/>
    <x v="1464"/>
    <b v="1"/>
    <n v="234"/>
    <b v="1"/>
    <s v="publishing/radio &amp; podcasts"/>
    <n v="0.61274509803921573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x v="1465"/>
    <d v="2012-03-21T21:00:00"/>
    <n v="1329759452"/>
    <x v="1465"/>
    <b v="1"/>
    <n v="2602"/>
    <b v="1"/>
    <s v="publishing/radio &amp; podcasts"/>
    <n v="0.219099086466358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x v="1466"/>
    <d v="2016-01-11T23:00:00"/>
    <n v="1449029266"/>
    <x v="1466"/>
    <b v="1"/>
    <n v="248"/>
    <b v="1"/>
    <s v="publishing/radio &amp; podcasts"/>
    <n v="0.92697896974398586"/>
    <n v="69.598266129032254"/>
    <x v="3"/>
    <x v="23"/>
  </r>
  <r>
    <n v="1467"/>
    <s v="Radio Ambulante"/>
    <s v="We are a new Spanish language podcast telling uniquely Latin American stories."/>
    <x v="79"/>
    <n v="46032"/>
    <x v="0"/>
    <x v="0"/>
    <s v="USD"/>
    <x v="1467"/>
    <d v="2012-03-25T12:14:45"/>
    <n v="1327518885"/>
    <x v="1467"/>
    <b v="1"/>
    <n v="600"/>
    <b v="1"/>
    <s v="publishing/radio &amp; podcasts"/>
    <n v="0.86896072297532156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x v="1468"/>
    <d v="2011-06-11T18:20:49"/>
    <n v="1302654049"/>
    <x v="1468"/>
    <b v="1"/>
    <n v="293"/>
    <b v="1"/>
    <s v="publishing/radio &amp; podcasts"/>
    <n v="0.9768637532133676"/>
    <n v="33.191126279863482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x v="1469"/>
    <d v="2013-02-15T08:21:49"/>
    <n v="1358346109"/>
    <x v="1469"/>
    <b v="1"/>
    <n v="321"/>
    <b v="1"/>
    <s v="publishing/radio &amp; podcasts"/>
    <n v="0.92229771978823627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x v="1470"/>
    <d v="2012-12-28T13:51:03"/>
    <n v="1354909863"/>
    <x v="1470"/>
    <b v="1"/>
    <n v="81"/>
    <b v="1"/>
    <s v="publishing/radio &amp; podcasts"/>
    <n v="0.7991475759190197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x v="1471"/>
    <d v="2015-04-09T16:58:54"/>
    <n v="1426028334"/>
    <x v="1471"/>
    <b v="1"/>
    <n v="343"/>
    <b v="1"/>
    <s v="publishing/radio &amp; podcasts"/>
    <n v="0.96301423455415447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x v="1472"/>
    <d v="2013-10-16T07:01:43"/>
    <n v="1379336503"/>
    <x v="1472"/>
    <b v="1"/>
    <n v="336"/>
    <b v="1"/>
    <s v="publishing/radio &amp; podcasts"/>
    <n v="0.72095974160802856"/>
    <n v="103.20238095238095"/>
    <x v="3"/>
    <x v="23"/>
  </r>
  <r>
    <n v="1473"/>
    <s v="ONE LOVES ONLY FORM"/>
    <s v="Public Radio Project"/>
    <x v="15"/>
    <n v="1807.74"/>
    <x v="0"/>
    <x v="0"/>
    <s v="USD"/>
    <x v="1473"/>
    <d v="2012-03-01T17:30:39"/>
    <n v="1328052639"/>
    <x v="1473"/>
    <b v="1"/>
    <n v="47"/>
    <b v="1"/>
    <s v="publishing/radio &amp; podcasts"/>
    <n v="0.82976534236118027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x v="1474"/>
    <d v="2013-09-13T11:28:12"/>
    <n v="1376501292"/>
    <x v="1474"/>
    <b v="1"/>
    <n v="76"/>
    <b v="1"/>
    <s v="publishing/radio &amp; podcasts"/>
    <n v="0.89073634204275531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x v="1475"/>
    <d v="2014-12-19T22:59:00"/>
    <n v="1416244863"/>
    <x v="1475"/>
    <b v="1"/>
    <n v="441"/>
    <b v="1"/>
    <s v="publishing/radio &amp; podcasts"/>
    <n v="0.53002690769934757"/>
    <n v="64.173356009070289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x v="1476"/>
    <d v="2011-09-09T19:00:22"/>
    <n v="1313024422"/>
    <x v="1476"/>
    <b v="1"/>
    <n v="916"/>
    <b v="1"/>
    <s v="publishing/radio &amp; podcasts"/>
    <n v="0.15115908788590915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x v="1477"/>
    <d v="2011-12-22T21:00:00"/>
    <n v="1319467604"/>
    <x v="1477"/>
    <b v="1"/>
    <n v="369"/>
    <b v="1"/>
    <s v="publishing/radio &amp; podcasts"/>
    <n v="0.89839187853741798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x v="1478"/>
    <d v="2013-05-14T14:55:13"/>
    <n v="1367355313"/>
    <x v="1478"/>
    <b v="1"/>
    <n v="20242"/>
    <b v="1"/>
    <s v="publishing/radio &amp; podcasts"/>
    <n v="8.4629990319513931E-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x v="1479"/>
    <d v="2014-05-09T21:59:00"/>
    <n v="1398448389"/>
    <x v="1479"/>
    <b v="1"/>
    <n v="71"/>
    <b v="1"/>
    <s v="publishing/radio &amp; podcasts"/>
    <n v="0.7279344858962693"/>
    <n v="30.95774647887324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x v="1480"/>
    <d v="2013-07-26T11:00:00"/>
    <n v="1373408699"/>
    <x v="1480"/>
    <b v="1"/>
    <n v="635"/>
    <b v="1"/>
    <s v="publishing/radio &amp; podcasts"/>
    <n v="0.85440582909832852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x v="1481"/>
    <d v="2013-11-02T16:09:05"/>
    <n v="1380838145"/>
    <x v="1481"/>
    <b v="0"/>
    <n v="6"/>
    <b v="0"/>
    <s v="publishing/fiction"/>
    <n v="47.6190476190476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x v="1482"/>
    <d v="2012-09-07T01:51:00"/>
    <n v="1345062936"/>
    <x v="1482"/>
    <b v="0"/>
    <n v="1"/>
    <b v="0"/>
    <s v="publishing/fiction"/>
    <n v="1000"/>
    <n v="5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x v="1483"/>
    <d v="2016-07-21T22:37:55"/>
    <n v="1467002275"/>
    <x v="1483"/>
    <b v="0"/>
    <n v="2"/>
    <b v="0"/>
    <s v="publishing/fiction"/>
    <n v="140"/>
    <n v="25"/>
    <x v="3"/>
    <x v="10"/>
  </r>
  <r>
    <n v="1484"/>
    <s v="a book called filtered down thru the stars"/>
    <s v="The mussings of an old wizard"/>
    <x v="13"/>
    <n v="0"/>
    <x v="2"/>
    <x v="0"/>
    <s v="USD"/>
    <x v="1484"/>
    <d v="2012-07-21T08:51:00"/>
    <n v="1337834963"/>
    <x v="1484"/>
    <b v="0"/>
    <n v="0"/>
    <b v="0"/>
    <s v="publishing/fiction"/>
    <e v="#DIV/0!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x v="1485"/>
    <d v="2015-06-20T13:06:13"/>
    <n v="1430939173"/>
    <x v="1485"/>
    <b v="0"/>
    <n v="3"/>
    <b v="0"/>
    <s v="publishing/fiction"/>
    <n v="44.666666666666664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x v="1486"/>
    <d v="2015-02-26T22:02:41"/>
    <n v="1422417761"/>
    <x v="1486"/>
    <b v="0"/>
    <n v="3"/>
    <b v="0"/>
    <s v="publishing/fiction"/>
    <n v="416.66666666666669"/>
    <n v="16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x v="1487"/>
    <d v="2016-08-02T16:01:11"/>
    <n v="1467583271"/>
    <x v="1487"/>
    <b v="0"/>
    <n v="0"/>
    <b v="0"/>
    <s v="publishing/fiction"/>
    <e v="#DIV/0!"/>
    <e v="#DIV/0!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x v="1488"/>
    <d v="2014-01-05T07:31:00"/>
    <n v="1386336660"/>
    <x v="1488"/>
    <b v="0"/>
    <n v="6"/>
    <b v="0"/>
    <s v="publishing/fiction"/>
    <n v="41.66666666666666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x v="1489"/>
    <d v="2012-11-15T09:40:52"/>
    <n v="1350398452"/>
    <x v="1489"/>
    <b v="0"/>
    <n v="0"/>
    <b v="0"/>
    <s v="publishing/fiction"/>
    <e v="#DIV/0!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x v="1490"/>
    <d v="2013-10-02T07:27:54"/>
    <n v="1378214874"/>
    <x v="1490"/>
    <b v="0"/>
    <n v="19"/>
    <b v="0"/>
    <s v="publishing/fiction"/>
    <n v="3.2402234636871508"/>
    <n v="47.10526315789474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x v="1491"/>
    <d v="2015-02-15T09:38:00"/>
    <n v="1418922443"/>
    <x v="1491"/>
    <b v="0"/>
    <n v="1"/>
    <b v="0"/>
    <s v="publishing/fiction"/>
    <n v="1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x v="1492"/>
    <d v="2011-06-18T15:14:06"/>
    <n v="1305839646"/>
    <x v="1492"/>
    <b v="0"/>
    <n v="2"/>
    <b v="0"/>
    <s v="publishing/fiction"/>
    <n v="133.33333333333334"/>
    <n v="15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x v="1493"/>
    <d v="2013-06-16T14:47:55"/>
    <n v="1368823675"/>
    <x v="1493"/>
    <b v="0"/>
    <n v="0"/>
    <b v="0"/>
    <s v="publishing/fiction"/>
    <e v="#DIV/0!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x v="1494"/>
    <d v="2015-04-03T09:38:00"/>
    <n v="1425489613"/>
    <x v="1494"/>
    <b v="0"/>
    <n v="11"/>
    <b v="0"/>
    <s v="publishing/fiction"/>
    <n v="11.235955056179776"/>
    <n v="40.454545454545453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x v="1495"/>
    <d v="2011-08-27T12:57:11"/>
    <n v="1311879431"/>
    <x v="1495"/>
    <b v="0"/>
    <n v="0"/>
    <b v="0"/>
    <s v="publishing/fiction"/>
    <e v="#DIV/0!"/>
    <e v="#DIV/0!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x v="1496"/>
    <d v="2014-09-16T05:24:19"/>
    <n v="1405682659"/>
    <x v="1496"/>
    <b v="0"/>
    <n v="0"/>
    <b v="0"/>
    <s v="publishing/fiction"/>
    <e v="#DIV/0!"/>
    <e v="#DIV/0!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x v="1497"/>
    <d v="2013-07-31T13:43:00"/>
    <n v="1371655522"/>
    <x v="1497"/>
    <b v="0"/>
    <n v="1"/>
    <b v="0"/>
    <s v="publishing/fiction"/>
    <n v="1500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x v="1498"/>
    <d v="2014-09-03T17:36:18"/>
    <n v="1405899378"/>
    <x v="1498"/>
    <b v="0"/>
    <n v="3"/>
    <b v="0"/>
    <s v="publishing/fiction"/>
    <n v="52.631578947368418"/>
    <n v="19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x v="1499"/>
    <d v="2016-08-04T18:10:33"/>
    <n v="1465171833"/>
    <x v="1499"/>
    <b v="0"/>
    <n v="1"/>
    <b v="0"/>
    <s v="publishing/fiction"/>
    <n v="40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x v="1500"/>
    <d v="2013-05-01T15:42:37"/>
    <n v="1364852557"/>
    <x v="1500"/>
    <b v="0"/>
    <n v="15"/>
    <b v="0"/>
    <s v="publishing/fiction"/>
    <n v="3.9942938659058487"/>
    <n v="46.733333333333334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x v="1501"/>
    <d v="2015-07-08T08:00:23"/>
    <n v="1433772023"/>
    <x v="1501"/>
    <b v="1"/>
    <n v="885"/>
    <b v="1"/>
    <s v="photography/photobooks"/>
    <n v="0.60121167275586185"/>
    <n v="97.731073446327684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x v="1502"/>
    <d v="2016-03-25T16:00:00"/>
    <n v="1456491680"/>
    <x v="1502"/>
    <b v="1"/>
    <n v="329"/>
    <b v="1"/>
    <s v="photography/photobooks"/>
    <n v="0.98575141141679357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x v="1503"/>
    <d v="2016-10-23T02:20:01"/>
    <n v="1472026801"/>
    <x v="1503"/>
    <b v="1"/>
    <n v="71"/>
    <b v="1"/>
    <s v="photography/photobooks"/>
    <n v="0.92685736035967015"/>
    <n v="56.98492957746479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x v="1504"/>
    <d v="2014-06-10T02:33:00"/>
    <n v="1399996024"/>
    <x v="1504"/>
    <b v="1"/>
    <n v="269"/>
    <b v="1"/>
    <s v="photography/photobooks"/>
    <n v="0.359791874238901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x v="1505"/>
    <d v="2016-03-22T14:01:00"/>
    <n v="1455446303"/>
    <x v="1505"/>
    <b v="1"/>
    <n v="345"/>
    <b v="1"/>
    <s v="photography/photobooks"/>
    <n v="0.96542569239123877"/>
    <n v="48.037681159420288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x v="1506"/>
    <d v="2014-07-24T12:51:44"/>
    <n v="1403635904"/>
    <x v="1506"/>
    <b v="1"/>
    <n v="43"/>
    <b v="1"/>
    <s v="photography/photobooks"/>
    <n v="0.89766606822262118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x v="1507"/>
    <d v="2010-05-15T02:10:00"/>
    <n v="1268822909"/>
    <x v="1507"/>
    <b v="1"/>
    <n v="33"/>
    <b v="1"/>
    <s v="photography/photobooks"/>
    <n v="0.46511627906976744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x v="1508"/>
    <d v="2014-06-27T08:44:41"/>
    <n v="1401201881"/>
    <x v="1508"/>
    <b v="1"/>
    <n v="211"/>
    <b v="1"/>
    <s v="photography/photobooks"/>
    <n v="0.90283539114733302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x v="1509"/>
    <d v="2017-02-14T16:59:00"/>
    <n v="1484570885"/>
    <x v="1509"/>
    <b v="1"/>
    <n v="196"/>
    <b v="1"/>
    <s v="photography/photobooks"/>
    <n v="0.808791517579430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x v="1510"/>
    <d v="2014-07-19T03:14:38"/>
    <n v="1403169278"/>
    <x v="1510"/>
    <b v="1"/>
    <n v="405"/>
    <b v="1"/>
    <s v="photography/photobooks"/>
    <n v="0.98975602513980299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x v="1511"/>
    <d v="2015-11-18T09:00:04"/>
    <n v="1445263204"/>
    <x v="1511"/>
    <b v="1"/>
    <n v="206"/>
    <b v="1"/>
    <s v="photography/photobooks"/>
    <n v="0.894511532809405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x v="1512"/>
    <d v="2017-02-05T10:25:39"/>
    <n v="1483719939"/>
    <x v="1512"/>
    <b v="1"/>
    <n v="335"/>
    <b v="1"/>
    <s v="photography/photobooks"/>
    <n v="0.17896405379148131"/>
    <n v="58.379104477611939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x v="1513"/>
    <d v="2014-07-16T09:17:46"/>
    <n v="1402931866"/>
    <x v="1513"/>
    <b v="1"/>
    <n v="215"/>
    <b v="1"/>
    <s v="photography/photobooks"/>
    <n v="0.6665833437486981"/>
    <n v="55.82093023255814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x v="1514"/>
    <d v="2015-09-27T08:20:40"/>
    <n v="1439907640"/>
    <x v="1514"/>
    <b v="1"/>
    <n v="176"/>
    <b v="1"/>
    <s v="photography/photobooks"/>
    <n v="0.93917878207295535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x v="1515"/>
    <d v="2016-03-15T23:04:57"/>
    <n v="1455516297"/>
    <x v="1515"/>
    <b v="1"/>
    <n v="555"/>
    <b v="1"/>
    <s v="photography/photobooks"/>
    <n v="0.63617683171214268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x v="1516"/>
    <d v="2016-10-06T08:00:00"/>
    <n v="1473160292"/>
    <x v="1516"/>
    <b v="1"/>
    <n v="116"/>
    <b v="1"/>
    <s v="photography/photobooks"/>
    <n v="0.92031182330012995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x v="1517"/>
    <d v="2014-12-06T00:00:00"/>
    <n v="1415194553"/>
    <x v="1517"/>
    <b v="1"/>
    <n v="615"/>
    <b v="1"/>
    <s v="photography/photobooks"/>
    <n v="0.61736016792196569"/>
    <n v="39.507317073170732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x v="1518"/>
    <d v="2014-05-31T13:40:52"/>
    <n v="1398973252"/>
    <x v="1518"/>
    <b v="1"/>
    <n v="236"/>
    <b v="1"/>
    <s v="photography/photobooks"/>
    <n v="0.48693393929556888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x v="1519"/>
    <d v="2014-06-20T15:59:00"/>
    <n v="1400867283"/>
    <x v="1519"/>
    <b v="1"/>
    <n v="145"/>
    <b v="1"/>
    <s v="photography/photobooks"/>
    <n v="0.96745585982639537"/>
    <n v="64.156896551724131"/>
    <x v="8"/>
    <x v="20"/>
  </r>
  <r>
    <n v="1520"/>
    <s v="TULIPS"/>
    <s v="A self-published photography book by Andrew Miksys from his new series about Belarus"/>
    <x v="102"/>
    <n v="18625"/>
    <x v="0"/>
    <x v="0"/>
    <s v="USD"/>
    <x v="1520"/>
    <d v="2014-12-18T22:00:00"/>
    <n v="1415824513"/>
    <x v="1520"/>
    <b v="1"/>
    <n v="167"/>
    <b v="1"/>
    <s v="photography/photobooks"/>
    <n v="0.96644295302013428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x v="1521"/>
    <d v="2016-06-06T22:01:31"/>
    <n v="1462248091"/>
    <x v="1521"/>
    <b v="1"/>
    <n v="235"/>
    <b v="1"/>
    <s v="photography/photobooks"/>
    <n v="0.9362127075271501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x v="1522"/>
    <d v="2014-10-17T13:55:39"/>
    <n v="1410983739"/>
    <x v="1522"/>
    <b v="1"/>
    <n v="452"/>
    <b v="1"/>
    <s v="photography/photobooks"/>
    <n v="0.71960178725924362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x v="1523"/>
    <d v="2014-12-22T18:00:00"/>
    <n v="1416592916"/>
    <x v="1523"/>
    <b v="1"/>
    <n v="241"/>
    <b v="1"/>
    <s v="photography/photobooks"/>
    <n v="0.80100450294423275"/>
    <n v="95.83402489626556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x v="1524"/>
    <d v="2017-02-20T06:01:30"/>
    <n v="1485000090"/>
    <x v="1524"/>
    <b v="1"/>
    <n v="28"/>
    <b v="1"/>
    <s v="photography/photobooks"/>
    <n v="0.48309178743961351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x v="1525"/>
    <d v="2016-08-18T10:52:18"/>
    <n v="1468947138"/>
    <x v="1525"/>
    <b v="1"/>
    <n v="140"/>
    <b v="1"/>
    <s v="photography/photobooks"/>
    <n v="0.57469358885094446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x v="1526"/>
    <d v="2016-01-19T00:37:27"/>
    <n v="1448951847"/>
    <x v="1526"/>
    <b v="1"/>
    <n v="280"/>
    <b v="1"/>
    <s v="photography/photobooks"/>
    <n v="0.83107497741644087"/>
    <n v="98.839285714285708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x v="1527"/>
    <d v="2017-03-14T07:24:46"/>
    <n v="1487082286"/>
    <x v="1527"/>
    <b v="1"/>
    <n v="70"/>
    <b v="1"/>
    <s v="photography/photobooks"/>
    <n v="0.90543389685814435"/>
    <n v="55.222142857142863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x v="1528"/>
    <d v="2017-01-31T18:00:00"/>
    <n v="1483292122"/>
    <x v="1528"/>
    <b v="1"/>
    <n v="160"/>
    <b v="1"/>
    <s v="photography/photobooks"/>
    <n v="0.35515567657156388"/>
    <n v="52.793750000000003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x v="1529"/>
    <d v="2015-03-19T08:05:20"/>
    <n v="1424185520"/>
    <x v="1529"/>
    <b v="1"/>
    <n v="141"/>
    <b v="1"/>
    <s v="photography/photobooks"/>
    <n v="0.99325631240524859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x v="1530"/>
    <d v="2015-10-23T12:24:55"/>
    <n v="1443464695"/>
    <x v="1530"/>
    <b v="1"/>
    <n v="874"/>
    <b v="1"/>
    <s v="photography/photobooks"/>
    <n v="0.74169827714085912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x v="1531"/>
    <d v="2014-11-30T21:00:00"/>
    <n v="1414610126"/>
    <x v="1531"/>
    <b v="1"/>
    <n v="73"/>
    <b v="1"/>
    <s v="photography/photobooks"/>
    <n v="0.56831922611850061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x v="1532"/>
    <d v="2016-02-15T09:00:00"/>
    <n v="1453461865"/>
    <x v="1532"/>
    <b v="1"/>
    <n v="294"/>
    <b v="1"/>
    <s v="photography/photobooks"/>
    <n v="0.20660303293252344"/>
    <n v="82.316326530612244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x v="1533"/>
    <d v="2016-05-01T21:59:00"/>
    <n v="1457913777"/>
    <x v="1533"/>
    <b v="1"/>
    <n v="740"/>
    <b v="1"/>
    <s v="photography/photobooks"/>
    <n v="0.68898994074686515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x v="1534"/>
    <d v="2015-09-04T10:11:02"/>
    <n v="1438791062"/>
    <x v="1534"/>
    <b v="1"/>
    <n v="369"/>
    <b v="1"/>
    <s v="photography/photobooks"/>
    <n v="0.23938716884774977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x v="1535"/>
    <d v="2016-05-23T16:00:00"/>
    <n v="1461527631"/>
    <x v="1535"/>
    <b v="1"/>
    <n v="110"/>
    <b v="1"/>
    <s v="photography/photobooks"/>
    <n v="0.75514442137058713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x v="1536"/>
    <d v="2015-08-27T13:15:10"/>
    <n v="1438110910"/>
    <x v="1536"/>
    <b v="1"/>
    <n v="455"/>
    <b v="1"/>
    <s v="photography/photobooks"/>
    <n v="0.39950714135661308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x v="1537"/>
    <d v="2016-08-06T12:00:00"/>
    <n v="1467358427"/>
    <x v="1537"/>
    <b v="1"/>
    <n v="224"/>
    <b v="1"/>
    <s v="photography/photobooks"/>
    <n v="0.5558643690939411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x v="1538"/>
    <d v="2015-01-22T12:46:10"/>
    <n v="1418064370"/>
    <x v="1538"/>
    <b v="1"/>
    <n v="46"/>
    <b v="1"/>
    <s v="photography/photobooks"/>
    <n v="0.97438752783964366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x v="1539"/>
    <d v="2017-01-03T16:03:39"/>
    <n v="1480629819"/>
    <x v="1539"/>
    <b v="0"/>
    <n v="284"/>
    <b v="1"/>
    <s v="photography/photobooks"/>
    <n v="0.73536927671284047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x v="1540"/>
    <d v="2014-11-25T19:15:00"/>
    <n v="1414368616"/>
    <x v="1540"/>
    <b v="1"/>
    <n v="98"/>
    <b v="1"/>
    <s v="photography/photobooks"/>
    <n v="0.84841628959276016"/>
    <n v="180.4081632653061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x v="1541"/>
    <d v="2014-12-31T11:05:38"/>
    <n v="1417453538"/>
    <x v="1541"/>
    <b v="0"/>
    <n v="2"/>
    <b v="0"/>
    <s v="photography/nature"/>
    <n v="3000"/>
    <n v="3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x v="1542"/>
    <d v="2015-06-30T17:55:00"/>
    <n v="1434412500"/>
    <x v="1542"/>
    <b v="0"/>
    <n v="1"/>
    <b v="0"/>
    <s v="photography/nature"/>
    <n v="25"/>
    <n v="2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x v="1543"/>
    <d v="2014-11-22T07:13:54"/>
    <n v="1414066434"/>
    <x v="1543"/>
    <b v="0"/>
    <n v="1"/>
    <b v="0"/>
    <s v="photography/nature"/>
    <n v="225"/>
    <n v="1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x v="1544"/>
    <d v="2015-03-31T18:18:00"/>
    <n v="1424222024"/>
    <x v="1544"/>
    <b v="0"/>
    <n v="0"/>
    <b v="0"/>
    <s v="photography/nature"/>
    <e v="#DIV/0!"/>
    <e v="#DIV/0!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x v="1545"/>
    <d v="2015-03-02T15:16:00"/>
    <n v="1422393234"/>
    <x v="1545"/>
    <b v="0"/>
    <n v="1"/>
    <b v="0"/>
    <s v="photography/nature"/>
    <n v="300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x v="1546"/>
    <d v="2014-09-16T23:06:39"/>
    <n v="1405746399"/>
    <x v="1546"/>
    <b v="0"/>
    <n v="11"/>
    <b v="0"/>
    <s v="photography/nature"/>
    <n v="3.4602076124567476"/>
    <n v="26.272727272727273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x v="1547"/>
    <d v="2017-02-23T04:14:42"/>
    <n v="1487240082"/>
    <x v="1547"/>
    <b v="0"/>
    <n v="0"/>
    <b v="0"/>
    <s v="photography/nature"/>
    <e v="#DIV/0!"/>
    <e v="#DIV/0!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x v="1548"/>
    <d v="2015-11-08T16:10:20"/>
    <n v="1444425020"/>
    <x v="1548"/>
    <b v="0"/>
    <n v="1"/>
    <b v="0"/>
    <s v="photography/nature"/>
    <n v="11.666666666666666"/>
    <n v="6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x v="1549"/>
    <d v="2015-11-02T22:15:59"/>
    <n v="1443928559"/>
    <x v="1549"/>
    <b v="0"/>
    <n v="6"/>
    <b v="0"/>
    <s v="photography/nature"/>
    <n v="2.9411764705882355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x v="1550"/>
    <d v="2016-05-12T04:47:14"/>
    <n v="1460458034"/>
    <x v="1550"/>
    <b v="0"/>
    <n v="7"/>
    <b v="0"/>
    <s v="photography/nature"/>
    <n v="7.4257425742574261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x v="1551"/>
    <d v="2015-05-27T13:47:19"/>
    <n v="1430164039"/>
    <x v="1551"/>
    <b v="0"/>
    <n v="0"/>
    <b v="0"/>
    <s v="photography/nature"/>
    <e v="#DIV/0!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x v="341"/>
    <d v="2014-09-30T21:59:00"/>
    <n v="1410366708"/>
    <x v="1552"/>
    <b v="0"/>
    <n v="16"/>
    <b v="0"/>
    <s v="photography/nature"/>
    <n v="2.0330969267139478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x v="1552"/>
    <d v="2015-09-02T00:47:27"/>
    <n v="1438584447"/>
    <x v="1553"/>
    <b v="0"/>
    <n v="0"/>
    <b v="0"/>
    <s v="photography/nature"/>
    <e v="#DIV/0!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x v="1553"/>
    <d v="2015-08-02T00:03:10"/>
    <n v="1435903390"/>
    <x v="1554"/>
    <b v="0"/>
    <n v="0"/>
    <b v="0"/>
    <s v="photography/nature"/>
    <e v="#DIV/0!"/>
    <e v="#DIV/0!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x v="1554"/>
    <d v="2015-09-17T11:00:00"/>
    <n v="1440513832"/>
    <x v="1555"/>
    <b v="0"/>
    <n v="0"/>
    <b v="0"/>
    <s v="photography/nature"/>
    <e v="#DIV/0!"/>
    <e v="#DIV/0!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x v="1555"/>
    <d v="2016-07-03T21:40:24"/>
    <n v="1465011624"/>
    <x v="1556"/>
    <b v="0"/>
    <n v="12"/>
    <b v="0"/>
    <s v="photography/nature"/>
    <n v="2.2156573116691285"/>
    <n v="56.416666666666664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x v="1556"/>
    <d v="2014-09-20T09:40:33"/>
    <n v="1408549233"/>
    <x v="1557"/>
    <b v="0"/>
    <n v="1"/>
    <b v="0"/>
    <s v="photography/nature"/>
    <n v="25"/>
    <n v="10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x v="1557"/>
    <d v="2015-08-28T06:12:00"/>
    <n v="1435656759"/>
    <x v="1558"/>
    <b v="0"/>
    <n v="3"/>
    <b v="0"/>
    <s v="photography/nature"/>
    <n v="21.428571428571427"/>
    <n v="11.666666666666666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x v="1558"/>
    <d v="2015-04-28T19:16:39"/>
    <n v="1428974199"/>
    <x v="1559"/>
    <b v="0"/>
    <n v="1"/>
    <b v="0"/>
    <s v="photography/nature"/>
    <n v="300"/>
    <n v="5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x v="1559"/>
    <d v="2014-11-12T19:29:53"/>
    <n v="1414110593"/>
    <x v="1560"/>
    <b v="0"/>
    <n v="4"/>
    <b v="0"/>
    <s v="photography/nature"/>
    <n v="26.59574468085106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x v="1560"/>
    <d v="2013-11-06T20:00:03"/>
    <n v="1381194003"/>
    <x v="1561"/>
    <b v="0"/>
    <n v="1"/>
    <b v="0"/>
    <s v="publishing/art books"/>
    <n v="149.25373134328359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x v="1561"/>
    <d v="2009-12-01T18:50:00"/>
    <n v="1253712916"/>
    <x v="1562"/>
    <b v="0"/>
    <n v="0"/>
    <b v="0"/>
    <s v="publishing/art books"/>
    <e v="#DIV/0!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x v="1562"/>
    <d v="2014-03-14T10:49:11"/>
    <n v="1389635351"/>
    <x v="1563"/>
    <b v="0"/>
    <n v="2"/>
    <b v="0"/>
    <s v="publishing/art books"/>
    <n v="70.58823529411765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x v="1563"/>
    <d v="2015-05-28T14:05:00"/>
    <n v="1430124509"/>
    <x v="1564"/>
    <b v="0"/>
    <n v="1"/>
    <b v="0"/>
    <s v="publishing/art books"/>
    <n v="100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x v="1564"/>
    <d v="2011-06-08T11:31:01"/>
    <n v="1304962261"/>
    <x v="1565"/>
    <b v="0"/>
    <n v="1"/>
    <b v="0"/>
    <s v="publishing/art books"/>
    <n v="40"/>
    <n v="10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x v="1565"/>
    <d v="2016-07-27T16:00:00"/>
    <n v="1467151204"/>
    <x v="1566"/>
    <b v="0"/>
    <n v="59"/>
    <b v="0"/>
    <s v="publishing/art books"/>
    <n v="4.7058823529411766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x v="1566"/>
    <d v="2014-02-16T18:00:00"/>
    <n v="1391293745"/>
    <x v="1567"/>
    <b v="0"/>
    <n v="13"/>
    <b v="0"/>
    <s v="publishing/art books"/>
    <n v="24.285714285714285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x v="1567"/>
    <d v="2014-12-23T19:29:45"/>
    <n v="1416360585"/>
    <x v="1568"/>
    <b v="0"/>
    <n v="22"/>
    <b v="0"/>
    <s v="publishing/art books"/>
    <n v="7.3313782991202343"/>
    <n v="155"/>
    <x v="3"/>
    <x v="25"/>
  </r>
  <r>
    <n v="1569"/>
    <s v="to be removed (Canceled)"/>
    <s v="to be removed"/>
    <x v="11"/>
    <n v="0"/>
    <x v="1"/>
    <x v="0"/>
    <s v="USD"/>
    <x v="1568"/>
    <d v="2013-05-25T10:18:34"/>
    <n v="1366906714"/>
    <x v="1569"/>
    <b v="0"/>
    <n v="0"/>
    <b v="0"/>
    <s v="publishing/art books"/>
    <e v="#DIV/0!"/>
    <e v="#DIV/0!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x v="1569"/>
    <d v="2016-04-08T12:31:22"/>
    <n v="1457551882"/>
    <x v="1570"/>
    <b v="0"/>
    <n v="52"/>
    <b v="0"/>
    <s v="publishing/art books"/>
    <n v="2.4154589371980677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x v="1570"/>
    <d v="2015-06-19T12:28:03"/>
    <n v="1432146483"/>
    <x v="1571"/>
    <b v="0"/>
    <n v="4"/>
    <b v="0"/>
    <s v="publishing/art books"/>
    <n v="151.2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x v="1571"/>
    <d v="2016-02-28T17:59:00"/>
    <n v="1454546859"/>
    <x v="1572"/>
    <b v="0"/>
    <n v="3"/>
    <b v="0"/>
    <s v="publishing/art books"/>
    <n v="20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x v="1572"/>
    <d v="2017-03-31T21:59:00"/>
    <n v="1487548802"/>
    <x v="1573"/>
    <b v="0"/>
    <n v="3"/>
    <b v="0"/>
    <s v="publishing/art books"/>
    <n v="40.35874439461883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x v="1573"/>
    <d v="2015-02-17T16:15:29"/>
    <n v="1421187329"/>
    <x v="1574"/>
    <b v="0"/>
    <n v="6"/>
    <b v="0"/>
    <s v="publishing/art books"/>
    <n v="19.762845849802371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x v="1574"/>
    <d v="2014-07-09T06:34:56"/>
    <n v="1402317296"/>
    <x v="1575"/>
    <b v="0"/>
    <n v="35"/>
    <b v="0"/>
    <s v="publishing/art books"/>
    <n v="4.3649061545176782"/>
    <n v="65.457142857142856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x v="1575"/>
    <d v="2015-06-30T15:06:08"/>
    <n v="1431810368"/>
    <x v="1576"/>
    <b v="0"/>
    <n v="10"/>
    <b v="0"/>
    <s v="publishing/art books"/>
    <n v="7.6923076923076925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x v="1576"/>
    <d v="2012-07-24T14:20:48"/>
    <n v="1337977248"/>
    <x v="1577"/>
    <b v="0"/>
    <n v="2"/>
    <b v="0"/>
    <s v="publishing/art books"/>
    <n v="181.8181818181818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x v="1577"/>
    <d v="2010-09-01T20:00:00"/>
    <n v="1281317691"/>
    <x v="1578"/>
    <b v="0"/>
    <n v="4"/>
    <b v="0"/>
    <s v="publishing/art books"/>
    <n v="9.2536585365853661"/>
    <n v="51.25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x v="1578"/>
    <d v="2013-08-28T17:54:51"/>
    <n v="1374882891"/>
    <x v="1579"/>
    <b v="0"/>
    <n v="2"/>
    <b v="0"/>
    <s v="publishing/art books"/>
    <n v="119.03571428571429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x v="1579"/>
    <d v="2012-05-20T19:12:06"/>
    <n v="1332378726"/>
    <x v="1580"/>
    <b v="0"/>
    <n v="0"/>
    <b v="0"/>
    <s v="publishing/art books"/>
    <e v="#DIV/0!"/>
    <e v="#DIV/0!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x v="1580"/>
    <d v="2015-12-19T04:46:30"/>
    <n v="1447757190"/>
    <x v="1581"/>
    <b v="0"/>
    <n v="1"/>
    <b v="0"/>
    <s v="photography/places"/>
    <n v="200"/>
    <n v="5"/>
    <x v="8"/>
    <x v="26"/>
  </r>
  <r>
    <n v="1582"/>
    <s v="Scenes from New Orleans"/>
    <s v="I create canvas prints of images from in and around New Orleans"/>
    <x v="28"/>
    <n v="93"/>
    <x v="2"/>
    <x v="0"/>
    <s v="USD"/>
    <x v="1581"/>
    <d v="2015-10-26T15:20:00"/>
    <n v="1440961053"/>
    <x v="1582"/>
    <b v="0"/>
    <n v="3"/>
    <b v="0"/>
    <s v="photography/places"/>
    <n v="10.75268817204301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x v="1582"/>
    <d v="2014-09-25T15:43:11"/>
    <n v="1409089391"/>
    <x v="1583"/>
    <b v="0"/>
    <n v="1"/>
    <b v="0"/>
    <s v="photography/places"/>
    <n v="1333.3333333333333"/>
    <n v="15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x v="1583"/>
    <d v="2014-05-30T09:35:01"/>
    <n v="1400600101"/>
    <x v="1584"/>
    <b v="0"/>
    <n v="0"/>
    <b v="0"/>
    <s v="photography/places"/>
    <e v="#DIV/0!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x v="1584"/>
    <d v="2016-12-25T05:00:00"/>
    <n v="1480800568"/>
    <x v="1585"/>
    <b v="0"/>
    <n v="12"/>
    <b v="0"/>
    <s v="photography/places"/>
    <n v="1.2658227848101267"/>
    <n v="131.66666666666666"/>
    <x v="8"/>
    <x v="26"/>
  </r>
  <r>
    <n v="1586"/>
    <s v="Missouri In Pictures"/>
    <s v="Show the world the beauty that is in all of our back yards!"/>
    <x v="15"/>
    <n v="0"/>
    <x v="2"/>
    <x v="0"/>
    <s v="USD"/>
    <x v="1585"/>
    <d v="2015-04-04T19:30:22"/>
    <n v="1425609022"/>
    <x v="1586"/>
    <b v="0"/>
    <n v="0"/>
    <b v="0"/>
    <s v="photography/places"/>
    <e v="#DIV/0!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x v="1586"/>
    <d v="2014-12-13T16:49:25"/>
    <n v="1415918965"/>
    <x v="1587"/>
    <b v="0"/>
    <n v="1"/>
    <b v="0"/>
    <s v="photography/places"/>
    <n v="7500"/>
    <n v="1"/>
    <x v="8"/>
    <x v="26"/>
  </r>
  <r>
    <n v="1588"/>
    <s v="The Right Side of Texas"/>
    <s v="Southeast Texas as seen through the lens of a cell phone camera"/>
    <x v="274"/>
    <n v="0"/>
    <x v="2"/>
    <x v="0"/>
    <s v="USD"/>
    <x v="1587"/>
    <d v="2015-01-31T14:12:00"/>
    <n v="1420091999"/>
    <x v="1588"/>
    <b v="0"/>
    <n v="0"/>
    <b v="0"/>
    <s v="photography/places"/>
    <e v="#DIV/0!"/>
    <e v="#DIV/0!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x v="1588"/>
    <d v="2015-10-09T17:38:06"/>
    <n v="1441841886"/>
    <x v="1589"/>
    <b v="0"/>
    <n v="0"/>
    <b v="0"/>
    <s v="photography/places"/>
    <e v="#DIV/0!"/>
    <e v="#DIV/0!"/>
    <x v="8"/>
    <x v="26"/>
  </r>
  <r>
    <n v="1590"/>
    <s v="An Italian Adventure"/>
    <s v="Discover Italy through photography."/>
    <x v="127"/>
    <n v="1020"/>
    <x v="2"/>
    <x v="13"/>
    <s v="EUR"/>
    <x v="1589"/>
    <d v="2015-09-23T14:34:24"/>
    <n v="1440448464"/>
    <x v="1590"/>
    <b v="0"/>
    <n v="2"/>
    <b v="0"/>
    <s v="photography/places"/>
    <n v="58.823529411764703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x v="1590"/>
    <d v="2016-04-03T10:25:41"/>
    <n v="1457112341"/>
    <x v="1591"/>
    <b v="0"/>
    <n v="92"/>
    <b v="0"/>
    <s v="photography/places"/>
    <n v="3.4213098729227762"/>
    <n v="44.478260869565219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x v="1591"/>
    <d v="2015-03-27T18:44:45"/>
    <n v="1423619085"/>
    <x v="1592"/>
    <b v="0"/>
    <n v="0"/>
    <b v="0"/>
    <s v="photography/places"/>
    <e v="#DIV/0!"/>
    <e v="#DIV/0!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x v="1592"/>
    <d v="2015-02-28T14:17:35"/>
    <n v="1422562655"/>
    <x v="1593"/>
    <b v="0"/>
    <n v="3"/>
    <b v="0"/>
    <s v="photography/places"/>
    <n v="7333.333333333333"/>
    <n v="1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x v="1593"/>
    <d v="2016-05-15T10:21:00"/>
    <n v="1458147982"/>
    <x v="1594"/>
    <b v="0"/>
    <n v="10"/>
    <b v="0"/>
    <s v="photography/places"/>
    <n v="4.8780487804878048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x v="1594"/>
    <d v="2014-06-18T14:13:00"/>
    <n v="1400634728"/>
    <x v="1595"/>
    <b v="0"/>
    <n v="7"/>
    <b v="0"/>
    <s v="photography/places"/>
    <n v="357.14285714285717"/>
    <n v="40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x v="1595"/>
    <d v="2014-12-13T05:19:29"/>
    <n v="1414577969"/>
    <x v="1596"/>
    <b v="0"/>
    <n v="3"/>
    <b v="0"/>
    <s v="photography/places"/>
    <n v="43.333333333333336"/>
    <n v="25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x v="1596"/>
    <d v="2016-09-20T02:29:57"/>
    <n v="1471768197"/>
    <x v="1597"/>
    <b v="0"/>
    <n v="0"/>
    <b v="0"/>
    <s v="photography/places"/>
    <e v="#DIV/0!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x v="1597"/>
    <d v="2015-07-26T10:00:58"/>
    <n v="1432742458"/>
    <x v="1598"/>
    <b v="0"/>
    <n v="1"/>
    <b v="0"/>
    <s v="photography/places"/>
    <n v="800"/>
    <n v="1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x v="1598"/>
    <d v="2016-04-08T05:56:16"/>
    <n v="1457528176"/>
    <x v="1599"/>
    <b v="0"/>
    <n v="0"/>
    <b v="0"/>
    <s v="photography/places"/>
    <e v="#DIV/0!"/>
    <e v="#DIV/0!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x v="1599"/>
    <d v="2014-07-14T23:11:00"/>
    <n v="1401585752"/>
    <x v="1600"/>
    <b v="0"/>
    <n v="9"/>
    <b v="0"/>
    <s v="photography/places"/>
    <n v="13.623978201634877"/>
    <n v="40.777777777777779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x v="1600"/>
    <d v="2011-05-04T20:13:53"/>
    <n v="1301969633"/>
    <x v="1601"/>
    <b v="0"/>
    <n v="56"/>
    <b v="1"/>
    <s v="music/rock"/>
    <n v="0.92379435598600268"/>
    <n v="48.325535714285714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x v="1601"/>
    <d v="2011-10-14T17:00:00"/>
    <n v="1314947317"/>
    <x v="1602"/>
    <b v="0"/>
    <n v="32"/>
    <b v="1"/>
    <s v="music/rock"/>
    <n v="0.99833610648918469"/>
    <n v="46.953125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x v="1602"/>
    <d v="2012-01-27T22:04:19"/>
    <n v="1322539459"/>
    <x v="1603"/>
    <b v="0"/>
    <n v="30"/>
    <b v="1"/>
    <s v="music/rock"/>
    <n v="0.99967010886407481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x v="1603"/>
    <d v="2012-03-17T13:17:15"/>
    <n v="1328559435"/>
    <x v="1604"/>
    <b v="0"/>
    <n v="70"/>
    <b v="1"/>
    <s v="music/rock"/>
    <n v="0.81895291020766303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x v="1604"/>
    <d v="2011-08-01T01:00:00"/>
    <n v="1311380313"/>
    <x v="1605"/>
    <b v="0"/>
    <n v="44"/>
    <b v="1"/>
    <s v="music/rock"/>
    <n v="0.99311440677966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x v="1605"/>
    <d v="2011-03-23T19:40:38"/>
    <n v="1293158438"/>
    <x v="1606"/>
    <b v="0"/>
    <n v="92"/>
    <b v="1"/>
    <s v="music/rock"/>
    <n v="0.99005857434040445"/>
    <n v="87.829673913043479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x v="1606"/>
    <d v="2012-06-14T13:24:11"/>
    <n v="1337887451"/>
    <x v="1607"/>
    <b v="0"/>
    <n v="205"/>
    <b v="1"/>
    <s v="music/rock"/>
    <n v="0.68913238233064567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x v="1607"/>
    <d v="2013-12-31T23:26:00"/>
    <n v="1385754986"/>
    <x v="1608"/>
    <b v="0"/>
    <n v="23"/>
    <b v="1"/>
    <s v="music/rock"/>
    <n v="0.98765432098765427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x v="1608"/>
    <d v="2011-11-02T02:00:00"/>
    <n v="1315612909"/>
    <x v="1609"/>
    <b v="0"/>
    <n v="4"/>
    <b v="1"/>
    <s v="music/rock"/>
    <n v="0.84507042253521125"/>
    <n v="443.75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x v="1609"/>
    <d v="2012-12-15T16:11:50"/>
    <n v="1353017510"/>
    <x v="1610"/>
    <b v="0"/>
    <n v="112"/>
    <b v="1"/>
    <s v="music/rock"/>
    <n v="0.36784991723376864"/>
    <n v="48.544642857142854"/>
    <x v="4"/>
    <x v="11"/>
  </r>
  <r>
    <n v="1611"/>
    <s v="Skelton-Luns CD/7&quot;             No Big Deal."/>
    <s v="Skelton-Luns CD/7&quot; No Big Deal."/>
    <x v="134"/>
    <n v="1001"/>
    <x v="0"/>
    <x v="0"/>
    <s v="USD"/>
    <x v="1610"/>
    <d v="2013-06-04T18:00:32"/>
    <n v="1368576032"/>
    <x v="1611"/>
    <b v="0"/>
    <n v="27"/>
    <b v="1"/>
    <s v="music/rock"/>
    <n v="0.79920079920079923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x v="1611"/>
    <d v="2013-01-02T14:59:44"/>
    <n v="1354568384"/>
    <x v="1612"/>
    <b v="0"/>
    <n v="11"/>
    <b v="1"/>
    <s v="music/rock"/>
    <n v="0.90909090909090906"/>
    <n v="5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x v="1612"/>
    <d v="2012-07-21T19:40:02"/>
    <n v="1340329202"/>
    <x v="1613"/>
    <b v="0"/>
    <n v="26"/>
    <b v="1"/>
    <s v="music/rock"/>
    <n v="0.98522167487684731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x v="1613"/>
    <d v="2014-08-03T11:00:00"/>
    <n v="1401924769"/>
    <x v="1614"/>
    <b v="0"/>
    <n v="77"/>
    <b v="1"/>
    <s v="music/rock"/>
    <n v="0.9737098344693281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x v="1614"/>
    <d v="2011-12-12T20:13:16"/>
    <n v="1319850796"/>
    <x v="1615"/>
    <b v="0"/>
    <n v="136"/>
    <b v="1"/>
    <s v="music/rock"/>
    <n v="0.87623220153340631"/>
    <n v="67.132352941176464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x v="1615"/>
    <d v="2012-11-22T16:00:00"/>
    <n v="1350061821"/>
    <x v="1616"/>
    <b v="0"/>
    <n v="157"/>
    <b v="1"/>
    <s v="music/rock"/>
    <n v="0.95969289827255277"/>
    <n v="66.369426751592357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x v="1616"/>
    <d v="2013-11-01T13:00:00"/>
    <n v="1380470188"/>
    <x v="1617"/>
    <b v="0"/>
    <n v="158"/>
    <b v="1"/>
    <s v="music/rock"/>
    <n v="0.68560235063663078"/>
    <n v="64.620253164556956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x v="1617"/>
    <d v="2013-03-08T09:42:15"/>
    <n v="1359301335"/>
    <x v="1618"/>
    <b v="0"/>
    <n v="27"/>
    <b v="1"/>
    <s v="music/rock"/>
    <n v="0.95177664974619292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x v="1618"/>
    <d v="2014-09-14T22:28:06"/>
    <n v="1408940886"/>
    <x v="1619"/>
    <b v="0"/>
    <n v="23"/>
    <b v="1"/>
    <s v="music/rock"/>
    <n v="0.75"/>
    <n v="86.956521739130437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x v="1619"/>
    <d v="2013-02-23T02:09:00"/>
    <n v="1361002140"/>
    <x v="1620"/>
    <b v="0"/>
    <n v="17"/>
    <b v="1"/>
    <s v="music/rock"/>
    <n v="0.88495575221238942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x v="1620"/>
    <d v="2012-05-27T21:59:00"/>
    <n v="1333550015"/>
    <x v="1621"/>
    <b v="0"/>
    <n v="37"/>
    <b v="1"/>
    <s v="music/rock"/>
    <n v="0.82508250825082508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x v="1621"/>
    <d v="2014-12-17T01:59:00"/>
    <n v="1415343874"/>
    <x v="1622"/>
    <b v="0"/>
    <n v="65"/>
    <b v="1"/>
    <s v="music/rock"/>
    <n v="0.98304601795127511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x v="1622"/>
    <d v="2013-08-27T10:31:29"/>
    <n v="1372437089"/>
    <x v="1623"/>
    <b v="0"/>
    <n v="18"/>
    <b v="1"/>
    <s v="music/rock"/>
    <n v="0.98944591029023743"/>
    <n v="42.111111111111114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x v="1623"/>
    <d v="2013-01-09T02:48:55"/>
    <n v="1354265335"/>
    <x v="1624"/>
    <b v="0"/>
    <n v="25"/>
    <b v="1"/>
    <s v="music/rock"/>
    <n v="0.84745762711864403"/>
    <n v="47.2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x v="1624"/>
    <d v="2012-09-11T10:47:33"/>
    <n v="1344962853"/>
    <x v="1625"/>
    <b v="0"/>
    <n v="104"/>
    <b v="1"/>
    <s v="music/rock"/>
    <n v="0.64377682403433478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x v="1625"/>
    <d v="2013-12-01T15:21:07"/>
    <n v="1383337267"/>
    <x v="1626"/>
    <b v="0"/>
    <n v="108"/>
    <b v="1"/>
    <s v="music/rock"/>
    <n v="0.9882643607164917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x v="1626"/>
    <d v="2012-11-25T22:59:00"/>
    <n v="1351011489"/>
    <x v="1627"/>
    <b v="0"/>
    <n v="38"/>
    <b v="1"/>
    <s v="music/rock"/>
    <n v="0.85470085470085466"/>
    <n v="61.578947368421055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x v="1627"/>
    <d v="2014-06-17T11:41:22"/>
    <n v="1400175682"/>
    <x v="1628"/>
    <b v="0"/>
    <n v="88"/>
    <b v="1"/>
    <s v="music/rock"/>
    <n v="0.99083477830071831"/>
    <n v="45.875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x v="1628"/>
    <d v="2014-02-20T14:48:53"/>
    <n v="1389041333"/>
    <x v="1629"/>
    <b v="0"/>
    <n v="82"/>
    <b v="1"/>
    <s v="music/rock"/>
    <n v="0.9646302250803858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x v="1629"/>
    <d v="2012-03-02T00:59:00"/>
    <n v="1328040375"/>
    <x v="1630"/>
    <b v="0"/>
    <n v="126"/>
    <b v="1"/>
    <s v="music/rock"/>
    <n v="0.3770028275212064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x v="1630"/>
    <d v="2012-10-12T14:37:41"/>
    <n v="1347482261"/>
    <x v="1631"/>
    <b v="0"/>
    <n v="133"/>
    <b v="1"/>
    <s v="music/rock"/>
    <n v="0.64139567699313704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x v="1631"/>
    <d v="2011-09-24T02:10:54"/>
    <n v="1311667854"/>
    <x v="1632"/>
    <b v="0"/>
    <n v="47"/>
    <b v="1"/>
    <s v="music/rock"/>
    <n v="0.98400984009840098"/>
    <n v="86.489361702127653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x v="1632"/>
    <d v="2012-01-15T23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x v="1633"/>
    <d v="2011-06-01T23:59:00"/>
    <n v="1303706001"/>
    <x v="1634"/>
    <b v="0"/>
    <n v="32"/>
    <b v="1"/>
    <s v="music/rock"/>
    <n v="0.99502487562189057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x v="1634"/>
    <d v="2016-07-11T14:51:01"/>
    <n v="1463086261"/>
    <x v="1635"/>
    <b v="0"/>
    <n v="37"/>
    <b v="1"/>
    <s v="music/rock"/>
    <n v="0.79808459696727851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x v="1635"/>
    <d v="2011-06-11T22:00:00"/>
    <n v="1304129088"/>
    <x v="1636"/>
    <b v="0"/>
    <n v="87"/>
    <b v="1"/>
    <s v="music/rock"/>
    <n v="0.96566523605150212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x v="1636"/>
    <d v="2009-12-31T17:39:00"/>
    <n v="1257444140"/>
    <x v="1637"/>
    <b v="0"/>
    <n v="15"/>
    <b v="1"/>
    <s v="music/rock"/>
    <n v="0.96339113680154143"/>
    <n v="34.6"/>
    <x v="4"/>
    <x v="11"/>
  </r>
  <r>
    <n v="1638"/>
    <s v="Avenues EP 2013"/>
    <s v="Avenues will be going in to the studio to record a new EP with Matt Allison!"/>
    <x v="28"/>
    <n v="1050"/>
    <x v="0"/>
    <x v="0"/>
    <s v="USD"/>
    <x v="1637"/>
    <d v="2013-02-28T15:25:00"/>
    <n v="1358180968"/>
    <x v="1638"/>
    <b v="0"/>
    <n v="27"/>
    <b v="1"/>
    <s v="music/rock"/>
    <n v="0.95238095238095233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x v="1638"/>
    <d v="2012-03-03T09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x v="1639"/>
    <d v="2010-08-02T19:59:00"/>
    <n v="1279603955"/>
    <x v="1640"/>
    <b v="0"/>
    <n v="17"/>
    <b v="1"/>
    <s v="music/rock"/>
    <n v="0.58872012245378547"/>
    <n v="39.967058823529413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x v="1640"/>
    <d v="2014-12-19T08:19:04"/>
    <n v="1416406744"/>
    <x v="1641"/>
    <b v="0"/>
    <n v="26"/>
    <b v="1"/>
    <s v="music/pop"/>
    <n v="0.98619329388560162"/>
    <n v="97.5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x v="1641"/>
    <d v="2011-06-13T18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x v="1642"/>
    <d v="2012-09-24T13:46:52"/>
    <n v="1345924012"/>
    <x v="1643"/>
    <b v="0"/>
    <n v="37"/>
    <b v="1"/>
    <s v="music/pop"/>
    <n v="0.8019246190858059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x v="1643"/>
    <d v="2012-11-21T20:26:00"/>
    <n v="1348363560"/>
    <x v="1644"/>
    <b v="0"/>
    <n v="128"/>
    <b v="1"/>
    <s v="music/pop"/>
    <n v="0.91324200913242004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x v="1644"/>
    <d v="2013-09-18T08:49:00"/>
    <n v="1378306140"/>
    <x v="1645"/>
    <b v="0"/>
    <n v="10"/>
    <b v="1"/>
    <s v="music/pop"/>
    <n v="0.90252707581227432"/>
    <n v="554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x v="1645"/>
    <d v="2014-08-14T12:11:00"/>
    <n v="1405248503"/>
    <x v="1646"/>
    <b v="0"/>
    <n v="83"/>
    <b v="1"/>
    <s v="music/pop"/>
    <n v="0.90744101633393826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x v="1646"/>
    <d v="2012-06-09T03:49:37"/>
    <n v="1336643377"/>
    <x v="1647"/>
    <b v="0"/>
    <n v="46"/>
    <b v="1"/>
    <s v="music/pop"/>
    <n v="0.9549274255156607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x v="1647"/>
    <d v="2011-03-20T09:54:42"/>
    <n v="1298048082"/>
    <x v="1648"/>
    <b v="0"/>
    <n v="90"/>
    <b v="1"/>
    <s v="music/pop"/>
    <n v="0.7983339118361679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x v="1648"/>
    <d v="2014-05-23T10:25:55"/>
    <n v="1396974355"/>
    <x v="1649"/>
    <b v="0"/>
    <n v="81"/>
    <b v="1"/>
    <s v="music/pop"/>
    <n v="0.99415801356764066"/>
    <n v="47.189259259259259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x v="1649"/>
    <d v="2013-10-09T04:27:17"/>
    <n v="1378722437"/>
    <x v="1650"/>
    <b v="0"/>
    <n v="32"/>
    <b v="1"/>
    <s v="music/pop"/>
    <n v="0.7064641469445425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x v="1650"/>
    <d v="2011-04-26T00:59:00"/>
    <n v="1300916220"/>
    <x v="1651"/>
    <b v="0"/>
    <n v="20"/>
    <b v="1"/>
    <s v="music/pop"/>
    <n v="0.99255583126550873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x v="1651"/>
    <d v="2013-11-24T06:49:53"/>
    <n v="1382701793"/>
    <x v="1652"/>
    <b v="0"/>
    <n v="70"/>
    <b v="1"/>
    <s v="music/pop"/>
    <n v="0.99337748344370858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x v="1652"/>
    <d v="2011-04-24T14:01:36"/>
    <n v="1300996896"/>
    <x v="1653"/>
    <b v="0"/>
    <n v="168"/>
    <b v="1"/>
    <s v="music/pop"/>
    <n v="0.57395265120208638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x v="1653"/>
    <d v="2012-04-18T15:22:40"/>
    <n v="1332192160"/>
    <x v="1654"/>
    <b v="0"/>
    <n v="34"/>
    <b v="1"/>
    <s v="music/pop"/>
    <n v="0.83396512509476872"/>
    <n v="38.794117647058826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x v="1654"/>
    <d v="2012-04-05T12:00:20"/>
    <n v="1331060420"/>
    <x v="1655"/>
    <b v="0"/>
    <n v="48"/>
    <b v="1"/>
    <s v="music/pop"/>
    <n v="0.6999533364442370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x v="1655"/>
    <d v="2012-12-13T16:17:32"/>
    <n v="1352845052"/>
    <x v="1656"/>
    <b v="0"/>
    <n v="48"/>
    <b v="1"/>
    <s v="music/pop"/>
    <n v="0.99666184725293416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x v="1656"/>
    <d v="2012-05-24T12:46:08"/>
    <n v="1335293168"/>
    <x v="1657"/>
    <b v="0"/>
    <n v="221"/>
    <b v="1"/>
    <s v="music/pop"/>
    <n v="0.95298178470616712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x v="1657"/>
    <d v="2012-12-18T08:20:00"/>
    <n v="1352524767"/>
    <x v="1658"/>
    <b v="0"/>
    <n v="107"/>
    <b v="1"/>
    <s v="music/pop"/>
    <n v="0.7562389715149987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x v="1658"/>
    <d v="2013-12-17T06:00:00"/>
    <n v="1384811721"/>
    <x v="1659"/>
    <b v="0"/>
    <n v="45"/>
    <b v="1"/>
    <s v="music/pop"/>
    <n v="0.88652482269503541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x v="1659"/>
    <d v="2016-04-30T15:59:00"/>
    <n v="1459355950"/>
    <x v="1660"/>
    <b v="0"/>
    <n v="36"/>
    <b v="1"/>
    <s v="music/pop"/>
    <n v="7.9760717846460619E-2"/>
    <n v="27.86111111111111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x v="1660"/>
    <d v="2016-01-17T15:00:00"/>
    <n v="1449359831"/>
    <x v="1661"/>
    <b v="0"/>
    <n v="101"/>
    <b v="1"/>
    <s v="music/pop"/>
    <n v="0.9755495183996048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x v="1661"/>
    <d v="2011-12-30T23:45:36"/>
    <n v="1320122736"/>
    <x v="1662"/>
    <b v="0"/>
    <n v="62"/>
    <b v="1"/>
    <s v="music/pop"/>
    <n v="0.97430276458409448"/>
    <n v="132.43548387096774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x v="1662"/>
    <d v="2015-01-31T18:31:47"/>
    <n v="1420158707"/>
    <x v="1663"/>
    <b v="0"/>
    <n v="32"/>
    <b v="1"/>
    <s v="music/pop"/>
    <n v="0.92592592592592593"/>
    <n v="33.75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x v="1663"/>
    <d v="2012-03-15T21:59:00"/>
    <n v="1328033818"/>
    <x v="1664"/>
    <b v="0"/>
    <n v="89"/>
    <b v="1"/>
    <s v="music/pop"/>
    <n v="0.8169347301827973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x v="1664"/>
    <d v="2011-02-21T21:00:00"/>
    <n v="1295624113"/>
    <x v="1665"/>
    <b v="0"/>
    <n v="93"/>
    <b v="1"/>
    <s v="music/pop"/>
    <n v="0.83712030614685484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x v="1665"/>
    <d v="2013-03-27T23:04:33"/>
    <n v="1361858673"/>
    <x v="1666"/>
    <b v="0"/>
    <n v="98"/>
    <b v="1"/>
    <s v="music/pop"/>
    <n v="0.6215813028344107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x v="1666"/>
    <d v="2014-03-11T00:59:00"/>
    <n v="1392169298"/>
    <x v="1667"/>
    <b v="0"/>
    <n v="82"/>
    <b v="1"/>
    <s v="music/pop"/>
    <n v="0.78831439833062833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x v="1667"/>
    <d v="2011-11-27T22:35:39"/>
    <n v="1319859339"/>
    <x v="1668"/>
    <b v="0"/>
    <n v="116"/>
    <b v="1"/>
    <s v="music/pop"/>
    <n v="0.97430276458409448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x v="1668"/>
    <d v="2016-05-31T15:14:36"/>
    <n v="1459545276"/>
    <x v="1669"/>
    <b v="0"/>
    <n v="52"/>
    <b v="1"/>
    <s v="music/pop"/>
    <n v="0.7155635062611807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x v="1669"/>
    <d v="2010-07-04T22:00:00"/>
    <n v="1273961999"/>
    <x v="1670"/>
    <b v="0"/>
    <n v="23"/>
    <b v="1"/>
    <s v="music/pop"/>
    <n v="0.97465886939571145"/>
    <n v="44.608695652173914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x v="1670"/>
    <d v="2016-08-01T07:03:34"/>
    <n v="1467464614"/>
    <x v="1671"/>
    <b v="0"/>
    <n v="77"/>
    <b v="1"/>
    <s v="music/pop"/>
    <n v="0.9933100567676697"/>
    <n v="26.148961038961041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x v="1671"/>
    <d v="2012-06-04T09:45:30"/>
    <n v="1336232730"/>
    <x v="1672"/>
    <b v="0"/>
    <n v="49"/>
    <b v="1"/>
    <s v="music/pop"/>
    <n v="0.8854166666666666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x v="1672"/>
    <d v="2015-03-06T15:04:52"/>
    <n v="1423083892"/>
    <x v="1673"/>
    <b v="0"/>
    <n v="59"/>
    <b v="1"/>
    <s v="music/pop"/>
    <n v="0.7806691449814126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x v="1673"/>
    <d v="2016-08-18T00:59:00"/>
    <n v="1468852306"/>
    <x v="1674"/>
    <b v="0"/>
    <n v="113"/>
    <b v="1"/>
    <s v="music/pop"/>
    <n v="0.49578582052553299"/>
    <n v="89.247787610619469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x v="1674"/>
    <d v="2011-10-16T16:03:00"/>
    <n v="1316194540"/>
    <x v="1675"/>
    <b v="0"/>
    <n v="34"/>
    <b v="1"/>
    <s v="music/pop"/>
    <n v="0.7277172963847004"/>
    <n v="40.416470588235299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x v="1675"/>
    <d v="2012-04-20T21:59:00"/>
    <n v="1330968347"/>
    <x v="1676"/>
    <b v="0"/>
    <n v="42"/>
    <b v="1"/>
    <s v="music/pop"/>
    <n v="0.86705202312138729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x v="1676"/>
    <d v="2016-04-15T23:59:00"/>
    <n v="1455615976"/>
    <x v="1677"/>
    <b v="0"/>
    <n v="42"/>
    <b v="1"/>
    <s v="music/pop"/>
    <n v="0.8955223880597015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x v="1677"/>
    <d v="2014-02-06T14:31:11"/>
    <n v="1390509071"/>
    <x v="1678"/>
    <b v="0"/>
    <n v="49"/>
    <b v="1"/>
    <s v="music/pop"/>
    <n v="0.84459459459459463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x v="1678"/>
    <d v="2011-07-21T19:39:05"/>
    <n v="1309311545"/>
    <x v="1679"/>
    <b v="0"/>
    <n v="56"/>
    <b v="1"/>
    <s v="music/pop"/>
    <n v="0.5714285714285714"/>
    <n v="62.5"/>
    <x v="4"/>
    <x v="27"/>
  </r>
  <r>
    <n v="1680"/>
    <s v="Kick Out a Record"/>
    <s v="Working Musician dilemma #164: how the taxman put Kick the Record 2.0 on hold"/>
    <x v="28"/>
    <n v="1175"/>
    <x v="0"/>
    <x v="0"/>
    <s v="USD"/>
    <x v="1679"/>
    <d v="2014-07-12T12:11:07"/>
    <n v="1402596667"/>
    <x v="1680"/>
    <b v="0"/>
    <n v="25"/>
    <b v="1"/>
    <s v="music/pop"/>
    <n v="0.8510638297872340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x v="1680"/>
    <d v="2017-03-28T20:00:00"/>
    <n v="1486522484"/>
    <x v="1681"/>
    <b v="0"/>
    <n v="884"/>
    <b v="0"/>
    <s v="music/faith"/>
    <n v="0.98597817681410116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x v="1681"/>
    <d v="2017-04-13T22:07:40"/>
    <n v="1486962460"/>
    <x v="1682"/>
    <b v="0"/>
    <n v="0"/>
    <b v="0"/>
    <s v="music/faith"/>
    <e v="#DIV/0!"/>
    <e v="#DIV/0!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x v="1682"/>
    <d v="2017-04-07T12:45:38"/>
    <n v="1489517138"/>
    <x v="1683"/>
    <b v="0"/>
    <n v="10"/>
    <b v="0"/>
    <s v="music/faith"/>
    <n v="4.6052631578947372"/>
    <n v="76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x v="1683"/>
    <d v="2017-03-17T12:34:01"/>
    <n v="1487360041"/>
    <x v="1684"/>
    <b v="0"/>
    <n v="101"/>
    <b v="0"/>
    <s v="music/faith"/>
    <n v="0.91638029782359676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x v="1684"/>
    <d v="2017-03-23T23:00:23"/>
    <n v="1487743223"/>
    <x v="1685"/>
    <b v="0"/>
    <n v="15"/>
    <b v="0"/>
    <s v="music/faith"/>
    <n v="0.97222222222222221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x v="1685"/>
    <d v="2017-04-27T13:15:19"/>
    <n v="1488140119"/>
    <x v="1686"/>
    <b v="0"/>
    <n v="1"/>
    <b v="0"/>
    <s v="music/faith"/>
    <n v="277.77777777777777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x v="1686"/>
    <d v="2017-04-10T14:15:00"/>
    <n v="1488935245"/>
    <x v="1687"/>
    <b v="0"/>
    <n v="39"/>
    <b v="0"/>
    <s v="music/faith"/>
    <n v="3.2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x v="1687"/>
    <d v="2017-04-09T05:49:54"/>
    <n v="1489150194"/>
    <x v="1688"/>
    <b v="0"/>
    <n v="7"/>
    <b v="0"/>
    <s v="music/faith"/>
    <n v="2.2573363431151243"/>
    <n v="253.14285714285714"/>
    <x v="4"/>
    <x v="28"/>
  </r>
  <r>
    <n v="1689"/>
    <s v="Fly Away"/>
    <s v="Praising the Living God in the second half of life."/>
    <x v="262"/>
    <n v="2400"/>
    <x v="3"/>
    <x v="0"/>
    <s v="USD"/>
    <x v="1688"/>
    <d v="2017-03-16T15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x v="1689"/>
    <d v="2017-04-06T03:20:42"/>
    <n v="1488882042"/>
    <x v="1690"/>
    <b v="0"/>
    <n v="11"/>
    <b v="0"/>
    <s v="music/faith"/>
    <n v="3.9370078740157481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x v="1690"/>
    <d v="2017-04-02T19:00:00"/>
    <n v="1488387008"/>
    <x v="1691"/>
    <b v="0"/>
    <n v="38"/>
    <b v="0"/>
    <s v="music/faith"/>
    <n v="2.9874526986656043"/>
    <n v="264.26315789473682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x v="1691"/>
    <d v="2017-03-26T17:59:00"/>
    <n v="1487734667"/>
    <x v="1692"/>
    <b v="0"/>
    <n v="15"/>
    <b v="0"/>
    <s v="music/faith"/>
    <n v="2.092050209205020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x v="1692"/>
    <d v="2017-04-09T14:00:00"/>
    <n v="1489097112"/>
    <x v="1693"/>
    <b v="0"/>
    <n v="8"/>
    <b v="0"/>
    <s v="music/faith"/>
    <n v="10.714285714285714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x v="1693"/>
    <d v="2017-03-26T22:36:00"/>
    <n v="1488038674"/>
    <x v="1694"/>
    <b v="0"/>
    <n v="1"/>
    <b v="0"/>
    <s v="music/faith"/>
    <n v="200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x v="1694"/>
    <d v="2017-04-09T19:00:00"/>
    <n v="1488847514"/>
    <x v="1695"/>
    <b v="0"/>
    <n v="23"/>
    <b v="0"/>
    <s v="music/faith"/>
    <n v="8.5409252669039137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x v="1695"/>
    <d v="2017-03-31T18:40:11"/>
    <n v="1488418811"/>
    <x v="1696"/>
    <b v="0"/>
    <n v="0"/>
    <b v="0"/>
    <s v="music/faith"/>
    <e v="#DIV/0!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x v="1696"/>
    <d v="2017-04-09T17:47:28"/>
    <n v="1489193248"/>
    <x v="1697"/>
    <b v="0"/>
    <n v="22"/>
    <b v="0"/>
    <s v="music/faith"/>
    <n v="4.948535233570862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x v="1697"/>
    <d v="2017-03-25T21:33:00"/>
    <n v="1488430760"/>
    <x v="1698"/>
    <b v="0"/>
    <n v="0"/>
    <b v="0"/>
    <s v="music/faith"/>
    <e v="#DIV/0!"/>
    <e v="#DIV/0!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x v="1698"/>
    <d v="2017-04-11T14:44:05"/>
    <n v="1489351445"/>
    <x v="1699"/>
    <b v="0"/>
    <n v="4"/>
    <b v="0"/>
    <s v="music/faith"/>
    <n v="23.63425925925926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x v="1699"/>
    <d v="2017-03-31T22:00:00"/>
    <n v="1488418990"/>
    <x v="1700"/>
    <b v="0"/>
    <n v="79"/>
    <b v="0"/>
    <s v="music/faith"/>
    <n v="3.8372985418265539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x v="1700"/>
    <d v="2015-01-15T09:56:45"/>
    <n v="1418745405"/>
    <x v="1701"/>
    <b v="0"/>
    <n v="2"/>
    <b v="0"/>
    <s v="music/faith"/>
    <n v="505"/>
    <n v="5"/>
    <x v="4"/>
    <x v="28"/>
  </r>
  <r>
    <n v="1702"/>
    <s v="lyndale lewis and new vision prosper cd release"/>
    <s v="I can do all things through christ jesus"/>
    <x v="281"/>
    <n v="1"/>
    <x v="2"/>
    <x v="0"/>
    <s v="USD"/>
    <x v="1701"/>
    <d v="2015-03-30T13:52:30"/>
    <n v="1425156750"/>
    <x v="1702"/>
    <b v="0"/>
    <n v="1"/>
    <b v="0"/>
    <s v="music/faith"/>
    <n v="16500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x v="1702"/>
    <d v="2015-08-31T00:45:37"/>
    <n v="1435819537"/>
    <x v="1703"/>
    <b v="0"/>
    <n v="2"/>
    <b v="0"/>
    <s v="music/faith"/>
    <n v="98.039215686274517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x v="1703"/>
    <d v="2015-02-15T21:21:13"/>
    <n v="1421464873"/>
    <x v="1704"/>
    <b v="0"/>
    <n v="11"/>
    <b v="0"/>
    <s v="music/faith"/>
    <n v="1.5360983102918586"/>
    <n v="118.36363636363636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x v="1704"/>
    <d v="2015-09-09T10:00:00"/>
    <n v="1440807846"/>
    <x v="1705"/>
    <b v="0"/>
    <n v="0"/>
    <b v="0"/>
    <s v="music/faith"/>
    <e v="#DIV/0!"/>
    <e v="#DIV/0!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x v="1705"/>
    <d v="2015-08-23T01:21:12"/>
    <n v="1435130472"/>
    <x v="1706"/>
    <b v="0"/>
    <n v="0"/>
    <b v="0"/>
    <s v="music/faith"/>
    <e v="#DIV/0!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x v="1706"/>
    <d v="2016-03-28T10:18:15"/>
    <n v="1456593495"/>
    <x v="1707"/>
    <b v="0"/>
    <n v="9"/>
    <b v="0"/>
    <s v="music/faith"/>
    <n v="10.266940451745381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x v="1707"/>
    <d v="2016-05-01T14:48:26"/>
    <n v="1458679706"/>
    <x v="1708"/>
    <b v="0"/>
    <n v="0"/>
    <b v="0"/>
    <s v="music/faith"/>
    <e v="#DIV/0!"/>
    <e v="#DIV/0!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x v="1708"/>
    <d v="2014-08-31T13:39:00"/>
    <n v="1405949514"/>
    <x v="1709"/>
    <b v="0"/>
    <n v="4"/>
    <b v="0"/>
    <s v="music/faith"/>
    <n v="20.588235294117649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x v="1709"/>
    <d v="2016-01-18T07:00:00"/>
    <n v="1449151888"/>
    <x v="1710"/>
    <b v="0"/>
    <n v="1"/>
    <b v="0"/>
    <s v="music/faith"/>
    <n v="147.05882352941177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x v="1710"/>
    <d v="2014-09-01T09:30:34"/>
    <n v="1406907034"/>
    <x v="1711"/>
    <b v="0"/>
    <n v="2"/>
    <b v="0"/>
    <s v="music/faith"/>
    <n v="9.5238095238095237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x v="1711"/>
    <d v="2015-06-30T15:55:53"/>
    <n v="1430517353"/>
    <x v="1712"/>
    <b v="0"/>
    <n v="0"/>
    <b v="0"/>
    <s v="music/faith"/>
    <e v="#DIV/0!"/>
    <e v="#DIV/0!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x v="1712"/>
    <d v="2014-10-05T13:13:32"/>
    <n v="1409944412"/>
    <x v="1713"/>
    <b v="0"/>
    <n v="1"/>
    <b v="0"/>
    <s v="music/faith"/>
    <n v="60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x v="1713"/>
    <d v="2015-05-01T16:02:41"/>
    <n v="1427925761"/>
    <x v="1714"/>
    <b v="0"/>
    <n v="17"/>
    <b v="0"/>
    <s v="music/faith"/>
    <n v="12.709710218607016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x v="1714"/>
    <d v="2015-03-30T21:22:00"/>
    <n v="1425186785"/>
    <x v="1715"/>
    <b v="0"/>
    <n v="2"/>
    <b v="0"/>
    <s v="music/faith"/>
    <n v="454.54545454545456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x v="1715"/>
    <d v="2016-12-09T08:51:39"/>
    <n v="1477835499"/>
    <x v="1716"/>
    <b v="0"/>
    <n v="3"/>
    <b v="0"/>
    <s v="music/faith"/>
    <n v="13.333333333333334"/>
    <n v="50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x v="1716"/>
    <d v="2016-04-20T22:00:00"/>
    <n v="1459467238"/>
    <x v="1717"/>
    <b v="0"/>
    <n v="41"/>
    <b v="0"/>
    <s v="music/faith"/>
    <n v="2.3405017921146953"/>
    <n v="34.024390243902438"/>
    <x v="4"/>
    <x v="28"/>
  </r>
  <r>
    <n v="1718"/>
    <s v="The Prodigal Son"/>
    <s v="A melody for the galaxy."/>
    <x v="19"/>
    <n v="75"/>
    <x v="2"/>
    <x v="0"/>
    <s v="USD"/>
    <x v="1717"/>
    <d v="2016-05-13T22:59:00"/>
    <n v="1459435149"/>
    <x v="1718"/>
    <b v="0"/>
    <n v="2"/>
    <b v="0"/>
    <s v="music/faith"/>
    <n v="466.66666666666669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x v="1718"/>
    <d v="2014-09-17T06:49:51"/>
    <n v="1408366191"/>
    <x v="1719"/>
    <b v="0"/>
    <n v="3"/>
    <b v="0"/>
    <s v="music/faith"/>
    <n v="114.28571428571429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x v="1719"/>
    <d v="2014-11-09T13:47:51"/>
    <n v="1412966871"/>
    <x v="1720"/>
    <b v="0"/>
    <n v="8"/>
    <b v="0"/>
    <s v="music/faith"/>
    <n v="17.777777777777779"/>
    <n v="28.12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x v="1720"/>
    <d v="2015-12-11T05:04:23"/>
    <n v="1447239863"/>
    <x v="1721"/>
    <b v="0"/>
    <n v="0"/>
    <b v="0"/>
    <s v="music/faith"/>
    <e v="#DIV/0!"/>
    <e v="#DIV/0!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x v="1721"/>
    <d v="2016-04-02T18:10:00"/>
    <n v="1456441429"/>
    <x v="1722"/>
    <b v="0"/>
    <n v="1"/>
    <b v="0"/>
    <s v="music/faith"/>
    <n v="288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x v="1722"/>
    <d v="2015-07-01T00:00:00"/>
    <n v="1430855315"/>
    <x v="1723"/>
    <b v="0"/>
    <n v="3"/>
    <b v="0"/>
    <s v="music/faith"/>
    <n v="15.38461538461538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x v="1723"/>
    <d v="2014-10-30T16:22:42"/>
    <n v="1412115762"/>
    <x v="1724"/>
    <b v="0"/>
    <n v="4"/>
    <b v="0"/>
    <s v="music/faith"/>
    <n v="171.42857142857142"/>
    <n v="8.75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x v="1724"/>
    <d v="2014-08-24T17:14:09"/>
    <n v="1406330049"/>
    <x v="1725"/>
    <b v="0"/>
    <n v="9"/>
    <b v="0"/>
    <s v="music/faith"/>
    <n v="9.8214285714285712"/>
    <n v="62.222222222222221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x v="1725"/>
    <d v="2014-06-27T16:04:24"/>
    <n v="1401401064"/>
    <x v="1726"/>
    <b v="0"/>
    <n v="16"/>
    <b v="0"/>
    <s v="music/faith"/>
    <n v="2.9599271402550089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x v="1726"/>
    <d v="2015-04-05T05:00:00"/>
    <n v="1423520177"/>
    <x v="1727"/>
    <b v="0"/>
    <n v="1"/>
    <b v="0"/>
    <s v="music/faith"/>
    <n v="3000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x v="1727"/>
    <d v="2015-10-21T09:01:14"/>
    <n v="1442847674"/>
    <x v="1728"/>
    <b v="0"/>
    <n v="7"/>
    <b v="0"/>
    <s v="music/faith"/>
    <n v="1.4619883040935673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x v="1728"/>
    <d v="2016-06-09T19:15:06"/>
    <n v="1460337306"/>
    <x v="1729"/>
    <b v="0"/>
    <n v="0"/>
    <b v="0"/>
    <s v="music/faith"/>
    <e v="#DIV/0!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x v="1729"/>
    <d v="2015-10-24T20:06:23"/>
    <n v="1443146783"/>
    <x v="1730"/>
    <b v="0"/>
    <n v="0"/>
    <b v="0"/>
    <s v="music/faith"/>
    <e v="#DIV/0!"/>
    <e v="#DIV/0!"/>
    <x v="4"/>
    <x v="28"/>
  </r>
  <r>
    <n v="1731"/>
    <s v="Sam Cox Band First Christian Tour"/>
    <s v="We are a Christin Worship band looking to midwest tour. God Bless!"/>
    <x v="28"/>
    <n v="0"/>
    <x v="2"/>
    <x v="0"/>
    <s v="USD"/>
    <x v="1730"/>
    <d v="2015-06-11T09:00:00"/>
    <n v="1432849552"/>
    <x v="1731"/>
    <b v="0"/>
    <n v="0"/>
    <b v="0"/>
    <s v="music/faith"/>
    <e v="#DIV/0!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x v="1731"/>
    <d v="2016-01-15T23:00:00"/>
    <n v="1447777481"/>
    <x v="1732"/>
    <b v="0"/>
    <n v="0"/>
    <b v="0"/>
    <s v="music/faith"/>
    <e v="#DIV/0!"/>
    <e v="#DIV/0!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x v="1732"/>
    <d v="2016-09-13T15:30:00"/>
    <n v="1472746374"/>
    <x v="1733"/>
    <b v="0"/>
    <n v="0"/>
    <b v="0"/>
    <s v="music/faith"/>
    <e v="#DIV/0!"/>
    <e v="#DIV/0!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x v="1733"/>
    <d v="2015-05-07T18:52:36"/>
    <n v="1428454356"/>
    <x v="1734"/>
    <b v="0"/>
    <n v="1"/>
    <b v="0"/>
    <s v="music/faith"/>
    <n v="4500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x v="1734"/>
    <d v="2016-08-07T13:32:25"/>
    <n v="1468006345"/>
    <x v="1735"/>
    <b v="0"/>
    <n v="2"/>
    <b v="0"/>
    <s v="music/faith"/>
    <n v="9.0909090909090917"/>
    <n v="55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x v="1735"/>
    <d v="2015-11-08T15:40:33"/>
    <n v="1444423233"/>
    <x v="1736"/>
    <b v="0"/>
    <n v="1"/>
    <b v="0"/>
    <s v="music/faith"/>
    <n v="136.36363636363637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x v="1736"/>
    <d v="2015-07-20T16:46:32"/>
    <n v="1434840392"/>
    <x v="1737"/>
    <b v="0"/>
    <n v="15"/>
    <b v="0"/>
    <s v="music/faith"/>
    <n v="4.7058823529411766"/>
    <n v="56.666666666666664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x v="1737"/>
    <d v="2014-10-02T14:59:02"/>
    <n v="1409691542"/>
    <x v="1738"/>
    <b v="0"/>
    <n v="1"/>
    <b v="0"/>
    <s v="music/faith"/>
    <n v="25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x v="1738"/>
    <d v="2016-05-04T13:58:52"/>
    <n v="1457297932"/>
    <x v="1739"/>
    <b v="0"/>
    <n v="1"/>
    <b v="0"/>
    <s v="music/faith"/>
    <n v="1000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x v="1739"/>
    <d v="2015-07-16T13:37:02"/>
    <n v="1434483422"/>
    <x v="1740"/>
    <b v="0"/>
    <n v="0"/>
    <b v="0"/>
    <s v="music/faith"/>
    <e v="#DIV/0!"/>
    <e v="#DIV/0!"/>
    <x v="4"/>
    <x v="28"/>
  </r>
  <r>
    <n v="1741"/>
    <s v="Caught off Guard"/>
    <s v="A photo journal documenting my experiences and travels across New Zealand"/>
    <x v="38"/>
    <n v="1330"/>
    <x v="0"/>
    <x v="1"/>
    <s v="GBP"/>
    <x v="1740"/>
    <d v="2015-06-10T09:04:31"/>
    <n v="1430060671"/>
    <x v="1741"/>
    <b v="0"/>
    <n v="52"/>
    <b v="1"/>
    <s v="photography/photobooks"/>
    <n v="0.9022556390977443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x v="1741"/>
    <d v="2017-01-07T15:00:00"/>
    <n v="1481058170"/>
    <x v="1742"/>
    <b v="0"/>
    <n v="34"/>
    <b v="1"/>
    <s v="photography/photobooks"/>
    <n v="0.91954022988505746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x v="1742"/>
    <d v="2016-08-26T21:59:00"/>
    <n v="1470348775"/>
    <x v="1743"/>
    <b v="0"/>
    <n v="67"/>
    <b v="1"/>
    <s v="photography/photobooks"/>
    <n v="0.99585062240663902"/>
    <n v="89.92537313432835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x v="1743"/>
    <d v="2015-03-08T07:31:17"/>
    <n v="1421937077"/>
    <x v="1744"/>
    <b v="0"/>
    <n v="70"/>
    <b v="1"/>
    <s v="photography/photobooks"/>
    <n v="0.8442056792018418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x v="1744"/>
    <d v="2016-12-21T20:00:00"/>
    <n v="1479276838"/>
    <x v="1745"/>
    <b v="0"/>
    <n v="89"/>
    <b v="1"/>
    <s v="photography/photobooks"/>
    <n v="0.87708307229670468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x v="1745"/>
    <d v="2016-11-23T20:00:00"/>
    <n v="1477368867"/>
    <x v="1746"/>
    <b v="0"/>
    <n v="107"/>
    <b v="1"/>
    <s v="photography/photobooks"/>
    <n v="0.67521944632005404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x v="1746"/>
    <d v="2015-11-13T09:00:00"/>
    <n v="1444904830"/>
    <x v="1747"/>
    <b v="0"/>
    <n v="159"/>
    <b v="1"/>
    <s v="photography/photobooks"/>
    <n v="0.95278424730044464"/>
    <n v="59.408805031446541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x v="1747"/>
    <d v="2015-09-02T16:49:03"/>
    <n v="1438642143"/>
    <x v="1748"/>
    <b v="0"/>
    <n v="181"/>
    <b v="1"/>
    <s v="photography/photobooks"/>
    <n v="0.76953858466463509"/>
    <n v="358.97237569060775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x v="1748"/>
    <d v="2017-03-01T13:00:00"/>
    <n v="1485213921"/>
    <x v="1749"/>
    <b v="0"/>
    <n v="131"/>
    <b v="1"/>
    <s v="photography/photobooks"/>
    <n v="0.8097981547882841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x v="1749"/>
    <d v="2016-04-19T14:05:04"/>
    <n v="1458936304"/>
    <x v="1750"/>
    <b v="0"/>
    <n v="125"/>
    <b v="1"/>
    <s v="photography/photobooks"/>
    <n v="0.49598254141454223"/>
    <n v="80.647999999999996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x v="1750"/>
    <d v="2015-03-19T11:45:23"/>
    <n v="1424198723"/>
    <x v="1751"/>
    <b v="0"/>
    <n v="61"/>
    <b v="1"/>
    <s v="photography/photobooks"/>
    <n v="0.97181729834791064"/>
    <n v="168.68852459016392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x v="1751"/>
    <d v="2016-10-14T00:04:42"/>
    <n v="1473833082"/>
    <x v="1752"/>
    <b v="0"/>
    <n v="90"/>
    <b v="1"/>
    <s v="photography/photobooks"/>
    <n v="0.38436899423446508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x v="1752"/>
    <d v="2016-03-21T10:59:28"/>
    <n v="1455991168"/>
    <x v="1753"/>
    <b v="0"/>
    <n v="35"/>
    <b v="1"/>
    <s v="photography/photobooks"/>
    <n v="0.92592592592592593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x v="1753"/>
    <d v="2015-04-03T14:02:33"/>
    <n v="1425502953"/>
    <x v="1754"/>
    <b v="0"/>
    <n v="90"/>
    <b v="1"/>
    <s v="photography/photobooks"/>
    <n v="0.90473656200106445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x v="1754"/>
    <d v="2015-10-05T12:56:01"/>
    <n v="1441479361"/>
    <x v="1755"/>
    <b v="0"/>
    <n v="4"/>
    <b v="1"/>
    <s v="photography/photobooks"/>
    <n v="0.83333333333333337"/>
    <n v="7.5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x v="1755"/>
    <d v="2016-08-28T22:01:09"/>
    <n v="1468987269"/>
    <x v="1756"/>
    <b v="0"/>
    <n v="120"/>
    <b v="1"/>
    <s v="photography/photobooks"/>
    <n v="0.97248744607115067"/>
    <n v="47.13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x v="1756"/>
    <d v="2017-01-28T13:29:00"/>
    <n v="1483041083"/>
    <x v="1757"/>
    <b v="0"/>
    <n v="14"/>
    <b v="1"/>
    <s v="photography/photobooks"/>
    <n v="0.86206896551724133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x v="1757"/>
    <d v="2016-07-14T16:56:32"/>
    <n v="1463352992"/>
    <x v="1758"/>
    <b v="0"/>
    <n v="27"/>
    <b v="1"/>
    <s v="photography/photobooks"/>
    <n v="0.87183958151700092"/>
    <n v="42.481481481481481"/>
    <x v="8"/>
    <x v="20"/>
  </r>
  <r>
    <n v="1759"/>
    <s v="Death Valley"/>
    <s v="Death Valley will be the first photo book of Andi State"/>
    <x v="10"/>
    <n v="5330"/>
    <x v="0"/>
    <x v="0"/>
    <s v="USD"/>
    <x v="1758"/>
    <d v="2015-03-25T12:53:49"/>
    <n v="1425585229"/>
    <x v="1759"/>
    <b v="0"/>
    <n v="49"/>
    <b v="1"/>
    <s v="photography/photobooks"/>
    <n v="0.9380863039399625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x v="1759"/>
    <d v="2016-02-25T10:08:33"/>
    <n v="1454688513"/>
    <x v="1760"/>
    <b v="0"/>
    <n v="102"/>
    <b v="1"/>
    <s v="photography/photobooks"/>
    <n v="0.60444874274661509"/>
    <n v="81.098039215686271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x v="1760"/>
    <d v="2015-09-12T07:37:40"/>
    <n v="1437745060"/>
    <x v="1761"/>
    <b v="0"/>
    <n v="3"/>
    <b v="1"/>
    <s v="photography/photobooks"/>
    <n v="0.64516129032258063"/>
    <n v="51.666666666666664"/>
    <x v="8"/>
    <x v="20"/>
  </r>
  <r>
    <n v="1762"/>
    <s v="&quot;The Naked Pixel&quot; Ali Pakele"/>
    <s v="Project rewards $25 gets you 190+ digital images"/>
    <x v="213"/>
    <n v="885"/>
    <x v="0"/>
    <x v="0"/>
    <s v="USD"/>
    <x v="1761"/>
    <d v="2016-03-11T17:34:05"/>
    <n v="1455147245"/>
    <x v="1762"/>
    <b v="0"/>
    <n v="25"/>
    <b v="1"/>
    <s v="photography/photobooks"/>
    <n v="0.11299435028248588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x v="1762"/>
    <d v="2016-10-23T14:50:40"/>
    <n v="1474663840"/>
    <x v="1763"/>
    <b v="0"/>
    <n v="118"/>
    <b v="1"/>
    <s v="photography/photobooks"/>
    <n v="0.9812740207703001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x v="1763"/>
    <d v="2014-08-03T05:39:39"/>
    <n v="1404560379"/>
    <x v="1764"/>
    <b v="1"/>
    <n v="39"/>
    <b v="0"/>
    <s v="photography/photobooks"/>
    <n v="5.1020408163265305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x v="1764"/>
    <d v="2014-08-13T17:31:52"/>
    <n v="1405380712"/>
    <x v="1765"/>
    <b v="1"/>
    <n v="103"/>
    <b v="0"/>
    <s v="photography/photobooks"/>
    <n v="1.6815811705957373"/>
    <n v="72.16970873786407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x v="1765"/>
    <d v="2014-08-25T14:38:08"/>
    <n v="1407184688"/>
    <x v="1766"/>
    <b v="1"/>
    <n v="0"/>
    <b v="0"/>
    <s v="photography/photobooks"/>
    <e v="#DIV/0!"/>
    <e v="#DIV/0!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x v="1766"/>
    <d v="2014-08-03T09:48:04"/>
    <n v="1404488884"/>
    <x v="1767"/>
    <b v="1"/>
    <n v="39"/>
    <b v="0"/>
    <s v="photography/photobooks"/>
    <n v="2.187226596675415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x v="1767"/>
    <d v="2014-09-27T07:27:24"/>
    <n v="1406640444"/>
    <x v="1768"/>
    <b v="1"/>
    <n v="15"/>
    <b v="0"/>
    <s v="photography/photobooks"/>
    <n v="26.737967914438503"/>
    <n v="12.466666666666667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x v="1768"/>
    <d v="2015-01-13T13:39:19"/>
    <n v="1418585959"/>
    <x v="1769"/>
    <b v="1"/>
    <n v="22"/>
    <b v="0"/>
    <s v="photography/photobooks"/>
    <n v="37.00277520814061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x v="1769"/>
    <d v="2014-10-14T12:43:14"/>
    <n v="1410288194"/>
    <x v="1770"/>
    <b v="1"/>
    <n v="92"/>
    <b v="0"/>
    <s v="photography/photobooks"/>
    <n v="1.7694641051567239"/>
    <n v="150.5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x v="1770"/>
    <d v="2014-10-23T17:30:40"/>
    <n v="1411515040"/>
    <x v="1771"/>
    <b v="1"/>
    <n v="25"/>
    <b v="0"/>
    <s v="photography/photobooks"/>
    <n v="4.6927374301675977"/>
    <n v="35.799999999999997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x v="1771"/>
    <d v="2014-07-06T11:13:56"/>
    <n v="1399482836"/>
    <x v="1772"/>
    <b v="1"/>
    <n v="19"/>
    <b v="0"/>
    <s v="photography/photobooks"/>
    <n v="6.410256410256410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x v="1772"/>
    <d v="2015-01-19T12:14:58"/>
    <n v="1417803298"/>
    <x v="1773"/>
    <b v="1"/>
    <n v="19"/>
    <b v="0"/>
    <s v="photography/photobooks"/>
    <n v="15.982951518380395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x v="1773"/>
    <d v="2014-11-29T08:59:00"/>
    <n v="1413609292"/>
    <x v="1774"/>
    <b v="1"/>
    <n v="13"/>
    <b v="0"/>
    <s v="photography/photobooks"/>
    <n v="2.1777003484320558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x v="1774"/>
    <d v="2014-10-24T17:26:00"/>
    <n v="1410305160"/>
    <x v="1775"/>
    <b v="1"/>
    <n v="124"/>
    <b v="0"/>
    <s v="photography/photobooks"/>
    <n v="1.536062009641743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x v="1775"/>
    <d v="2014-10-29T16:57:51"/>
    <n v="1411513071"/>
    <x v="1776"/>
    <b v="1"/>
    <n v="4"/>
    <b v="0"/>
    <s v="photography/photobooks"/>
    <n v="14.925373134328359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x v="1776"/>
    <d v="2015-02-20T02:34:13"/>
    <n v="1421829253"/>
    <x v="1777"/>
    <b v="1"/>
    <n v="10"/>
    <b v="0"/>
    <s v="photography/photobooks"/>
    <n v="7.3732718894009217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x v="1777"/>
    <d v="2015-03-27T13:43:15"/>
    <n v="1423600995"/>
    <x v="1778"/>
    <b v="1"/>
    <n v="15"/>
    <b v="0"/>
    <s v="photography/photobooks"/>
    <n v="50.251256281407038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x v="1778"/>
    <d v="2016-09-02T10:36:20"/>
    <n v="1470242180"/>
    <x v="1779"/>
    <b v="1"/>
    <n v="38"/>
    <b v="0"/>
    <s v="photography/photobooks"/>
    <n v="2.7596588058203713"/>
    <n v="104.89473684210526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x v="1779"/>
    <d v="2016-07-02T08:25:10"/>
    <n v="1462285510"/>
    <x v="1780"/>
    <b v="1"/>
    <n v="152"/>
    <b v="0"/>
    <s v="photography/photobooks"/>
    <n v="2.5161452654533254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x v="1780"/>
    <d v="2016-09-15T08:49:05"/>
    <n v="1471272545"/>
    <x v="1781"/>
    <b v="1"/>
    <n v="24"/>
    <b v="0"/>
    <s v="photography/photobooks"/>
    <n v="3.88143966125617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x v="1781"/>
    <d v="2016-02-21T07:48:09"/>
    <n v="1453211289"/>
    <x v="1782"/>
    <b v="1"/>
    <n v="76"/>
    <b v="0"/>
    <s v="photography/photobooks"/>
    <n v="6.4551825894503869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x v="1782"/>
    <d v="2015-05-21T16:47:58"/>
    <n v="1429656478"/>
    <x v="1783"/>
    <b v="1"/>
    <n v="185"/>
    <b v="0"/>
    <s v="photography/photobooks"/>
    <n v="4.22074496148570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x v="1783"/>
    <d v="2015-01-30T21:25:00"/>
    <n v="1419954240"/>
    <x v="1784"/>
    <b v="1"/>
    <n v="33"/>
    <b v="0"/>
    <s v="photography/photobooks"/>
    <n v="2.5150905432595572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x v="1784"/>
    <d v="2014-10-15T18:00:00"/>
    <n v="1410750855"/>
    <x v="1785"/>
    <b v="1"/>
    <n v="108"/>
    <b v="0"/>
    <s v="photography/photobooks"/>
    <n v="4.945394601277560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x v="1785"/>
    <d v="2014-12-15T07:12:57"/>
    <n v="1416057177"/>
    <x v="1786"/>
    <b v="1"/>
    <n v="29"/>
    <b v="0"/>
    <s v="photography/photobooks"/>
    <n v="2.0994475138121547"/>
    <n v="31.206896551724139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x v="1786"/>
    <d v="2015-04-04T08:43:57"/>
    <n v="1425570237"/>
    <x v="1787"/>
    <b v="1"/>
    <n v="24"/>
    <b v="0"/>
    <s v="photography/photobooks"/>
    <n v="6.5231572080887146"/>
    <n v="63.875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x v="1787"/>
    <d v="2014-10-31T16:45:42"/>
    <n v="1412203542"/>
    <x v="1788"/>
    <b v="1"/>
    <n v="4"/>
    <b v="0"/>
    <s v="photography/photobooks"/>
    <n v="72.368421052631575"/>
    <n v="19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x v="1788"/>
    <d v="2015-01-12T00:00:03"/>
    <n v="1415858403"/>
    <x v="1789"/>
    <b v="1"/>
    <n v="4"/>
    <b v="0"/>
    <s v="photography/photobooks"/>
    <n v="200"/>
    <n v="1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x v="1789"/>
    <d v="2015-02-05T10:11:18"/>
    <n v="1420560678"/>
    <x v="1790"/>
    <b v="1"/>
    <n v="15"/>
    <b v="0"/>
    <s v="photography/photobooks"/>
    <n v="20.171149144254279"/>
    <n v="109.06666666666666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x v="1790"/>
    <d v="2015-01-29T11:46:05"/>
    <n v="1417369565"/>
    <x v="1791"/>
    <b v="1"/>
    <n v="4"/>
    <b v="0"/>
    <s v="photography/photobooks"/>
    <n v="28.037383177570092"/>
    <n v="26.7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x v="1791"/>
    <d v="2015-08-10T00:59:00"/>
    <n v="1435970682"/>
    <x v="1792"/>
    <b v="1"/>
    <n v="139"/>
    <b v="0"/>
    <s v="photography/photobooks"/>
    <n v="1.6360185851711275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x v="1792"/>
    <d v="2014-11-27T16:24:00"/>
    <n v="1414531440"/>
    <x v="1793"/>
    <b v="1"/>
    <n v="2"/>
    <b v="0"/>
    <s v="photography/photobooks"/>
    <n v="75"/>
    <n v="2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x v="1793"/>
    <d v="2015-02-11T07:13:42"/>
    <n v="1420636422"/>
    <x v="1794"/>
    <b v="1"/>
    <n v="18"/>
    <b v="0"/>
    <s v="photography/photobooks"/>
    <n v="9.0270812437311942"/>
    <n v="55.388888888888886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x v="1794"/>
    <d v="2016-10-14T10:00:00"/>
    <n v="1473922541"/>
    <x v="1795"/>
    <b v="1"/>
    <n v="81"/>
    <b v="0"/>
    <s v="photography/photobooks"/>
    <n v="2.5815969020837173"/>
    <n v="133.90123456790124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x v="1795"/>
    <d v="2016-07-24T04:32:46"/>
    <n v="1464172366"/>
    <x v="1796"/>
    <b v="1"/>
    <n v="86"/>
    <b v="0"/>
    <s v="photography/photobooks"/>
    <n v="4.5346062052505971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x v="1796"/>
    <d v="2016-12-15T07:39:49"/>
    <n v="1479217189"/>
    <x v="1797"/>
    <b v="1"/>
    <n v="140"/>
    <b v="0"/>
    <s v="photography/photobooks"/>
    <n v="1.4803849000740192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x v="1797"/>
    <d v="2016-02-04T01:50:33"/>
    <n v="1449388233"/>
    <x v="1798"/>
    <b v="1"/>
    <n v="37"/>
    <b v="0"/>
    <s v="photography/photobooks"/>
    <n v="7.3327222731439043"/>
    <n v="58.972972972972975"/>
    <x v="8"/>
    <x v="20"/>
  </r>
  <r>
    <n v="1799"/>
    <s v="The UnDiscovered Image"/>
    <s v="The UnDiscovered Image, a monthly publication dedicated to photographers."/>
    <x v="23"/>
    <n v="69.83"/>
    <x v="2"/>
    <x v="1"/>
    <s v="GBP"/>
    <x v="1798"/>
    <d v="2014-11-11T15:13:28"/>
    <n v="1414008808"/>
    <x v="1799"/>
    <b v="1"/>
    <n v="6"/>
    <b v="0"/>
    <s v="photography/photobooks"/>
    <n v="57.281970499785196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x v="1799"/>
    <d v="2016-10-10T08:32:50"/>
    <n v="1473517970"/>
    <x v="1800"/>
    <b v="1"/>
    <n v="113"/>
    <b v="0"/>
    <s v="photography/photobooks"/>
    <n v="4.8900634249471455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x v="1800"/>
    <d v="2015-12-15T06:10:00"/>
    <n v="1447429868"/>
    <x v="1801"/>
    <b v="1"/>
    <n v="37"/>
    <b v="0"/>
    <s v="photography/photobooks"/>
    <n v="7.2186836518046711"/>
    <n v="63.648648648648646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x v="1801"/>
    <d v="2015-06-27T15:59:00"/>
    <n v="1433416830"/>
    <x v="1802"/>
    <b v="1"/>
    <n v="18"/>
    <b v="0"/>
    <s v="photography/photobooks"/>
    <n v="2.0624631703005303"/>
    <n v="94.277777777777771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x v="1802"/>
    <d v="2015-02-13T19:43:02"/>
    <n v="1421199782"/>
    <x v="1803"/>
    <b v="1"/>
    <n v="75"/>
    <b v="0"/>
    <s v="photography/photobooks"/>
    <n v="3.2467532467532467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x v="1803"/>
    <d v="2015-11-14T11:16:44"/>
    <n v="1444061804"/>
    <x v="1804"/>
    <b v="1"/>
    <n v="52"/>
    <b v="0"/>
    <s v="photography/photobooks"/>
    <n v="2.8429933969185619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x v="1804"/>
    <d v="2015-10-02T12:00:00"/>
    <n v="1441048658"/>
    <x v="1805"/>
    <b v="1"/>
    <n v="122"/>
    <b v="0"/>
    <s v="photography/photobooks"/>
    <n v="2.7469173483091196"/>
    <n v="67.139344262295083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x v="1805"/>
    <d v="2014-09-30T09:19:09"/>
    <n v="1409066349"/>
    <x v="1806"/>
    <b v="1"/>
    <n v="8"/>
    <b v="0"/>
    <s v="photography/photobooks"/>
    <n v="33.840947546531304"/>
    <n v="73.875"/>
    <x v="8"/>
    <x v="20"/>
  </r>
  <r>
    <n v="1807"/>
    <s v="Anywhere but Here"/>
    <s v="I want to explore alternative cultures and lifestyles in America."/>
    <x v="10"/>
    <n v="553"/>
    <x v="2"/>
    <x v="0"/>
    <s v="USD"/>
    <x v="1806"/>
    <d v="2014-09-27T19:38:33"/>
    <n v="1409276313"/>
    <x v="1807"/>
    <b v="1"/>
    <n v="8"/>
    <b v="0"/>
    <s v="photography/photobooks"/>
    <n v="9.0415913200723335"/>
    <n v="69.125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x v="1807"/>
    <d v="2017-02-11T10:20:30"/>
    <n v="1483806030"/>
    <x v="1808"/>
    <b v="1"/>
    <n v="96"/>
    <b v="0"/>
    <s v="photography/photobooks"/>
    <n v="2.4150422632396067"/>
    <n v="120.77083333333333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x v="1808"/>
    <d v="2015-03-01T15:47:19"/>
    <n v="1422222439"/>
    <x v="1809"/>
    <b v="1"/>
    <n v="9"/>
    <b v="0"/>
    <s v="photography/photobooks"/>
    <n v="9.2105263157894743"/>
    <n v="42.222222222222221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x v="1809"/>
    <d v="2014-08-21T15:50:26"/>
    <n v="1407621026"/>
    <x v="1810"/>
    <b v="0"/>
    <n v="2"/>
    <b v="0"/>
    <s v="photography/photobooks"/>
    <n v="30"/>
    <n v="7.5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x v="1810"/>
    <d v="2014-10-23T22:00:00"/>
    <n v="1408962270"/>
    <x v="1811"/>
    <b v="0"/>
    <n v="26"/>
    <b v="0"/>
    <s v="photography/photobooks"/>
    <n v="135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x v="1811"/>
    <d v="2016-07-03T01:38:56"/>
    <n v="1464939536"/>
    <x v="1812"/>
    <b v="0"/>
    <n v="23"/>
    <b v="0"/>
    <s v="photography/photobooks"/>
    <n v="7.5144508670520231"/>
    <n v="37.608695652173914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x v="1812"/>
    <d v="2014-08-08T15:20:12"/>
    <n v="1404940812"/>
    <x v="1813"/>
    <b v="0"/>
    <n v="0"/>
    <b v="0"/>
    <s v="photography/photobooks"/>
    <e v="#DIV/0!"/>
    <e v="#DIV/0!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x v="1813"/>
    <d v="2015-02-28T01:32:16"/>
    <n v="1422516736"/>
    <x v="1814"/>
    <b v="0"/>
    <n v="140"/>
    <b v="0"/>
    <s v="photography/photobooks"/>
    <n v="2.0332090816672315"/>
    <n v="42.157142857142858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x v="1814"/>
    <d v="2015-07-01T15:45:37"/>
    <n v="1434577537"/>
    <x v="1815"/>
    <b v="0"/>
    <n v="0"/>
    <b v="0"/>
    <s v="photography/photobooks"/>
    <e v="#DIV/0!"/>
    <e v="#DIV/0!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x v="1815"/>
    <d v="2016-07-25T13:00:00"/>
    <n v="1467061303"/>
    <x v="1816"/>
    <b v="0"/>
    <n v="6"/>
    <b v="0"/>
    <s v="photography/photobooks"/>
    <n v="49.115913555992144"/>
    <n v="84.833333333333329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x v="1816"/>
    <d v="2017-01-30T00:59:00"/>
    <n v="1480607607"/>
    <x v="1817"/>
    <b v="0"/>
    <n v="100"/>
    <b v="0"/>
    <s v="photography/photobooks"/>
    <n v="1.9110308949994692"/>
    <n v="94.19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x v="1817"/>
    <d v="2015-04-02T22:37:30"/>
    <n v="1425447450"/>
    <x v="1818"/>
    <b v="0"/>
    <n v="0"/>
    <b v="0"/>
    <s v="photography/photobooks"/>
    <e v="#DIV/0!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x v="1818"/>
    <d v="2014-07-30T12:03:16"/>
    <n v="1404151396"/>
    <x v="1819"/>
    <b v="0"/>
    <n v="4"/>
    <b v="0"/>
    <s v="photography/photobooks"/>
    <n v="48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x v="1819"/>
    <d v="2015-03-31T19:01:30"/>
    <n v="1425261690"/>
    <x v="1820"/>
    <b v="0"/>
    <n v="8"/>
    <b v="0"/>
    <s v="photography/photobooks"/>
    <n v="15.231400117164617"/>
    <n v="213.375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x v="1820"/>
    <d v="2012-03-03T01:39:27"/>
    <n v="1326872367"/>
    <x v="1821"/>
    <b v="0"/>
    <n v="57"/>
    <b v="1"/>
    <s v="music/rock"/>
    <n v="0.74134479946623177"/>
    <n v="59.162280701754383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x v="1821"/>
    <d v="2014-01-31T13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x v="1822"/>
    <d v="2012-10-24T10:26:16"/>
    <n v="1348503976"/>
    <x v="1823"/>
    <b v="0"/>
    <n v="33"/>
    <b v="1"/>
    <s v="music/rock"/>
    <n v="0.86313193588162762"/>
    <n v="24.575757575757574"/>
    <x v="4"/>
    <x v="11"/>
  </r>
  <r>
    <n v="1824"/>
    <s v="Tin Man's Broken Wisdom Fund"/>
    <s v="cd fund raiser"/>
    <x v="9"/>
    <n v="3002"/>
    <x v="0"/>
    <x v="0"/>
    <s v="USD"/>
    <x v="1823"/>
    <d v="2014-01-07T20:08:00"/>
    <n v="1387403967"/>
    <x v="1824"/>
    <b v="0"/>
    <n v="40"/>
    <b v="1"/>
    <s v="music/rock"/>
    <n v="0.99933377748167884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x v="1824"/>
    <d v="2013-07-11T14:01:43"/>
    <n v="1371585703"/>
    <x v="1825"/>
    <b v="0"/>
    <n v="50"/>
    <b v="1"/>
    <s v="music/rock"/>
    <n v="0.95192765349833408"/>
    <n v="42.02"/>
    <x v="4"/>
    <x v="11"/>
  </r>
  <r>
    <n v="1826"/>
    <s v="BEAR GHOST! Professional Recording! Yay!"/>
    <s v="Hear your favorite Bear Ghost in eargasmic quality!"/>
    <x v="13"/>
    <n v="2020"/>
    <x v="0"/>
    <x v="0"/>
    <s v="USD"/>
    <x v="1825"/>
    <d v="2014-02-17T16:10:17"/>
    <n v="1390083017"/>
    <x v="1826"/>
    <b v="0"/>
    <n v="38"/>
    <b v="1"/>
    <s v="music/rock"/>
    <n v="0.99009900990099009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x v="1826"/>
    <d v="2011-03-03T01:49:21"/>
    <n v="1294818561"/>
    <x v="1827"/>
    <b v="0"/>
    <n v="96"/>
    <b v="1"/>
    <s v="music/rock"/>
    <n v="0.99341860176331798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x v="1827"/>
    <d v="2014-05-09T16:00:00"/>
    <n v="1396906530"/>
    <x v="1828"/>
    <b v="0"/>
    <n v="48"/>
    <b v="1"/>
    <s v="music/rock"/>
    <n v="0.99840255591054317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x v="1828"/>
    <d v="2011-01-21T16:00:00"/>
    <n v="1291428371"/>
    <x v="1829"/>
    <b v="0"/>
    <n v="33"/>
    <b v="1"/>
    <s v="music/rock"/>
    <n v="0.59994000599940001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x v="1829"/>
    <d v="2014-02-24T10:25:07"/>
    <n v="1390667107"/>
    <x v="1830"/>
    <b v="0"/>
    <n v="226"/>
    <b v="1"/>
    <s v="music/rock"/>
    <n v="0.98489822718319109"/>
    <n v="67.389380530973455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x v="1830"/>
    <d v="2012-05-12T17:54:23"/>
    <n v="1335570863"/>
    <x v="1831"/>
    <b v="0"/>
    <n v="14"/>
    <b v="1"/>
    <s v="music/rock"/>
    <n v="0.970873786407767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x v="1831"/>
    <d v="2011-03-04T06:57:07"/>
    <n v="1296651427"/>
    <x v="1832"/>
    <b v="0"/>
    <n v="20"/>
    <b v="1"/>
    <s v="music/rock"/>
    <n v="0.7"/>
    <n v="25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x v="1832"/>
    <d v="2013-03-02T01:59:00"/>
    <n v="1359421403"/>
    <x v="1833"/>
    <b v="0"/>
    <n v="25"/>
    <b v="1"/>
    <s v="music/rock"/>
    <n v="0.38095238095238093"/>
    <n v="42"/>
    <x v="4"/>
    <x v="11"/>
  </r>
  <r>
    <n v="1834"/>
    <s v="TDJ - All Part of the Plan EP/Tour"/>
    <s v="Help us fund our first tour and promote our new EP!"/>
    <x v="3"/>
    <n v="11805"/>
    <x v="0"/>
    <x v="0"/>
    <s v="USD"/>
    <x v="1833"/>
    <d v="2015-01-24T17:08:15"/>
    <n v="1418684895"/>
    <x v="1834"/>
    <b v="0"/>
    <n v="90"/>
    <b v="1"/>
    <s v="music/rock"/>
    <n v="0.84709868699703517"/>
    <n v="131.16666666666666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x v="1834"/>
    <d v="2016-03-31T09:51:11"/>
    <n v="1456851071"/>
    <x v="1835"/>
    <b v="0"/>
    <n v="11"/>
    <b v="1"/>
    <s v="music/rock"/>
    <n v="0.96153846153846156"/>
    <n v="47.272727272727273"/>
    <x v="4"/>
    <x v="11"/>
  </r>
  <r>
    <n v="1836"/>
    <s v="KICKSTART OUR &lt;+3"/>
    <s v="Help fund our 2013 Sound &amp; Lighting Touring rig!"/>
    <x v="10"/>
    <n v="10017"/>
    <x v="0"/>
    <x v="0"/>
    <s v="USD"/>
    <x v="1835"/>
    <d v="2013-02-17T13:25:29"/>
    <n v="1359660329"/>
    <x v="1836"/>
    <b v="0"/>
    <n v="55"/>
    <b v="1"/>
    <s v="music/rock"/>
    <n v="0.49915144254766897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x v="1836"/>
    <d v="2012-03-17T18:08:55"/>
    <n v="1326848935"/>
    <x v="1837"/>
    <b v="0"/>
    <n v="30"/>
    <b v="1"/>
    <s v="music/rock"/>
    <n v="0.3259098316132536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x v="1837"/>
    <d v="2011-09-30T21:00:00"/>
    <n v="1314989557"/>
    <x v="1838"/>
    <b v="0"/>
    <n v="28"/>
    <b v="1"/>
    <s v="music/rock"/>
    <n v="0.99851221679697255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x v="1838"/>
    <d v="2016-10-01T11:19:42"/>
    <n v="1472750382"/>
    <x v="1839"/>
    <b v="0"/>
    <n v="45"/>
    <b v="1"/>
    <s v="music/rock"/>
    <n v="0.4870920603994154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x v="1839"/>
    <d v="2013-05-06T22:59:00"/>
    <n v="1366251510"/>
    <x v="1840"/>
    <b v="0"/>
    <n v="13"/>
    <b v="1"/>
    <s v="music/rock"/>
    <n v="0.91836734693877553"/>
    <n v="75.384615384615387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x v="1840"/>
    <d v="2014-05-19T22:59:00"/>
    <n v="1397679445"/>
    <x v="1841"/>
    <b v="0"/>
    <n v="40"/>
    <b v="1"/>
    <s v="music/rock"/>
    <n v="0.98280098280098283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x v="1841"/>
    <d v="2015-03-01T23:59:00"/>
    <n v="1422371381"/>
    <x v="1842"/>
    <b v="0"/>
    <n v="21"/>
    <b v="1"/>
    <s v="music/rock"/>
    <n v="0.7984031936127744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x v="1842"/>
    <d v="2011-02-20T17:52:34"/>
    <n v="1295653954"/>
    <x v="1843"/>
    <b v="0"/>
    <n v="134"/>
    <b v="1"/>
    <s v="music/rock"/>
    <n v="0.80641194263830562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x v="1843"/>
    <d v="2011-06-10T21:00:00"/>
    <n v="1304464914"/>
    <x v="1844"/>
    <b v="0"/>
    <n v="20"/>
    <b v="1"/>
    <s v="music/rock"/>
    <n v="0.98619329388560162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x v="1844"/>
    <d v="2016-06-16T22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x v="1845"/>
    <d v="2012-12-15T09:36:17"/>
    <n v="1352993777"/>
    <x v="1846"/>
    <b v="0"/>
    <n v="209"/>
    <b v="1"/>
    <s v="music/rock"/>
    <n v="0.72502295906037029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x v="1846"/>
    <d v="2015-04-20T23:40:32"/>
    <n v="1427780432"/>
    <x v="1847"/>
    <b v="0"/>
    <n v="38"/>
    <b v="1"/>
    <s v="music/rock"/>
    <n v="0.82726671078755787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x v="1847"/>
    <d v="2011-07-31T00:59:00"/>
    <n v="1306608888"/>
    <x v="1848"/>
    <b v="0"/>
    <n v="24"/>
    <b v="1"/>
    <s v="music/rock"/>
    <n v="0.93138776777398324"/>
    <n v="134.20833333333334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x v="1848"/>
    <d v="2012-10-17T14:17:39"/>
    <n v="1347913059"/>
    <x v="1849"/>
    <b v="0"/>
    <n v="8"/>
    <b v="1"/>
    <s v="music/rock"/>
    <n v="0.99667774086378735"/>
    <n v="37.62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x v="1849"/>
    <d v="2014-07-10T17:01:40"/>
    <n v="1402441300"/>
    <x v="1850"/>
    <b v="0"/>
    <n v="179"/>
    <b v="1"/>
    <s v="music/rock"/>
    <n v="0.9850060194812301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x v="1850"/>
    <d v="2014-07-27T19:00:00"/>
    <n v="1404769538"/>
    <x v="1851"/>
    <b v="0"/>
    <n v="26"/>
    <b v="1"/>
    <s v="music/rock"/>
    <n v="0.9992313604919292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x v="1851"/>
    <d v="2015-04-24T18:00:00"/>
    <n v="1426703452"/>
    <x v="1852"/>
    <b v="0"/>
    <n v="131"/>
    <b v="1"/>
    <s v="music/rock"/>
    <n v="0.8549444286121402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x v="1852"/>
    <d v="2012-11-13T20:26:57"/>
    <n v="1348536417"/>
    <x v="1853"/>
    <b v="0"/>
    <n v="14"/>
    <b v="1"/>
    <s v="music/rock"/>
    <n v="0.98159509202453987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x v="1853"/>
    <d v="2013-05-23T18:30:37"/>
    <n v="1366763437"/>
    <x v="1854"/>
    <b v="0"/>
    <n v="174"/>
    <b v="1"/>
    <s v="music/rock"/>
    <n v="0.97920495086023163"/>
    <n v="88.037643678160919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x v="1854"/>
    <d v="2014-01-06T06:55:40"/>
    <n v="1385124940"/>
    <x v="1855"/>
    <b v="0"/>
    <n v="191"/>
    <b v="1"/>
    <s v="music/rock"/>
    <n v="0.64910208780904677"/>
    <n v="70.57675392670157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x v="1855"/>
    <d v="2014-07-18T14:31:12"/>
    <n v="1403901072"/>
    <x v="1856"/>
    <b v="0"/>
    <n v="38"/>
    <b v="1"/>
    <s v="music/rock"/>
    <n v="0.98765432098765427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x v="1856"/>
    <d v="2014-09-12T12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x v="1857"/>
    <d v="2011-12-15T23:48:41"/>
    <n v="1318826921"/>
    <x v="1858"/>
    <b v="0"/>
    <n v="149"/>
    <b v="1"/>
    <s v="music/rock"/>
    <n v="0.91955706730888598"/>
    <n v="40.547315436241611"/>
    <x v="4"/>
    <x v="11"/>
  </r>
  <r>
    <n v="1859"/>
    <s v="Queen Kwong Tour to London and Paris"/>
    <s v="Queen Kwong is going ON TOUR to London and Paris!"/>
    <x v="9"/>
    <n v="3955"/>
    <x v="0"/>
    <x v="0"/>
    <s v="USD"/>
    <x v="1858"/>
    <d v="2011-09-22T12:28:49"/>
    <n v="1314124129"/>
    <x v="1859"/>
    <b v="0"/>
    <n v="56"/>
    <b v="1"/>
    <s v="music/rock"/>
    <n v="0.75853350189633373"/>
    <n v="70.625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x v="1859"/>
    <d v="2014-02-06T11:01:24"/>
    <n v="1389891684"/>
    <x v="1860"/>
    <b v="0"/>
    <n v="19"/>
    <b v="1"/>
    <s v="music/rock"/>
    <n v="0.7492507492507493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x v="1860"/>
    <d v="2015-01-26T01:12:21"/>
    <n v="1419664341"/>
    <x v="1861"/>
    <b v="0"/>
    <n v="0"/>
    <b v="0"/>
    <s v="games/mobile games"/>
    <e v="#DIV/0!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x v="1861"/>
    <d v="2017-03-08T01:30:00"/>
    <n v="1484912974"/>
    <x v="1862"/>
    <b v="0"/>
    <n v="16"/>
    <b v="0"/>
    <s v="games/mobile games"/>
    <n v="12.371134020618557"/>
    <n v="90.9375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x v="1862"/>
    <d v="2014-06-12T13:08:05"/>
    <n v="1400008085"/>
    <x v="1863"/>
    <b v="0"/>
    <n v="2"/>
    <b v="0"/>
    <s v="games/mobile games"/>
    <n v="25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x v="1863"/>
    <d v="2014-05-04T11:11:40"/>
    <n v="1396631500"/>
    <x v="1864"/>
    <b v="0"/>
    <n v="48"/>
    <b v="0"/>
    <s v="games/mobile games"/>
    <n v="2.3314203730272598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x v="1864"/>
    <d v="2016-11-06T03:49:07"/>
    <n v="1475398147"/>
    <x v="1865"/>
    <b v="0"/>
    <n v="2"/>
    <b v="0"/>
    <s v="games/mobile games"/>
    <n v="2750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x v="1865"/>
    <d v="2017-02-28T22:00:00"/>
    <n v="1483768497"/>
    <x v="1866"/>
    <b v="0"/>
    <n v="2"/>
    <b v="0"/>
    <s v="games/mobile games"/>
    <n v="200"/>
    <n v="62.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x v="1866"/>
    <d v="2016-11-05T16:11:52"/>
    <n v="1475791912"/>
    <x v="1867"/>
    <b v="0"/>
    <n v="1"/>
    <b v="0"/>
    <s v="games/mobile games"/>
    <n v="2000"/>
    <n v="1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x v="1867"/>
    <d v="2015-12-15T01:59:00"/>
    <n v="1448044925"/>
    <x v="1868"/>
    <b v="0"/>
    <n v="17"/>
    <b v="0"/>
    <s v="games/mobile games"/>
    <n v="20.542317173377157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x v="1868"/>
    <d v="2017-01-03T18:04:09"/>
    <n v="1480896249"/>
    <x v="1869"/>
    <b v="0"/>
    <n v="0"/>
    <b v="0"/>
    <s v="games/mobile games"/>
    <e v="#DIV/0!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x v="1869"/>
    <d v="2016-01-30T22:17:00"/>
    <n v="1451723535"/>
    <x v="1870"/>
    <b v="0"/>
    <n v="11"/>
    <b v="0"/>
    <s v="games/mobile games"/>
    <n v="9.695290858725762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x v="1870"/>
    <d v="2014-11-20T13:48:21"/>
    <n v="1413053301"/>
    <x v="1871"/>
    <b v="0"/>
    <n v="95"/>
    <b v="0"/>
    <s v="games/mobile games"/>
    <n v="1.3930561508786969"/>
    <n v="49.11578947368421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x v="1871"/>
    <d v="2015-06-29T21:06:42"/>
    <n v="1433041602"/>
    <x v="1872"/>
    <b v="0"/>
    <n v="13"/>
    <b v="0"/>
    <s v="games/mobile games"/>
    <n v="94.33962264150943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x v="1872"/>
    <d v="2015-07-08T10:45:00"/>
    <n v="1433861210"/>
    <x v="1873"/>
    <b v="0"/>
    <n v="2"/>
    <b v="0"/>
    <s v="games/mobile games"/>
    <n v="222.22222222222223"/>
    <n v="18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x v="1873"/>
    <d v="2016-06-28T17:15:33"/>
    <n v="1465427733"/>
    <x v="1874"/>
    <b v="0"/>
    <n v="2"/>
    <b v="0"/>
    <s v="games/mobile games"/>
    <n v="6153.8461538461543"/>
    <n v="13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x v="1874"/>
    <d v="2016-08-06T15:35:08"/>
    <n v="1465335308"/>
    <x v="1875"/>
    <b v="0"/>
    <n v="3"/>
    <b v="0"/>
    <s v="games/mobile games"/>
    <n v="196.07843137254903"/>
    <n v="17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x v="1875"/>
    <d v="2014-06-16T00:50:05"/>
    <n v="1400309405"/>
    <x v="1876"/>
    <b v="0"/>
    <n v="0"/>
    <b v="0"/>
    <s v="games/mobile games"/>
    <e v="#DIV/0!"/>
    <e v="#DIV/0!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x v="1876"/>
    <d v="2015-02-28T18:42:05"/>
    <n v="1422664925"/>
    <x v="1877"/>
    <b v="0"/>
    <n v="0"/>
    <b v="0"/>
    <s v="games/mobile games"/>
    <e v="#DIV/0!"/>
    <e v="#DIV/0!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x v="1877"/>
    <d v="2014-06-12T18:12:35"/>
    <n v="1400026355"/>
    <x v="1878"/>
    <b v="0"/>
    <n v="0"/>
    <b v="0"/>
    <s v="games/mobile games"/>
    <e v="#DIV/0!"/>
    <e v="#DIV/0!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x v="1878"/>
    <d v="2016-03-14T08:35:29"/>
    <n v="1455377729"/>
    <x v="1879"/>
    <b v="0"/>
    <n v="2"/>
    <b v="0"/>
    <s v="games/mobile games"/>
    <n v="833.33333333333337"/>
    <n v="3"/>
    <x v="6"/>
    <x v="18"/>
  </r>
  <r>
    <n v="1880"/>
    <s v="Sim Betting Football"/>
    <s v="Sim Betting Football is the only football (soccer) betting simulation  game."/>
    <x v="10"/>
    <n v="1004"/>
    <x v="2"/>
    <x v="1"/>
    <s v="GBP"/>
    <x v="1879"/>
    <d v="2016-03-30T06:36:20"/>
    <n v="1456839380"/>
    <x v="1880"/>
    <b v="0"/>
    <n v="24"/>
    <b v="0"/>
    <s v="games/mobile games"/>
    <n v="4.9800796812749004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x v="1880"/>
    <d v="2015-03-09T20:39:49"/>
    <n v="1423366789"/>
    <x v="1881"/>
    <b v="0"/>
    <n v="70"/>
    <b v="1"/>
    <s v="music/indie rock"/>
    <n v="0.57909076958267824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x v="1881"/>
    <d v="2012-07-10T17:48:00"/>
    <n v="1339109212"/>
    <x v="1882"/>
    <b v="0"/>
    <n v="81"/>
    <b v="1"/>
    <s v="music/indie rock"/>
    <n v="0.99112426035502954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x v="1882"/>
    <d v="2012-04-08T15:45:08"/>
    <n v="1331333108"/>
    <x v="1883"/>
    <b v="0"/>
    <n v="32"/>
    <b v="1"/>
    <s v="music/indie rock"/>
    <n v="0.95415472779369626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x v="1883"/>
    <d v="2012-11-27T06:00:00"/>
    <n v="1350967535"/>
    <x v="1884"/>
    <b v="0"/>
    <n v="26"/>
    <b v="1"/>
    <s v="music/indie rock"/>
    <n v="0.74019245003700962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x v="1884"/>
    <d v="2012-08-10T16:00:00"/>
    <n v="1341800110"/>
    <x v="1885"/>
    <b v="0"/>
    <n v="105"/>
    <b v="1"/>
    <s v="music/indie rock"/>
    <n v="0.85963923337091319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x v="1885"/>
    <d v="2014-11-12T16:45:38"/>
    <n v="1413236738"/>
    <x v="1886"/>
    <b v="0"/>
    <n v="29"/>
    <b v="1"/>
    <s v="music/indie rock"/>
    <n v="0.97959183673469385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x v="1886"/>
    <d v="2015-12-03T15:30:00"/>
    <n v="1447614732"/>
    <x v="1887"/>
    <b v="0"/>
    <n v="8"/>
    <b v="1"/>
    <s v="music/indie rock"/>
    <n v="0.8995502248875562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x v="1887"/>
    <d v="2010-05-31T22:59:00"/>
    <n v="1272692732"/>
    <x v="1888"/>
    <b v="0"/>
    <n v="89"/>
    <b v="1"/>
    <s v="music/indie rock"/>
    <n v="0.60211946050096343"/>
    <n v="46.651685393258425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x v="1888"/>
    <d v="2013-03-11T12:02:26"/>
    <n v="1359140546"/>
    <x v="1889"/>
    <b v="0"/>
    <n v="44"/>
    <b v="1"/>
    <s v="music/indie rock"/>
    <n v="0.9380863039399625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x v="1889"/>
    <d v="2012-12-15T12:52:08"/>
    <n v="1353005528"/>
    <x v="1890"/>
    <b v="0"/>
    <n v="246"/>
    <b v="1"/>
    <s v="music/indie rock"/>
    <n v="0.6916374689987913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x v="1890"/>
    <d v="2010-07-22T00:00:00"/>
    <n v="1275851354"/>
    <x v="1891"/>
    <b v="0"/>
    <n v="120"/>
    <b v="1"/>
    <s v="music/indie rock"/>
    <n v="0.94741828517290383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x v="1891"/>
    <d v="2011-06-07T09:18:01"/>
    <n v="1304867881"/>
    <x v="1892"/>
    <b v="0"/>
    <n v="26"/>
    <b v="1"/>
    <s v="music/indie rock"/>
    <n v="0.7320644216691069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x v="1892"/>
    <d v="2011-04-15T21:59:00"/>
    <n v="1301524585"/>
    <x v="1893"/>
    <b v="0"/>
    <n v="45"/>
    <b v="1"/>
    <s v="music/indie rock"/>
    <n v="0.96153846153846156"/>
    <n v="57.777777777777779"/>
    <x v="4"/>
    <x v="14"/>
  </r>
  <r>
    <n v="1894"/>
    <s v="Help me release my first 3 song EP!!"/>
    <s v="Im trying to raise $1000 for a 3 song EP in a studio!"/>
    <x v="28"/>
    <n v="1145"/>
    <x v="0"/>
    <x v="0"/>
    <s v="USD"/>
    <x v="1893"/>
    <d v="2012-02-12T15:43:03"/>
    <n v="1326404583"/>
    <x v="1894"/>
    <b v="0"/>
    <n v="20"/>
    <b v="1"/>
    <s v="music/indie rock"/>
    <n v="0.8733624454148472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x v="1894"/>
    <d v="2015-10-20T11:55:22"/>
    <n v="1442771722"/>
    <x v="1895"/>
    <b v="0"/>
    <n v="47"/>
    <b v="1"/>
    <s v="music/indie rock"/>
    <n v="0.98309492847854352"/>
    <n v="196.34042553191489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x v="1895"/>
    <d v="2012-04-12T11:02:45"/>
    <n v="1331658165"/>
    <x v="1896"/>
    <b v="0"/>
    <n v="13"/>
    <b v="1"/>
    <s v="music/indie rock"/>
    <n v="0.80679785330948117"/>
    <n v="4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x v="1896"/>
    <d v="2014-03-04T15:00:00"/>
    <n v="1392040806"/>
    <x v="1897"/>
    <b v="0"/>
    <n v="183"/>
    <b v="1"/>
    <s v="music/indie rock"/>
    <n v="0.97602213341530897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x v="1897"/>
    <d v="2016-02-01T12:00:00"/>
    <n v="1451277473"/>
    <x v="1898"/>
    <b v="0"/>
    <n v="21"/>
    <b v="1"/>
    <s v="music/indie rock"/>
    <n v="0.69204152249134943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x v="1898"/>
    <d v="2015-03-25T15:36:06"/>
    <n v="1424730966"/>
    <x v="1899"/>
    <b v="0"/>
    <n v="42"/>
    <b v="1"/>
    <s v="music/indie rock"/>
    <n v="0.75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x v="1899"/>
    <d v="2012-10-06T03:59:00"/>
    <n v="1347137731"/>
    <x v="1900"/>
    <b v="0"/>
    <n v="54"/>
    <b v="1"/>
    <s v="music/indie rock"/>
    <n v="0.91437433022080306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x v="1900"/>
    <d v="2015-05-22T07:00:00"/>
    <n v="1429707729"/>
    <x v="1901"/>
    <b v="0"/>
    <n v="25"/>
    <b v="0"/>
    <s v="technology/gadgets"/>
    <n v="37.078651685393261"/>
    <n v="106.8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x v="1901"/>
    <d v="2015-03-04T12:57:27"/>
    <n v="1422903447"/>
    <x v="1902"/>
    <b v="0"/>
    <n v="3"/>
    <b v="0"/>
    <s v="technology/gadgets"/>
    <n v="83.333333333333329"/>
    <n v="4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x v="1902"/>
    <d v="2017-01-27T12:29:51"/>
    <n v="1480357791"/>
    <x v="1903"/>
    <b v="0"/>
    <n v="41"/>
    <b v="0"/>
    <s v="technology/gadgets"/>
    <n v="2.145922746781115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x v="1903"/>
    <d v="2016-01-02T10:27:01"/>
    <n v="1447864021"/>
    <x v="1904"/>
    <b v="0"/>
    <n v="2"/>
    <b v="0"/>
    <s v="technology/gadgets"/>
    <n v="100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x v="1904"/>
    <d v="2014-09-07T16:13:14"/>
    <n v="1407535994"/>
    <x v="1905"/>
    <b v="0"/>
    <n v="4"/>
    <b v="0"/>
    <s v="technology/gadgets"/>
    <n v="595.23809523809518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x v="1905"/>
    <d v="2016-06-23T10:06:23"/>
    <n v="1464105983"/>
    <x v="1906"/>
    <b v="0"/>
    <n v="99"/>
    <b v="0"/>
    <s v="technology/gadgets"/>
    <n v="2.3386342376052385"/>
    <n v="215.95959595959596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x v="1906"/>
    <d v="2014-05-23T08:05:25"/>
    <n v="1399557925"/>
    <x v="1907"/>
    <b v="0"/>
    <n v="4"/>
    <b v="0"/>
    <s v="technology/gadgets"/>
    <n v="352.9411764705882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x v="1907"/>
    <d v="2016-12-29T16:01:40"/>
    <n v="1480456900"/>
    <x v="1908"/>
    <b v="0"/>
    <n v="4"/>
    <b v="0"/>
    <s v="technology/gadgets"/>
    <n v="57.736720554272516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x v="1908"/>
    <d v="2014-10-23T04:17:59"/>
    <n v="1411467479"/>
    <x v="1909"/>
    <b v="0"/>
    <n v="38"/>
    <b v="0"/>
    <s v="technology/gadgets"/>
    <n v="7.0864547479246811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x v="1909"/>
    <d v="2015-10-31T16:45:00"/>
    <n v="1442531217"/>
    <x v="1910"/>
    <b v="0"/>
    <n v="285"/>
    <b v="0"/>
    <s v="technology/gadgets"/>
    <n v="2.5383742459535328"/>
    <n v="117.49473684210527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x v="1910"/>
    <d v="2014-08-08T18:48:54"/>
    <n v="1404953334"/>
    <x v="1911"/>
    <b v="0"/>
    <n v="1"/>
    <b v="0"/>
    <s v="technology/gadgets"/>
    <n v="425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x v="1911"/>
    <d v="2015-06-03T23:26:00"/>
    <n v="1430803560"/>
    <x v="1912"/>
    <b v="0"/>
    <n v="42"/>
    <b v="0"/>
    <s v="technology/gadgets"/>
    <n v="1.6863406408094435"/>
    <n v="70.595238095238102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x v="1912"/>
    <d v="2014-10-08T06:16:18"/>
    <n v="1410178578"/>
    <x v="1913"/>
    <b v="0"/>
    <n v="26"/>
    <b v="0"/>
    <s v="technology/gadgets"/>
    <n v="75.35321821036106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x v="1913"/>
    <d v="2014-10-31T21:59:00"/>
    <n v="1413519073"/>
    <x v="1914"/>
    <b v="0"/>
    <n v="2"/>
    <b v="0"/>
    <s v="technology/gadgets"/>
    <n v="11.1"/>
    <n v="3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x v="1914"/>
    <d v="2014-09-01T19:10:22"/>
    <n v="1407892222"/>
    <x v="1915"/>
    <b v="0"/>
    <n v="4"/>
    <b v="0"/>
    <s v="technology/gadgets"/>
    <n v="62.5"/>
    <n v="2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x v="1915"/>
    <d v="2016-11-07T12:12:55"/>
    <n v="1476378775"/>
    <x v="1916"/>
    <b v="0"/>
    <n v="6"/>
    <b v="0"/>
    <s v="technology/gadgets"/>
    <n v="196.07843137254903"/>
    <n v="17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x v="1916"/>
    <d v="2017-02-10T00:28:53"/>
    <n v="1484116133"/>
    <x v="1917"/>
    <b v="0"/>
    <n v="70"/>
    <b v="0"/>
    <s v="technology/gadgets"/>
    <n v="1.9022070479209852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x v="1917"/>
    <d v="2014-08-12T12:57:31"/>
    <n v="1404845851"/>
    <x v="1918"/>
    <b v="0"/>
    <n v="9"/>
    <b v="0"/>
    <s v="technology/gadgets"/>
    <n v="96.15384615384616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x v="1918"/>
    <d v="2015-05-19T15:00:49"/>
    <n v="1429477249"/>
    <x v="1919"/>
    <b v="0"/>
    <n v="8"/>
    <b v="0"/>
    <s v="technology/gadgets"/>
    <n v="2.109704641350211"/>
    <n v="29.625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x v="1919"/>
    <d v="2015-10-21T17:00:00"/>
    <n v="1443042061"/>
    <x v="1920"/>
    <b v="0"/>
    <n v="105"/>
    <b v="0"/>
    <s v="technology/gadgets"/>
    <n v="2.3239600278875203"/>
    <n v="40.980952380952381"/>
    <x v="2"/>
    <x v="29"/>
  </r>
  <r>
    <n v="1921"/>
    <s v="The Fine Spirits are making an album!"/>
    <s v="The Fine Spirits are making an album, but we need your help!"/>
    <x v="15"/>
    <n v="2052"/>
    <x v="0"/>
    <x v="0"/>
    <s v="USD"/>
    <x v="1920"/>
    <d v="2012-07-13T23:19:03"/>
    <n v="1339651143"/>
    <x v="1921"/>
    <b v="0"/>
    <n v="38"/>
    <b v="1"/>
    <s v="music/indie rock"/>
    <n v="0.73099415204678364"/>
    <n v="54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x v="1921"/>
    <d v="2013-12-12T00:08:27"/>
    <n v="1384236507"/>
    <x v="1922"/>
    <b v="0"/>
    <n v="64"/>
    <b v="1"/>
    <s v="music/indie rock"/>
    <n v="0.86542622241453915"/>
    <n v="36.109375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x v="1922"/>
    <d v="2011-09-26T22:59:00"/>
    <n v="1313612532"/>
    <x v="1923"/>
    <b v="0"/>
    <n v="13"/>
    <b v="1"/>
    <s v="music/indie rock"/>
    <n v="0.41528239202657807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x v="1923"/>
    <d v="2014-01-15T13:33:00"/>
    <n v="1387390555"/>
    <x v="1924"/>
    <b v="0"/>
    <n v="33"/>
    <b v="1"/>
    <s v="music/indie rock"/>
    <n v="0.87412587412587417"/>
    <n v="104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x v="1924"/>
    <d v="2013-10-10T18:00:00"/>
    <n v="1379540288"/>
    <x v="1925"/>
    <b v="0"/>
    <n v="52"/>
    <b v="1"/>
    <s v="music/indie rock"/>
    <n v="0.9063444108761329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x v="1925"/>
    <d v="2010-11-01T18:26:00"/>
    <n v="1286319256"/>
    <x v="1926"/>
    <b v="0"/>
    <n v="107"/>
    <b v="1"/>
    <s v="music/indie rock"/>
    <n v="0.51182486035711727"/>
    <n v="27.3896261682243"/>
    <x v="4"/>
    <x v="14"/>
  </r>
  <r>
    <n v="1927"/>
    <s v="GBS Detroit Presents Hampshire"/>
    <s v="Hampshire is headed to GBS Detroit."/>
    <x v="20"/>
    <n v="620"/>
    <x v="0"/>
    <x v="0"/>
    <s v="USD"/>
    <x v="1926"/>
    <d v="2012-03-07T22:59:00"/>
    <n v="1329856839"/>
    <x v="1927"/>
    <b v="0"/>
    <n v="11"/>
    <b v="1"/>
    <s v="music/indie rock"/>
    <n v="0.967741935483871"/>
    <n v="56.363636363636367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x v="1927"/>
    <d v="2013-05-07T09:33:14"/>
    <n v="1365348794"/>
    <x v="1928"/>
    <b v="0"/>
    <n v="34"/>
    <b v="1"/>
    <s v="music/indie rock"/>
    <n v="0.96958174904942962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x v="1928"/>
    <d v="2011-07-04T18:31:06"/>
    <n v="1306197066"/>
    <x v="1929"/>
    <b v="0"/>
    <n v="75"/>
    <b v="1"/>
    <s v="music/indie rock"/>
    <n v="0.99688473520249221"/>
    <n v="42.8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x v="1929"/>
    <d v="2013-07-07T07:24:42"/>
    <n v="1368019482"/>
    <x v="1930"/>
    <b v="0"/>
    <n v="26"/>
    <b v="1"/>
    <s v="music/indie rock"/>
    <n v="0.78740157480314965"/>
    <n v="48.846153846153847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x v="1930"/>
    <d v="2012-05-21T21:30:00"/>
    <n v="1336512309"/>
    <x v="1931"/>
    <b v="0"/>
    <n v="50"/>
    <b v="1"/>
    <s v="music/indie rock"/>
    <n v="0.8291805208912032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x v="1931"/>
    <d v="2012-01-24T13:26:13"/>
    <n v="1325618773"/>
    <x v="1932"/>
    <b v="0"/>
    <n v="80"/>
    <b v="1"/>
    <s v="music/indie rock"/>
    <n v="0.93466263129784588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x v="1932"/>
    <d v="2014-09-26T21:08:27"/>
    <n v="1409195307"/>
    <x v="1933"/>
    <b v="0"/>
    <n v="110"/>
    <b v="1"/>
    <s v="music/indie rock"/>
    <n v="0.57993427411560028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x v="1933"/>
    <d v="2011-12-24T23:00:00"/>
    <n v="1321649321"/>
    <x v="1934"/>
    <b v="0"/>
    <n v="77"/>
    <b v="1"/>
    <s v="music/indie rock"/>
    <n v="0.80893059375505583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x v="1934"/>
    <d v="2014-06-20T22:59:00"/>
    <n v="1400106171"/>
    <x v="1935"/>
    <b v="0"/>
    <n v="50"/>
    <b v="1"/>
    <s v="music/indie rock"/>
    <n v="0.92250922509225097"/>
    <n v="54.2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x v="1935"/>
    <d v="2011-12-05T23:59:00"/>
    <n v="1320528070"/>
    <x v="1936"/>
    <b v="0"/>
    <n v="145"/>
    <b v="1"/>
    <s v="music/indie rock"/>
    <n v="0.85822078244560884"/>
    <n v="60.26903448275862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x v="1936"/>
    <d v="2012-06-14T21:59:00"/>
    <n v="1338346281"/>
    <x v="1937"/>
    <b v="0"/>
    <n v="29"/>
    <b v="1"/>
    <s v="music/indie rock"/>
    <n v="0.53405965446340353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x v="1937"/>
    <d v="2013-07-01T23:00:00"/>
    <n v="1370067231"/>
    <x v="1938"/>
    <b v="0"/>
    <n v="114"/>
    <b v="1"/>
    <s v="music/indie rock"/>
    <n v="0.862564692351926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x v="1938"/>
    <d v="2013-03-10T16:38:28"/>
    <n v="1360366708"/>
    <x v="1939"/>
    <b v="0"/>
    <n v="96"/>
    <b v="1"/>
    <s v="music/indie rock"/>
    <n v="0.90334236675700086"/>
    <n v="115.3125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x v="1939"/>
    <d v="2011-06-14T21:59:00"/>
    <n v="1304770233"/>
    <x v="1940"/>
    <b v="0"/>
    <n v="31"/>
    <b v="1"/>
    <s v="music/indie rock"/>
    <n v="0.58505850585058505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x v="1940"/>
    <d v="2014-05-15T00:58:51"/>
    <n v="1397545131"/>
    <x v="1941"/>
    <b v="1"/>
    <n v="4883"/>
    <b v="1"/>
    <s v="technology/hardware"/>
    <n v="0.79290599062360123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x v="1941"/>
    <d v="2011-07-04T13:52:20"/>
    <n v="1302033140"/>
    <x v="1942"/>
    <b v="1"/>
    <n v="95"/>
    <b v="1"/>
    <s v="technology/hardware"/>
    <n v="0.72233284615995819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x v="1942"/>
    <d v="2016-08-11T00:28:36"/>
    <n v="1467008916"/>
    <x v="1943"/>
    <b v="1"/>
    <n v="2478"/>
    <b v="1"/>
    <s v="technology/hardware"/>
    <n v="5.8642427796510778E-2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x v="1943"/>
    <d v="2014-05-01T08:01:30"/>
    <n v="1396360890"/>
    <x v="1944"/>
    <b v="1"/>
    <n v="1789"/>
    <b v="1"/>
    <s v="technology/hardware"/>
    <n v="0.1268946159248936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x v="1944"/>
    <d v="2015-07-12T00:02:38"/>
    <n v="1433224958"/>
    <x v="1945"/>
    <b v="1"/>
    <n v="680"/>
    <b v="1"/>
    <s v="technology/hardware"/>
    <n v="0.28734145934980376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x v="1945"/>
    <d v="2014-04-19T20:36:01"/>
    <n v="1392780961"/>
    <x v="1946"/>
    <b v="1"/>
    <n v="70"/>
    <b v="1"/>
    <s v="technology/hardware"/>
    <n v="0.66779449737334162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x v="1946"/>
    <d v="2009-11-22T23:59:00"/>
    <n v="1255730520"/>
    <x v="1947"/>
    <b v="1"/>
    <n v="23"/>
    <b v="1"/>
    <s v="technology/hardware"/>
    <n v="0.99370241097047451"/>
    <n v="35.003043478260871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x v="1947"/>
    <d v="2016-06-06T11:02:00"/>
    <n v="1460557809"/>
    <x v="1948"/>
    <b v="1"/>
    <n v="4245"/>
    <b v="1"/>
    <s v="technology/hardware"/>
    <n v="0.12496703994321498"/>
    <n v="188.50671378091872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x v="1948"/>
    <d v="2014-07-10T04:09:11"/>
    <n v="1402394951"/>
    <x v="1949"/>
    <b v="1"/>
    <n v="943"/>
    <b v="1"/>
    <s v="technology/hardware"/>
    <n v="0.94337308707522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x v="1949"/>
    <d v="2011-04-21T22:21:13"/>
    <n v="1300767673"/>
    <x v="1950"/>
    <b v="1"/>
    <n v="1876"/>
    <b v="1"/>
    <s v="technology/hardware"/>
    <n v="0.49870668732420587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x v="1950"/>
    <d v="2016-11-07T05:05:37"/>
    <n v="1475921137"/>
    <x v="1951"/>
    <b v="1"/>
    <n v="834"/>
    <b v="1"/>
    <s v="technology/hardware"/>
    <n v="0.47071228182485736"/>
    <n v="127.36450839328538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x v="1951"/>
    <d v="2013-10-16T08:33:35"/>
    <n v="1378737215"/>
    <x v="1952"/>
    <b v="1"/>
    <n v="682"/>
    <b v="1"/>
    <s v="technology/hardware"/>
    <n v="0.50384846656598337"/>
    <n v="101.85532258064516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x v="1952"/>
    <d v="2012-03-01T21:00:00"/>
    <n v="1328158065"/>
    <x v="1953"/>
    <b v="1"/>
    <n v="147"/>
    <b v="1"/>
    <s v="technology/hardware"/>
    <n v="0.44258232031157796"/>
    <n v="230.55782312925169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x v="1953"/>
    <d v="2016-03-11T23:00:00"/>
    <n v="1453730176"/>
    <x v="1954"/>
    <b v="1"/>
    <n v="415"/>
    <b v="1"/>
    <s v="technology/hardware"/>
    <n v="0.14307215987455432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x v="1954"/>
    <d v="2012-05-23T13:00:00"/>
    <n v="1334989881"/>
    <x v="1955"/>
    <b v="1"/>
    <n v="290"/>
    <b v="1"/>
    <s v="technology/hardware"/>
    <n v="0.25088104045385101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x v="1955"/>
    <d v="2015-04-18T15:10:05"/>
    <n v="1425507005"/>
    <x v="1956"/>
    <b v="1"/>
    <n v="365"/>
    <b v="1"/>
    <s v="technology/hardware"/>
    <n v="0.34009749461512301"/>
    <n v="483.34246575342468"/>
    <x v="2"/>
    <x v="30"/>
  </r>
  <r>
    <n v="1957"/>
    <s v="freeSoC and freeSoC Mini"/>
    <s v="An open hardware platform for the best microcontroller in the world."/>
    <x v="11"/>
    <n v="50251.41"/>
    <x v="0"/>
    <x v="0"/>
    <s v="USD"/>
    <x v="1956"/>
    <d v="2012-10-26T20:21:53"/>
    <n v="1348712513"/>
    <x v="1957"/>
    <b v="1"/>
    <n v="660"/>
    <b v="1"/>
    <s v="technology/hardware"/>
    <n v="0.59699817378258635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x v="1957"/>
    <d v="2013-03-23T16:42:41"/>
    <n v="1361490161"/>
    <x v="1958"/>
    <b v="1"/>
    <n v="1356"/>
    <b v="1"/>
    <s v="technology/hardware"/>
    <n v="6.9658658640927726E-2"/>
    <n v="74.107684365781708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x v="1958"/>
    <d v="2014-09-30T18:00:00"/>
    <n v="1408565860"/>
    <x v="1959"/>
    <b v="1"/>
    <n v="424"/>
    <b v="1"/>
    <s v="technology/hardware"/>
    <n v="0.63802202962463883"/>
    <n v="36.965660377358489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x v="1959"/>
    <d v="2014-12-21T02:42:21"/>
    <n v="1416559341"/>
    <x v="1960"/>
    <b v="1"/>
    <n v="33"/>
    <b v="1"/>
    <s v="technology/hardware"/>
    <n v="0.84815586681529587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x v="1960"/>
    <d v="2012-10-05T21:59:00"/>
    <n v="1346042417"/>
    <x v="1961"/>
    <b v="1"/>
    <n v="1633"/>
    <b v="1"/>
    <s v="technology/hardware"/>
    <n v="9.0466528650930564E-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x v="1961"/>
    <d v="2014-05-13T12:43:56"/>
    <n v="1397414636"/>
    <x v="1962"/>
    <b v="1"/>
    <n v="306"/>
    <b v="1"/>
    <s v="technology/hardware"/>
    <n v="0.518336140987430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x v="1962"/>
    <d v="2014-09-16T04:18:54"/>
    <n v="1407838734"/>
    <x v="1963"/>
    <b v="1"/>
    <n v="205"/>
    <b v="1"/>
    <s v="technology/hardware"/>
    <n v="0.78812012609922022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x v="1963"/>
    <d v="2016-04-22T00:32:52"/>
    <n v="1458714772"/>
    <x v="1964"/>
    <b v="1"/>
    <n v="1281"/>
    <b v="1"/>
    <s v="technology/hardware"/>
    <n v="0.38524141853145971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x v="1964"/>
    <d v="2012-01-11T19:00:00"/>
    <n v="1324433310"/>
    <x v="1965"/>
    <b v="1"/>
    <n v="103"/>
    <b v="1"/>
    <s v="technology/hardware"/>
    <n v="0.3812719231355802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x v="1965"/>
    <d v="2014-08-14T06:58:18"/>
    <n v="1405429098"/>
    <x v="1966"/>
    <b v="1"/>
    <n v="1513"/>
    <b v="1"/>
    <s v="technology/hardware"/>
    <n v="0.4836921030831066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x v="1966"/>
    <d v="2014-05-01T09:55:29"/>
    <n v="1396367729"/>
    <x v="1967"/>
    <b v="1"/>
    <n v="405"/>
    <b v="1"/>
    <s v="technology/hardware"/>
    <n v="0.27017534379812497"/>
    <n v="182.78024691358024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x v="1967"/>
    <d v="2016-12-03T09:05:15"/>
    <n v="1478095515"/>
    <x v="1968"/>
    <b v="1"/>
    <n v="510"/>
    <b v="1"/>
    <s v="technology/hardware"/>
    <n v="0.35091905701031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x v="1968"/>
    <d v="2016-08-05T13:01:08"/>
    <n v="1467831668"/>
    <x v="1969"/>
    <b v="1"/>
    <n v="1887"/>
    <b v="1"/>
    <s v="technology/hardware"/>
    <n v="0.17268771154244664"/>
    <n v="61.375728669846318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x v="1969"/>
    <d v="2013-04-19T21:38:21"/>
    <n v="1361248701"/>
    <x v="1970"/>
    <b v="1"/>
    <n v="701"/>
    <b v="1"/>
    <s v="technology/hardware"/>
    <n v="8.8354833009365613E-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x v="1970"/>
    <d v="2013-11-14T22:00:00"/>
    <n v="1381752061"/>
    <x v="1971"/>
    <b v="1"/>
    <n v="3863"/>
    <b v="1"/>
    <s v="technology/hardware"/>
    <n v="0.38018806896273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x v="1971"/>
    <d v="2012-11-17T19:17:24"/>
    <n v="1350605844"/>
    <x v="1972"/>
    <b v="1"/>
    <n v="238"/>
    <b v="1"/>
    <s v="technology/hardware"/>
    <n v="0.1482623650812477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x v="1972"/>
    <d v="2016-08-06T01:00:00"/>
    <n v="1467134464"/>
    <x v="1973"/>
    <b v="1"/>
    <n v="2051"/>
    <b v="1"/>
    <s v="technology/hardware"/>
    <n v="0.38936138067230952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x v="1973"/>
    <d v="2013-08-19T02:01:09"/>
    <n v="1371715269"/>
    <x v="1974"/>
    <b v="1"/>
    <n v="402"/>
    <b v="1"/>
    <s v="technology/hardware"/>
    <n v="0.26631442145855083"/>
    <n v="186.81393034825871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x v="1974"/>
    <d v="2013-03-10T12:07:31"/>
    <n v="1360346851"/>
    <x v="1975"/>
    <b v="1"/>
    <n v="253"/>
    <b v="1"/>
    <s v="technology/hardware"/>
    <n v="0.47913745675035807"/>
    <n v="131.98948616600788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x v="1975"/>
    <d v="2013-07-13T15:35:25"/>
    <n v="1371159325"/>
    <x v="1976"/>
    <b v="1"/>
    <n v="473"/>
    <b v="1"/>
    <s v="technology/hardware"/>
    <n v="0.28851702250432776"/>
    <n v="29.310782241014799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x v="1976"/>
    <d v="2015-12-19T01:59:00"/>
    <n v="1446527540"/>
    <x v="1977"/>
    <b v="1"/>
    <n v="821"/>
    <b v="1"/>
    <s v="technology/hardware"/>
    <n v="0.24855218353093231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x v="1977"/>
    <d v="2012-06-12T01:00:00"/>
    <n v="1336627492"/>
    <x v="1978"/>
    <b v="1"/>
    <n v="388"/>
    <b v="1"/>
    <s v="technology/hardware"/>
    <n v="9.7385668105708714E-2"/>
    <n v="1323.2540463917526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x v="1978"/>
    <d v="2015-11-18T22:59:00"/>
    <n v="1444734146"/>
    <x v="1979"/>
    <b v="1"/>
    <n v="813"/>
    <b v="1"/>
    <s v="technology/hardware"/>
    <n v="0.87031327056721053"/>
    <n v="282.65966789667897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x v="1979"/>
    <d v="2016-04-03T06:01:02"/>
    <n v="1456232462"/>
    <x v="1980"/>
    <b v="1"/>
    <n v="1945"/>
    <b v="1"/>
    <s v="technology/hardware"/>
    <n v="0.281829849061515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x v="1980"/>
    <d v="2014-07-09T11:24:25"/>
    <n v="1402334665"/>
    <x v="1981"/>
    <b v="0"/>
    <n v="12"/>
    <b v="0"/>
    <s v="photography/people"/>
    <n v="19.685039370078741"/>
    <n v="31.7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x v="1981"/>
    <d v="2016-12-04T09:04:47"/>
    <n v="1478268287"/>
    <x v="1982"/>
    <b v="0"/>
    <n v="0"/>
    <b v="0"/>
    <s v="photography/people"/>
    <e v="#DIV/0!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x v="1982"/>
    <d v="2016-09-02T01:00:00"/>
    <n v="1470874618"/>
    <x v="1983"/>
    <b v="0"/>
    <n v="16"/>
    <b v="0"/>
    <s v="photography/people"/>
    <n v="23.255813953488371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x v="1983"/>
    <d v="2014-11-30T13:58:01"/>
    <n v="1412189881"/>
    <x v="1984"/>
    <b v="0"/>
    <n v="7"/>
    <b v="0"/>
    <s v="photography/people"/>
    <n v="4.728877679697351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x v="1984"/>
    <d v="2016-08-02T17:00:00"/>
    <n v="1467650771"/>
    <x v="1985"/>
    <b v="0"/>
    <n v="4"/>
    <b v="0"/>
    <s v="photography/people"/>
    <n v="31.37254901960784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x v="1985"/>
    <d v="2016-03-14T03:24:43"/>
    <n v="1455359083"/>
    <x v="1986"/>
    <b v="0"/>
    <n v="1"/>
    <b v="0"/>
    <s v="photography/people"/>
    <n v="2000"/>
    <n v="1"/>
    <x v="8"/>
    <x v="31"/>
  </r>
  <r>
    <n v="1987"/>
    <s v="Ethiopia: Beheld"/>
    <s v="A collection of images that depicts the beauty and diversity within Ethiopia"/>
    <x v="62"/>
    <n v="2336"/>
    <x v="2"/>
    <x v="1"/>
    <s v="GBP"/>
    <x v="1986"/>
    <d v="2015-03-01T09:21:16"/>
    <n v="1422631276"/>
    <x v="1987"/>
    <b v="0"/>
    <n v="28"/>
    <b v="0"/>
    <s v="photography/people"/>
    <n v="2.3544520547945207"/>
    <n v="83.428571428571431"/>
    <x v="8"/>
    <x v="31"/>
  </r>
  <r>
    <n v="1988"/>
    <s v="Phillip Michael Photography"/>
    <s v="Expressing art in an image!"/>
    <x v="12"/>
    <n v="25"/>
    <x v="2"/>
    <x v="0"/>
    <s v="USD"/>
    <x v="1987"/>
    <d v="2015-08-20T12:19:02"/>
    <n v="1437502742"/>
    <x v="1988"/>
    <b v="0"/>
    <n v="1"/>
    <b v="0"/>
    <s v="photography/people"/>
    <n v="240"/>
    <n v="25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x v="1988"/>
    <d v="2016-12-11T10:20:08"/>
    <n v="1478881208"/>
    <x v="1989"/>
    <b v="0"/>
    <n v="1"/>
    <b v="0"/>
    <s v="photography/people"/>
    <n v="100"/>
    <n v="5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x v="1989"/>
    <d v="2016-02-12T22:42:12"/>
    <n v="1454042532"/>
    <x v="1990"/>
    <b v="0"/>
    <n v="5"/>
    <b v="0"/>
    <s v="photography/people"/>
    <n v="5.8939096267190569"/>
    <n v="101.8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x v="1990"/>
    <d v="2015-07-03T15:26:26"/>
    <n v="1434144386"/>
    <x v="1991"/>
    <b v="0"/>
    <n v="3"/>
    <b v="0"/>
    <s v="photography/people"/>
    <n v="14.285714285714286"/>
    <n v="46.666666666666664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x v="1991"/>
    <d v="2015-02-17T21:26:31"/>
    <n v="1421637991"/>
    <x v="1992"/>
    <b v="0"/>
    <n v="2"/>
    <b v="0"/>
    <s v="photography/people"/>
    <n v="75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x v="1992"/>
    <d v="2015-12-21T08:07:17"/>
    <n v="1448114837"/>
    <x v="1993"/>
    <b v="0"/>
    <n v="0"/>
    <b v="0"/>
    <s v="photography/people"/>
    <e v="#DIV/0!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x v="1993"/>
    <d v="2016-12-06T19:09:02"/>
    <n v="1475885342"/>
    <x v="1994"/>
    <b v="0"/>
    <n v="0"/>
    <b v="0"/>
    <s v="photography/people"/>
    <e v="#DIV/0!"/>
    <e v="#DIV/0!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x v="1994"/>
    <d v="2015-07-16T15:38:56"/>
    <n v="1435354736"/>
    <x v="1995"/>
    <b v="0"/>
    <n v="3"/>
    <b v="0"/>
    <s v="photography/people"/>
    <n v="12.820512820512821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x v="1995"/>
    <d v="2014-07-10T13:40:11"/>
    <n v="1402429211"/>
    <x v="1996"/>
    <b v="0"/>
    <n v="0"/>
    <b v="0"/>
    <s v="photography/people"/>
    <e v="#DIV/0!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x v="1996"/>
    <d v="2014-08-26T16:20:12"/>
    <n v="1406499612"/>
    <x v="1997"/>
    <b v="0"/>
    <n v="0"/>
    <b v="0"/>
    <s v="photography/people"/>
    <e v="#DIV/0!"/>
    <e v="#DIV/0!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x v="1997"/>
    <d v="2014-07-31T20:50:38"/>
    <n v="1402973438"/>
    <x v="1998"/>
    <b v="0"/>
    <n v="3"/>
    <b v="0"/>
    <s v="photography/people"/>
    <n v="3.8167938931297711"/>
    <n v="218.33333333333334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x v="1998"/>
    <d v="2014-11-13T06:35:08"/>
    <n v="1413286508"/>
    <x v="1999"/>
    <b v="0"/>
    <n v="7"/>
    <b v="0"/>
    <s v="photography/people"/>
    <n v="131.35593220338984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x v="1999"/>
    <d v="2016-01-06T16:50:13"/>
    <n v="1449528613"/>
    <x v="2000"/>
    <b v="0"/>
    <n v="25"/>
    <b v="0"/>
    <s v="photography/people"/>
    <n v="8"/>
    <n v="2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x v="2000"/>
    <d v="2015-06-12T14:00:00"/>
    <n v="1431406916"/>
    <x v="2001"/>
    <b v="1"/>
    <n v="1637"/>
    <b v="1"/>
    <s v="technology/hardware"/>
    <n v="0.26169167011623867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x v="2001"/>
    <d v="2017-01-23T11:05:43"/>
    <n v="1482599143"/>
    <x v="2002"/>
    <b v="1"/>
    <n v="1375"/>
    <b v="1"/>
    <s v="technology/hardware"/>
    <n v="0.46126691016024318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x v="2002"/>
    <d v="2010-07-02T17:00:00"/>
    <n v="1276830052"/>
    <x v="2003"/>
    <b v="1"/>
    <n v="17"/>
    <b v="1"/>
    <s v="technology/hardware"/>
    <n v="0.32051282051282054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x v="2003"/>
    <d v="2014-07-10T08:31:03"/>
    <n v="1402410663"/>
    <x v="2004"/>
    <b v="1"/>
    <n v="354"/>
    <b v="1"/>
    <s v="technology/hardware"/>
    <n v="0.42658388891619026"/>
    <n v="331.10237288135596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x v="2004"/>
    <d v="2013-10-15T21:59:00"/>
    <n v="1379532618"/>
    <x v="2005"/>
    <b v="1"/>
    <n v="191"/>
    <b v="1"/>
    <s v="technology/hardware"/>
    <n v="0.80853750926786128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x v="2005"/>
    <d v="2014-12-03T07:00:45"/>
    <n v="1414584045"/>
    <x v="2006"/>
    <b v="1"/>
    <n v="303"/>
    <b v="1"/>
    <s v="technology/hardware"/>
    <n v="0.40348612007746931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x v="2006"/>
    <d v="2010-08-23T22:00:00"/>
    <n v="1276891586"/>
    <x v="2007"/>
    <b v="1"/>
    <n v="137"/>
    <b v="1"/>
    <s v="technology/hardware"/>
    <n v="0.86423551454854064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x v="2007"/>
    <d v="2011-09-19T08:30:22"/>
    <n v="1312641022"/>
    <x v="2008"/>
    <b v="1"/>
    <n v="41"/>
    <b v="1"/>
    <s v="technology/hardware"/>
    <n v="0.85415443175638928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x v="2008"/>
    <d v="2016-11-23T02:45:43"/>
    <n v="1476776743"/>
    <x v="2009"/>
    <b v="1"/>
    <n v="398"/>
    <b v="1"/>
    <s v="technology/hardware"/>
    <n v="0.32769909358430716"/>
    <n v="383.3643216080402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x v="2009"/>
    <d v="2016-08-18T17:54:51"/>
    <n v="1468972491"/>
    <x v="2010"/>
    <b v="1"/>
    <n v="1737"/>
    <b v="1"/>
    <s v="technology/hardware"/>
    <n v="0.31244825075846816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x v="2010"/>
    <d v="2016-01-11T17:00:00"/>
    <n v="1449650173"/>
    <x v="2011"/>
    <b v="1"/>
    <n v="971"/>
    <b v="1"/>
    <s v="technology/hardware"/>
    <n v="0.1220160963634322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x v="2011"/>
    <d v="2015-02-05T13:44:01"/>
    <n v="1420573441"/>
    <x v="2012"/>
    <b v="1"/>
    <n v="183"/>
    <b v="1"/>
    <s v="technology/hardware"/>
    <n v="0.4257130693912303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x v="2012"/>
    <d v="2016-07-08T17:03:34"/>
    <n v="1462835014"/>
    <x v="2013"/>
    <b v="1"/>
    <n v="4562"/>
    <b v="1"/>
    <s v="technology/hardware"/>
    <n v="0.20205540864443552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x v="2013"/>
    <d v="2013-03-24T22:08:59"/>
    <n v="1361250539"/>
    <x v="2014"/>
    <b v="1"/>
    <n v="26457"/>
    <b v="1"/>
    <s v="technology/hardware"/>
    <n v="1.2797899533647527E-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x v="2014"/>
    <d v="2011-09-09T15:02:43"/>
    <n v="1313010163"/>
    <x v="2015"/>
    <b v="1"/>
    <n v="162"/>
    <b v="1"/>
    <s v="technology/hardware"/>
    <n v="0.88495466450999938"/>
    <n v="50.222283950617282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x v="2015"/>
    <d v="2013-03-09T15:08:19"/>
    <n v="1360271299"/>
    <x v="2016"/>
    <b v="1"/>
    <n v="479"/>
    <b v="1"/>
    <s v="technology/hardware"/>
    <n v="0.1085137501028167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x v="2016"/>
    <d v="2012-03-23T22:00:00"/>
    <n v="1329873755"/>
    <x v="2017"/>
    <b v="1"/>
    <n v="426"/>
    <b v="1"/>
    <s v="technology/hardware"/>
    <n v="0.79934517643146741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x v="2017"/>
    <d v="2015-08-13T02:46:49"/>
    <n v="1436863609"/>
    <x v="2018"/>
    <b v="1"/>
    <n v="450"/>
    <b v="1"/>
    <s v="technology/hardware"/>
    <n v="0.9780579470744256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x v="2018"/>
    <d v="2016-09-22T11:00:21"/>
    <n v="1471971621"/>
    <x v="2019"/>
    <b v="1"/>
    <n v="1780"/>
    <b v="1"/>
    <s v="technology/hardware"/>
    <n v="0.20622394167162034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x v="2019"/>
    <d v="2014-05-14T17:04:00"/>
    <n v="1396923624"/>
    <x v="2020"/>
    <b v="1"/>
    <n v="122"/>
    <b v="1"/>
    <s v="technology/hardware"/>
    <n v="0.5199306759098787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x v="2020"/>
    <d v="2014-09-23T19:41:37"/>
    <n v="1407634897"/>
    <x v="2021"/>
    <b v="1"/>
    <n v="95"/>
    <b v="1"/>
    <s v="technology/hardware"/>
    <n v="0.3557452863749555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x v="2021"/>
    <d v="2016-06-11T07:39:32"/>
    <n v="1463060372"/>
    <x v="2022"/>
    <b v="1"/>
    <n v="325"/>
    <b v="1"/>
    <s v="technology/hardware"/>
    <n v="0.79912415992072683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x v="2022"/>
    <d v="2015-06-11T04:05:53"/>
    <n v="1431425153"/>
    <x v="2023"/>
    <b v="1"/>
    <n v="353"/>
    <b v="1"/>
    <s v="technology/hardware"/>
    <n v="0.61935228138412846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x v="2023"/>
    <d v="2012-08-12T21:00:00"/>
    <n v="1341875544"/>
    <x v="2024"/>
    <b v="1"/>
    <n v="105"/>
    <b v="1"/>
    <s v="technology/hardware"/>
    <n v="0.17083796019475528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x v="2024"/>
    <d v="2015-06-10T22:25:46"/>
    <n v="1431404746"/>
    <x v="2025"/>
    <b v="1"/>
    <n v="729"/>
    <b v="1"/>
    <s v="technology/hardware"/>
    <n v="0.49714143673875216"/>
    <n v="220.74074074074073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x v="2025"/>
    <d v="2014-04-20T21:59:00"/>
    <n v="1394127585"/>
    <x v="2026"/>
    <b v="1"/>
    <n v="454"/>
    <b v="1"/>
    <s v="technology/hardware"/>
    <n v="0.74915861995392985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x v="2026"/>
    <d v="2015-03-30T12:31:59"/>
    <n v="1423855919"/>
    <x v="2027"/>
    <b v="1"/>
    <n v="539"/>
    <b v="1"/>
    <s v="technology/hardware"/>
    <n v="0.83160774725777342"/>
    <n v="223.09647495361781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x v="2027"/>
    <d v="2010-03-15T15:55:00"/>
    <n v="1265493806"/>
    <x v="2028"/>
    <b v="1"/>
    <n v="79"/>
    <b v="1"/>
    <s v="technology/hardware"/>
    <n v="0.79260237780713338"/>
    <n v="47.911392405063289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x v="2028"/>
    <d v="2014-08-26T18:31:21"/>
    <n v="1406507481"/>
    <x v="2029"/>
    <b v="1"/>
    <n v="94"/>
    <b v="1"/>
    <s v="technology/hardware"/>
    <n v="0.2768549280177187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x v="2029"/>
    <d v="2012-11-29T17:54:56"/>
    <n v="1351641296"/>
    <x v="2030"/>
    <b v="1"/>
    <n v="625"/>
    <b v="1"/>
    <s v="technology/hardware"/>
    <n v="0.44201041357541748"/>
    <n v="118.6144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x v="2030"/>
    <d v="2015-01-08T19:00:00"/>
    <n v="1417506853"/>
    <x v="2031"/>
    <b v="1"/>
    <n v="508"/>
    <b v="1"/>
    <s v="technology/hardware"/>
    <n v="0.83090984628167841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x v="2031"/>
    <d v="2016-12-14T23:00:00"/>
    <n v="1479216874"/>
    <x v="2032"/>
    <b v="1"/>
    <n v="531"/>
    <b v="1"/>
    <s v="technology/hardware"/>
    <n v="0.32874406616960566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x v="2032"/>
    <d v="2014-04-25T19:58:38"/>
    <n v="1395885518"/>
    <x v="2033"/>
    <b v="1"/>
    <n v="158"/>
    <b v="1"/>
    <s v="technology/hardware"/>
    <n v="0.55967225592692915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x v="2033"/>
    <d v="2015-05-07T00:58:00"/>
    <n v="1426216033"/>
    <x v="2034"/>
    <b v="1"/>
    <n v="508"/>
    <b v="1"/>
    <s v="technology/hardware"/>
    <n v="0.2585181823957801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x v="2034"/>
    <d v="2015-12-18T19:00:00"/>
    <n v="1446562807"/>
    <x v="2035"/>
    <b v="1"/>
    <n v="644"/>
    <b v="1"/>
    <s v="technology/hardware"/>
    <n v="0.4738518480873621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x v="2035"/>
    <d v="2014-05-09T14:45:19"/>
    <n v="1397076319"/>
    <x v="2036"/>
    <b v="1"/>
    <n v="848"/>
    <b v="1"/>
    <s v="technology/hardware"/>
    <n v="0.75948405716383338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x v="2036"/>
    <d v="2013-12-30T00:02:33"/>
    <n v="1383195753"/>
    <x v="2037"/>
    <b v="1"/>
    <n v="429"/>
    <b v="1"/>
    <s v="technology/hardware"/>
    <n v="0.33280483924860654"/>
    <n v="70.041118881118877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x v="2037"/>
    <d v="2013-07-01T12:00:00"/>
    <n v="1369895421"/>
    <x v="2038"/>
    <b v="1"/>
    <n v="204"/>
    <b v="1"/>
    <s v="technology/hardware"/>
    <n v="0.23780505930263665"/>
    <n v="164.90686274509804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x v="2038"/>
    <d v="2016-11-30T22:59:00"/>
    <n v="1477996325"/>
    <x v="2039"/>
    <b v="1"/>
    <n v="379"/>
    <b v="1"/>
    <s v="technology/hardware"/>
    <n v="0.73412383788196467"/>
    <n v="449.26385224274406"/>
    <x v="2"/>
    <x v="30"/>
  </r>
  <r>
    <n v="2040"/>
    <s v="Programmable Capacitor"/>
    <s v="4.29 Billion+ Capacitor Combinations._x000a_No Coding Required."/>
    <x v="9"/>
    <n v="7445.14"/>
    <x v="0"/>
    <x v="0"/>
    <s v="USD"/>
    <x v="2039"/>
    <d v="2013-11-15T17:15:03"/>
    <n v="1383257703"/>
    <x v="2040"/>
    <b v="1"/>
    <n v="271"/>
    <b v="1"/>
    <s v="technology/hardware"/>
    <n v="0.4029474261061578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x v="2040"/>
    <d v="2016-11-10T07:37:07"/>
    <n v="1476189427"/>
    <x v="2041"/>
    <b v="0"/>
    <n v="120"/>
    <b v="1"/>
    <s v="technology/hardware"/>
    <n v="0.5498639810152226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x v="2041"/>
    <d v="2016-01-22T10:59:34"/>
    <n v="1448297974"/>
    <x v="2042"/>
    <b v="0"/>
    <n v="140"/>
    <b v="1"/>
    <s v="technology/hardware"/>
    <n v="0.8095199546668825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x v="2042"/>
    <d v="2016-12-10T22:59:00"/>
    <n v="1476764077"/>
    <x v="2043"/>
    <b v="0"/>
    <n v="193"/>
    <b v="1"/>
    <s v="technology/hardware"/>
    <n v="0.1975467123092283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x v="2043"/>
    <d v="2015-06-13T10:25:14"/>
    <n v="1431620714"/>
    <x v="2044"/>
    <b v="0"/>
    <n v="180"/>
    <b v="1"/>
    <s v="technology/hardware"/>
    <n v="0.9241005421389847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x v="2044"/>
    <d v="2012-07-08T20:07:27"/>
    <n v="1339207647"/>
    <x v="2045"/>
    <b v="0"/>
    <n v="263"/>
    <b v="1"/>
    <s v="technology/hardware"/>
    <n v="0.122072714979393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x v="2045"/>
    <d v="2013-05-22T22:07:24"/>
    <n v="1366690044"/>
    <x v="2046"/>
    <b v="0"/>
    <n v="217"/>
    <b v="1"/>
    <s v="technology/hardware"/>
    <n v="0.82576383154417832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x v="2046"/>
    <d v="2015-04-16T18:00:00"/>
    <n v="1426714870"/>
    <x v="2047"/>
    <b v="0"/>
    <n v="443"/>
    <b v="1"/>
    <s v="technology/hardware"/>
    <n v="0.97088340482865887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x v="2047"/>
    <d v="2013-05-23T09:38:11"/>
    <n v="1366731491"/>
    <x v="2048"/>
    <b v="0"/>
    <n v="1373"/>
    <b v="1"/>
    <s v="technology/hardware"/>
    <n v="0.67416202651518908"/>
    <n v="91.82989803350327"/>
    <x v="2"/>
    <x v="30"/>
  </r>
  <r>
    <n v="2049"/>
    <s v="LOCK8 - the World's First Smart Bike Lock"/>
    <s v="Keyless. Alarm secured. GPS tracking."/>
    <x v="63"/>
    <n v="60095.35"/>
    <x v="0"/>
    <x v="1"/>
    <s v="GBP"/>
    <x v="2048"/>
    <d v="2013-12-02T16:59:00"/>
    <n v="1382963963"/>
    <x v="2049"/>
    <b v="0"/>
    <n v="742"/>
    <b v="1"/>
    <s v="technology/hardware"/>
    <n v="0.83201112898086127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x v="2049"/>
    <d v="2015-05-30T19:42:58"/>
    <n v="1429580578"/>
    <x v="2050"/>
    <b v="0"/>
    <n v="170"/>
    <b v="1"/>
    <s v="technology/hardware"/>
    <n v="0.21129587761742769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x v="2050"/>
    <d v="2013-12-25T18:32:17"/>
    <n v="1385425937"/>
    <x v="2051"/>
    <b v="0"/>
    <n v="242"/>
    <b v="1"/>
    <s v="technology/hardware"/>
    <n v="0.76709176335219098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x v="2051"/>
    <d v="2016-02-19T20:00:53"/>
    <n v="1452045653"/>
    <x v="2052"/>
    <b v="0"/>
    <n v="541"/>
    <b v="1"/>
    <s v="technology/hardware"/>
    <n v="0.28324760372527247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x v="2052"/>
    <d v="2015-11-25T09:49:11"/>
    <n v="1445870951"/>
    <x v="2053"/>
    <b v="0"/>
    <n v="121"/>
    <b v="1"/>
    <s v="technology/hardware"/>
    <n v="0.98990298950702826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x v="2053"/>
    <d v="2014-05-02T06:30:10"/>
    <n v="1396441810"/>
    <x v="2054"/>
    <b v="0"/>
    <n v="621"/>
    <b v="1"/>
    <s v="technology/hardware"/>
    <n v="0.8803481147973941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x v="2054"/>
    <d v="2014-12-02T22:00:00"/>
    <n v="1415031043"/>
    <x v="2055"/>
    <b v="0"/>
    <n v="101"/>
    <b v="1"/>
    <s v="technology/hardware"/>
    <n v="0.59731209556993525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x v="2055"/>
    <d v="2013-04-17T12:15:42"/>
    <n v="1363630542"/>
    <x v="2056"/>
    <b v="0"/>
    <n v="554"/>
    <b v="1"/>
    <s v="technology/hardware"/>
    <n v="0.65166957745744603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x v="2056"/>
    <d v="2016-02-26T05:52:12"/>
    <n v="1453895532"/>
    <x v="2057"/>
    <b v="0"/>
    <n v="666"/>
    <b v="1"/>
    <s v="technology/hardware"/>
    <n v="0.49448109648216254"/>
    <n v="45.547792792792798"/>
    <x v="2"/>
    <x v="30"/>
  </r>
  <r>
    <n v="2058"/>
    <s v="Raspberry Pi Debug Clip"/>
    <s v="Making using the serial terminal on the Raspberry Pi as easy as Pi!"/>
    <x v="317"/>
    <n v="4308"/>
    <x v="0"/>
    <x v="1"/>
    <s v="GBP"/>
    <x v="2057"/>
    <d v="2015-03-02T14:00:00"/>
    <n v="1421916830"/>
    <x v="2058"/>
    <b v="0"/>
    <n v="410"/>
    <b v="1"/>
    <s v="technology/hardware"/>
    <n v="0.59424326833797581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x v="2058"/>
    <d v="2016-01-31T15:59:00"/>
    <n v="1450880854"/>
    <x v="2059"/>
    <b v="0"/>
    <n v="375"/>
    <b v="1"/>
    <s v="technology/hardware"/>
    <n v="0.69707461021911377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x v="2059"/>
    <d v="2014-07-23T09:25:50"/>
    <n v="1400945150"/>
    <x v="2060"/>
    <b v="0"/>
    <n v="1364"/>
    <b v="1"/>
    <s v="technology/hardware"/>
    <n v="0.50916496945010181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x v="2060"/>
    <d v="2016-12-31T12:20:54"/>
    <n v="1480616454"/>
    <x v="2061"/>
    <b v="0"/>
    <n v="35"/>
    <b v="1"/>
    <s v="technology/hardware"/>
    <n v="0.92661230541141582"/>
    <n v="154.17142857142858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x v="2061"/>
    <d v="2016-03-24T02:11:38"/>
    <n v="1456218698"/>
    <x v="2062"/>
    <b v="0"/>
    <n v="203"/>
    <b v="1"/>
    <s v="technology/hardware"/>
    <n v="0.86973916522434924"/>
    <n v="566.3891625615763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x v="2062"/>
    <d v="2016-05-15T11:35:01"/>
    <n v="1460482501"/>
    <x v="2063"/>
    <b v="0"/>
    <n v="49"/>
    <b v="1"/>
    <s v="technology/hardware"/>
    <n v="0.67544748395812226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x v="2063"/>
    <d v="2013-05-31T06:00:00"/>
    <n v="1366879523"/>
    <x v="2064"/>
    <b v="0"/>
    <n v="5812"/>
    <b v="1"/>
    <s v="technology/hardware"/>
    <n v="0.52310349124983502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x v="2064"/>
    <d v="2013-12-25T02:00:29"/>
    <n v="1385366429"/>
    <x v="2065"/>
    <b v="0"/>
    <n v="1556"/>
    <b v="1"/>
    <s v="technology/hardware"/>
    <n v="0.50196991819772718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x v="2065"/>
    <d v="2014-08-23T12:31:23"/>
    <n v="1406226683"/>
    <x v="2066"/>
    <b v="0"/>
    <n v="65"/>
    <b v="1"/>
    <s v="technology/hardware"/>
    <n v="0.45745654162854527"/>
    <n v="67.261538461538464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x v="2066"/>
    <d v="2015-05-24T14:29:36"/>
    <n v="1429648176"/>
    <x v="2067"/>
    <b v="0"/>
    <n v="10"/>
    <b v="1"/>
    <s v="technology/hardware"/>
    <n v="0.78821656050955413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x v="2067"/>
    <d v="2016-10-20T14:11:55"/>
    <n v="1474402315"/>
    <x v="2068"/>
    <b v="0"/>
    <n v="76"/>
    <b v="1"/>
    <s v="technology/hardware"/>
    <n v="0.95035461532116094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x v="2068"/>
    <d v="2016-01-02T17:19:51"/>
    <n v="1449098391"/>
    <x v="2069"/>
    <b v="0"/>
    <n v="263"/>
    <b v="1"/>
    <s v="technology/hardware"/>
    <n v="0.7787758049309903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x v="2069"/>
    <d v="2016-06-28T09:45:23"/>
    <n v="1464536723"/>
    <x v="2070"/>
    <b v="0"/>
    <n v="1530"/>
    <b v="1"/>
    <s v="technology/hardware"/>
    <n v="0.3151321412094519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x v="2070"/>
    <d v="2016-10-02T00:41:24"/>
    <n v="1471502484"/>
    <x v="2071"/>
    <b v="0"/>
    <n v="278"/>
    <b v="1"/>
    <s v="technology/hardware"/>
    <n v="0.3562141559505575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x v="2071"/>
    <d v="2016-05-07T07:57:12"/>
    <n v="1460037432"/>
    <x v="2072"/>
    <b v="0"/>
    <n v="350"/>
    <b v="1"/>
    <s v="technology/hardware"/>
    <n v="0.90308564788501133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x v="2072"/>
    <d v="2015-05-08T10:01:58"/>
    <n v="1427212918"/>
    <x v="2073"/>
    <b v="0"/>
    <n v="470"/>
    <b v="1"/>
    <s v="technology/hardware"/>
    <n v="0.65528952984942102"/>
    <n v="324.69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x v="2073"/>
    <d v="2016-05-06T13:49:42"/>
    <n v="1459972182"/>
    <x v="2074"/>
    <b v="0"/>
    <n v="3"/>
    <b v="1"/>
    <s v="technology/hardware"/>
    <n v="0.97560975609756095"/>
    <n v="205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x v="2074"/>
    <d v="2013-07-25T10:21:28"/>
    <n v="1372177288"/>
    <x v="2075"/>
    <b v="0"/>
    <n v="8200"/>
    <b v="1"/>
    <s v="technology/hardware"/>
    <n v="5.9581481653622974E-2"/>
    <n v="20.465926829268295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x v="2075"/>
    <d v="2014-07-23T15:08:09"/>
    <n v="1402693689"/>
    <x v="2076"/>
    <b v="0"/>
    <n v="8359"/>
    <b v="1"/>
    <s v="technology/hardware"/>
    <n v="0.18404371998667193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x v="2076"/>
    <d v="2015-06-05T15:00:00"/>
    <n v="1428541276"/>
    <x v="2077"/>
    <b v="0"/>
    <n v="188"/>
    <b v="1"/>
    <s v="technology/hardware"/>
    <n v="0.86574090106312984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x v="2077"/>
    <d v="2016-12-18T12:30:57"/>
    <n v="1479493857"/>
    <x v="2078"/>
    <b v="0"/>
    <n v="48"/>
    <b v="1"/>
    <s v="technology/hardware"/>
    <n v="0.76216607598795783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x v="2078"/>
    <d v="2015-06-25T13:00:00"/>
    <n v="1432659793"/>
    <x v="2079"/>
    <b v="0"/>
    <n v="607"/>
    <b v="1"/>
    <s v="technology/hardware"/>
    <n v="0.34701738557101713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x v="2079"/>
    <d v="2015-11-11T17:58:20"/>
    <n v="1444690700"/>
    <x v="2080"/>
    <b v="0"/>
    <n v="50"/>
    <b v="1"/>
    <s v="technology/hardware"/>
    <n v="0.19692792437967704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x v="2080"/>
    <d v="2012-05-15T22:59:00"/>
    <n v="1333597555"/>
    <x v="2081"/>
    <b v="0"/>
    <n v="55"/>
    <b v="1"/>
    <s v="music/indie rock"/>
    <n v="0.87281795511221949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x v="2081"/>
    <d v="2011-11-23T21:53:16"/>
    <n v="1316919196"/>
    <x v="2082"/>
    <b v="0"/>
    <n v="38"/>
    <b v="1"/>
    <s v="music/indie rock"/>
    <n v="0.90307043949428056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x v="2082"/>
    <d v="2012-06-04T11:19:55"/>
    <n v="1336238395"/>
    <x v="2083"/>
    <b v="0"/>
    <n v="25"/>
    <b v="1"/>
    <s v="music/indie rock"/>
    <n v="0.88235294117647056"/>
    <n v="3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x v="2083"/>
    <d v="2014-05-04T00:59:00"/>
    <n v="1396468782"/>
    <x v="2084"/>
    <b v="0"/>
    <n v="46"/>
    <b v="1"/>
    <s v="music/indie rock"/>
    <n v="0.9230769230769231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x v="2084"/>
    <d v="2012-07-15T14:03:07"/>
    <n v="1339790587"/>
    <x v="2085"/>
    <b v="0"/>
    <n v="83"/>
    <b v="1"/>
    <s v="music/indie rock"/>
    <n v="0.8094981111710739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x v="2085"/>
    <d v="2011-12-13T22:59:00"/>
    <n v="1321200332"/>
    <x v="2086"/>
    <b v="0"/>
    <n v="35"/>
    <b v="1"/>
    <s v="music/indie rock"/>
    <n v="0.99304865938430986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x v="2086"/>
    <d v="2011-09-07T22:54:18"/>
    <n v="1312865658"/>
    <x v="2087"/>
    <b v="0"/>
    <n v="25"/>
    <b v="1"/>
    <s v="music/indie rock"/>
    <n v="0.96587250482936249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x v="2087"/>
    <d v="2010-09-10T21:59:00"/>
    <n v="1281028152"/>
    <x v="2088"/>
    <b v="0"/>
    <n v="75"/>
    <b v="1"/>
    <s v="music/indie rock"/>
    <n v="0.86572091466300372"/>
    <n v="46.204266666666669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x v="2088"/>
    <d v="2013-08-01T19:49:54"/>
    <n v="1372384194"/>
    <x v="2089"/>
    <b v="0"/>
    <n v="62"/>
    <b v="1"/>
    <s v="music/indie rock"/>
    <n v="0.83056202471088125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x v="2089"/>
    <d v="2013-02-24T03:09:15"/>
    <n v="1359104955"/>
    <x v="2090"/>
    <b v="0"/>
    <n v="160"/>
    <b v="1"/>
    <s v="music/indie rock"/>
    <n v="0.86926003153240772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x v="2090"/>
    <d v="2011-03-01T14:00:00"/>
    <n v="1294818278"/>
    <x v="2091"/>
    <b v="0"/>
    <n v="246"/>
    <b v="1"/>
    <s v="music/indie rock"/>
    <n v="0.8300974903385874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x v="2091"/>
    <d v="2011-10-07T10:58:52"/>
    <n v="1312822732"/>
    <x v="2092"/>
    <b v="0"/>
    <n v="55"/>
    <b v="1"/>
    <s v="music/indie rock"/>
    <n v="0.98732927431298334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x v="2092"/>
    <d v="2012-12-22T15:30:32"/>
    <n v="1351024232"/>
    <x v="2093"/>
    <b v="0"/>
    <n v="23"/>
    <b v="1"/>
    <s v="music/indie rock"/>
    <n v="0.97592713077423554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x v="2093"/>
    <d v="2012-03-04T21:00:00"/>
    <n v="1327969730"/>
    <x v="2094"/>
    <b v="0"/>
    <n v="72"/>
    <b v="1"/>
    <s v="music/indie rock"/>
    <n v="0.8295804693055226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x v="2094"/>
    <d v="2011-10-02T11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x v="2095"/>
    <d v="2012-10-25T21:59:00"/>
    <n v="1349892735"/>
    <x v="2096"/>
    <b v="0"/>
    <n v="14"/>
    <b v="1"/>
    <s v="music/indie rock"/>
    <n v="0.9836065573770491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x v="2096"/>
    <d v="2011-12-01T09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x v="2097"/>
    <d v="2012-03-07T20:43:55"/>
    <n v="1328582635"/>
    <x v="2098"/>
    <b v="0"/>
    <n v="32"/>
    <b v="1"/>
    <s v="music/indie rock"/>
    <n v="0.99667774086378735"/>
    <n v="188.125"/>
    <x v="4"/>
    <x v="14"/>
  </r>
  <r>
    <n v="2099"/>
    <s v="Roosevelt Died."/>
    <s v="Our tour van died, we need help!"/>
    <x v="9"/>
    <n v="3971"/>
    <x v="0"/>
    <x v="0"/>
    <s v="USD"/>
    <x v="2098"/>
    <d v="2015-07-01T21:40:00"/>
    <n v="1434650084"/>
    <x v="2099"/>
    <b v="0"/>
    <n v="63"/>
    <b v="1"/>
    <s v="music/indie rock"/>
    <n v="0.75547720977083854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x v="2099"/>
    <d v="2012-06-29T21:59:00"/>
    <n v="1339704141"/>
    <x v="2100"/>
    <b v="0"/>
    <n v="27"/>
    <b v="1"/>
    <s v="music/indie rock"/>
    <n v="0.73170731707317072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x v="2100"/>
    <d v="2012-02-12T21:35:14"/>
    <n v="1323920114"/>
    <x v="2101"/>
    <b v="0"/>
    <n v="44"/>
    <b v="1"/>
    <s v="music/indie rock"/>
    <n v="0.88300220750551872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x v="2101"/>
    <d v="2011-05-05T14:50:48"/>
    <n v="1302036648"/>
    <x v="2102"/>
    <b v="0"/>
    <n v="38"/>
    <b v="1"/>
    <s v="music/indie rock"/>
    <n v="0.73529411764705888"/>
    <n v="35.789473684210527"/>
    <x v="4"/>
    <x v="14"/>
  </r>
  <r>
    <n v="2103"/>
    <s v="Matthew Moon's New Album"/>
    <s v="Indie rocker, Matthew Moon, has something to share with you..."/>
    <x v="198"/>
    <n v="11364"/>
    <x v="0"/>
    <x v="0"/>
    <s v="USD"/>
    <x v="2102"/>
    <d v="2012-11-09T13:07:07"/>
    <n v="1349892427"/>
    <x v="2103"/>
    <b v="0"/>
    <n v="115"/>
    <b v="1"/>
    <s v="music/indie rock"/>
    <n v="0.68435410066877855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x v="2103"/>
    <d v="2013-05-30T18:00:00"/>
    <n v="1367286434"/>
    <x v="2104"/>
    <b v="0"/>
    <n v="37"/>
    <b v="1"/>
    <s v="music/indie rock"/>
    <n v="0.77220077220077221"/>
    <n v="2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x v="2104"/>
    <d v="2014-11-20T22:00:00"/>
    <n v="1415472953"/>
    <x v="2105"/>
    <b v="0"/>
    <n v="99"/>
    <b v="1"/>
    <s v="music/indie rock"/>
    <n v="0.39370078740157483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x v="2105"/>
    <d v="2013-01-25T23:09:34"/>
    <n v="1356584974"/>
    <x v="2106"/>
    <b v="0"/>
    <n v="44"/>
    <b v="1"/>
    <s v="music/indie rock"/>
    <n v="0.9341825902335456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x v="2106"/>
    <d v="2014-11-12T12:03:13"/>
    <n v="1413997393"/>
    <x v="2107"/>
    <b v="0"/>
    <n v="58"/>
    <b v="1"/>
    <s v="music/indie rock"/>
    <n v="0.92822069375214655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x v="2107"/>
    <d v="2012-09-09T21:55:00"/>
    <n v="1344917580"/>
    <x v="2108"/>
    <b v="0"/>
    <n v="191"/>
    <b v="1"/>
    <s v="music/indie rock"/>
    <n v="0.93185789167152011"/>
    <n v="89.895287958115176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x v="2108"/>
    <d v="2015-07-05T11:00:17"/>
    <n v="1433523617"/>
    <x v="2109"/>
    <b v="0"/>
    <n v="40"/>
    <b v="1"/>
    <s v="music/indie rock"/>
    <n v="0.93874677305796761"/>
    <n v="106.52500000000001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x v="2109"/>
    <d v="2014-05-27T22:59:00"/>
    <n v="1398873969"/>
    <x v="2110"/>
    <b v="0"/>
    <n v="38"/>
    <b v="1"/>
    <s v="music/indie rock"/>
    <n v="0.9965122072745391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x v="2110"/>
    <d v="2011-08-14T19:00:00"/>
    <n v="1307594625"/>
    <x v="2111"/>
    <b v="0"/>
    <n v="39"/>
    <b v="1"/>
    <s v="music/indie rock"/>
    <n v="0.93896713615023475"/>
    <n v="54.615384615384613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x v="2111"/>
    <d v="2013-04-15T16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x v="39"/>
    <n v="7340"/>
    <x v="0"/>
    <x v="0"/>
    <s v="USD"/>
    <x v="2112"/>
    <d v="2014-09-23T14:46:16"/>
    <n v="1408481176"/>
    <x v="2113"/>
    <b v="0"/>
    <n v="107"/>
    <b v="1"/>
    <s v="music/indie rock"/>
    <n v="0.9536784741144414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x v="2113"/>
    <d v="2010-12-08T22:59:00"/>
    <n v="1286480070"/>
    <x v="2114"/>
    <b v="0"/>
    <n v="147"/>
    <b v="1"/>
    <s v="music/indie rock"/>
    <n v="0.95510983763132762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x v="2114"/>
    <d v="2011-02-19T19:56:41"/>
    <n v="1295575001"/>
    <x v="2115"/>
    <b v="0"/>
    <n v="36"/>
    <b v="1"/>
    <s v="music/indie rock"/>
    <n v="0.44313146233382572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x v="2115"/>
    <d v="2012-10-02T12:40:03"/>
    <n v="1345056003"/>
    <x v="2116"/>
    <b v="0"/>
    <n v="92"/>
    <b v="1"/>
    <s v="music/indie rock"/>
    <n v="0.99103935252095632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x v="2116"/>
    <d v="2015-10-26T22:59:00"/>
    <n v="1444699549"/>
    <x v="2117"/>
    <b v="0"/>
    <n v="35"/>
    <b v="1"/>
    <s v="music/indie rock"/>
    <n v="0.67681895093062605"/>
    <n v="50.657142857142858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x v="2117"/>
    <d v="2011-07-24T14:08:56"/>
    <n v="1308946136"/>
    <x v="2118"/>
    <b v="0"/>
    <n v="17"/>
    <b v="1"/>
    <s v="music/indie rock"/>
    <n v="0.74288133956363156"/>
    <n v="79.182941176470578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x v="2118"/>
    <d v="2012-08-15T21:07:25"/>
    <n v="1342494445"/>
    <x v="2119"/>
    <b v="0"/>
    <n v="22"/>
    <b v="1"/>
    <s v="music/indie rock"/>
    <n v="0.99255583126550873"/>
    <n v="91.590909090909093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x v="2119"/>
    <d v="2014-01-01T17:08:56"/>
    <n v="1384384136"/>
    <x v="2120"/>
    <b v="0"/>
    <n v="69"/>
    <b v="1"/>
    <s v="music/indie rock"/>
    <n v="0.99127307962524913"/>
    <n v="116.96275362318841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x v="2120"/>
    <d v="2017-01-11T11:49:08"/>
    <n v="1481564948"/>
    <x v="2121"/>
    <b v="0"/>
    <n v="10"/>
    <b v="0"/>
    <s v="games/video games"/>
    <n v="176.05633802816902"/>
    <n v="28.4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x v="2121"/>
    <d v="2017-01-07T01:12:49"/>
    <n v="1481181169"/>
    <x v="2122"/>
    <b v="0"/>
    <n v="3"/>
    <b v="0"/>
    <s v="games/video games"/>
    <n v="258.06451612903226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x v="2122"/>
    <d v="2010-03-15T00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x v="2123"/>
    <d v="2010-11-29T23:00:00"/>
    <n v="1286930435"/>
    <x v="2124"/>
    <b v="0"/>
    <n v="5"/>
    <b v="0"/>
    <s v="games/video games"/>
    <n v="9.5652173913043477"/>
    <n v="2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x v="2124"/>
    <d v="2015-08-04T18:33:53"/>
    <n v="1436142833"/>
    <x v="2125"/>
    <b v="0"/>
    <n v="27"/>
    <b v="0"/>
    <s v="games/video games"/>
    <n v="70.422535211267601"/>
    <n v="31.555555555555557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x v="2125"/>
    <d v="2014-12-08T17:21:27"/>
    <n v="1415488887"/>
    <x v="2126"/>
    <b v="0"/>
    <n v="2"/>
    <b v="0"/>
    <s v="games/video games"/>
    <n v="2000"/>
    <n v="5"/>
    <x v="6"/>
    <x v="17"/>
  </r>
  <r>
    <n v="2127"/>
    <s v="Three Monkeys - Part 1: Into the Abyss"/>
    <s v="Three Monkeys is an audio adventure game for PC."/>
    <x v="89"/>
    <n v="8076"/>
    <x v="2"/>
    <x v="1"/>
    <s v="GBP"/>
    <x v="2126"/>
    <d v="2015-03-12T05:07:43"/>
    <n v="1423570063"/>
    <x v="2127"/>
    <b v="0"/>
    <n v="236"/>
    <b v="0"/>
    <s v="games/video games"/>
    <n v="3.4670629024269441"/>
    <n v="34.220338983050844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x v="2127"/>
    <d v="2014-09-21T12:32:49"/>
    <n v="1406140369"/>
    <x v="2128"/>
    <b v="0"/>
    <n v="1"/>
    <b v="0"/>
    <s v="games/video games"/>
    <n v="600"/>
    <n v="25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x v="2128"/>
    <d v="2016-03-09T18:35:00"/>
    <n v="1454978100"/>
    <x v="2129"/>
    <b v="0"/>
    <n v="12"/>
    <b v="0"/>
    <s v="games/video games"/>
    <n v="8.4745762711864412"/>
    <n v="19.666666666666668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x v="2129"/>
    <d v="2014-08-15T20:04:23"/>
    <n v="1405130663"/>
    <x v="2130"/>
    <b v="0"/>
    <n v="4"/>
    <b v="0"/>
    <s v="games/video games"/>
    <n v="494.11764705882354"/>
    <n v="21.25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x v="2130"/>
    <d v="2015-07-11T22:58:11"/>
    <n v="1434085091"/>
    <x v="2131"/>
    <b v="0"/>
    <n v="3"/>
    <b v="0"/>
    <s v="games/video games"/>
    <n v="20"/>
    <n v="8.3333333333333339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x v="2131"/>
    <d v="2014-02-03T05:41:32"/>
    <n v="1388835692"/>
    <x v="2132"/>
    <b v="0"/>
    <n v="99"/>
    <b v="0"/>
    <s v="games/video games"/>
    <n v="47.32630064505747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x v="2132"/>
    <d v="2011-04-24T00:59:00"/>
    <n v="1300328399"/>
    <x v="2133"/>
    <b v="0"/>
    <n v="3"/>
    <b v="0"/>
    <s v="games/video games"/>
    <n v="62.5"/>
    <n v="5.333333333333333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x v="2133"/>
    <d v="2013-04-27T15:16:31"/>
    <n v="1364505391"/>
    <x v="2134"/>
    <b v="0"/>
    <n v="3"/>
    <b v="0"/>
    <s v="games/video games"/>
    <n v="57.692307692307693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x v="2134"/>
    <d v="2012-10-04T17:07:13"/>
    <n v="1346800033"/>
    <x v="2135"/>
    <b v="0"/>
    <n v="22"/>
    <b v="0"/>
    <s v="games/video games"/>
    <n v="10.460251046025105"/>
    <n v="21.727272727272727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x v="2135"/>
    <d v="2013-10-19T06:13:06"/>
    <n v="1379592786"/>
    <x v="2136"/>
    <b v="0"/>
    <n v="4"/>
    <b v="0"/>
    <s v="games/video games"/>
    <n v="1677.5005242189138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x v="2136"/>
    <d v="2014-12-05T12:30:29"/>
    <n v="1415212229"/>
    <x v="2137"/>
    <b v="0"/>
    <n v="534"/>
    <b v="0"/>
    <s v="games/video games"/>
    <n v="3.5203830176723225"/>
    <n v="26.59737827715356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x v="2137"/>
    <d v="2013-11-08T19:18:59"/>
    <n v="1381364339"/>
    <x v="2138"/>
    <b v="0"/>
    <n v="12"/>
    <b v="0"/>
    <s v="games/video games"/>
    <n v="7.8125"/>
    <n v="10.666666666666666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x v="2138"/>
    <d v="2016-11-03T12:00:08"/>
    <n v="1475604008"/>
    <x v="2139"/>
    <b v="0"/>
    <n v="56"/>
    <b v="0"/>
    <s v="games/video games"/>
    <n v="18.450184501845019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x v="2139"/>
    <d v="2013-01-11T14:00:24"/>
    <n v="1355342424"/>
    <x v="2140"/>
    <b v="0"/>
    <n v="11"/>
    <b v="0"/>
    <s v="games/video games"/>
    <n v="892.8571428571428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x v="2140"/>
    <d v="2014-11-14T00:39:19"/>
    <n v="1413351559"/>
    <x v="2141"/>
    <b v="0"/>
    <n v="0"/>
    <b v="0"/>
    <s v="games/video games"/>
    <e v="#DIV/0!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x v="2141"/>
    <d v="2015-12-30T10:50:10"/>
    <n v="1449075010"/>
    <x v="2142"/>
    <b v="0"/>
    <n v="12"/>
    <b v="0"/>
    <s v="games/video games"/>
    <n v="17.470881863560731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x v="2142"/>
    <d v="2010-07-21T13:00:00"/>
    <n v="1275599812"/>
    <x v="2143"/>
    <b v="0"/>
    <n v="5"/>
    <b v="0"/>
    <s v="games/video games"/>
    <n v="8.8888888888888893"/>
    <n v="45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x v="2143"/>
    <d v="2013-09-14T07:07:20"/>
    <n v="1376399240"/>
    <x v="2144"/>
    <b v="0"/>
    <n v="24"/>
    <b v="0"/>
    <s v="games/video games"/>
    <n v="58.484349258649097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x v="2144"/>
    <d v="2013-11-27T00:41:54"/>
    <n v="1382938914"/>
    <x v="2145"/>
    <b v="0"/>
    <n v="89"/>
    <b v="0"/>
    <s v="games/video games"/>
    <n v="3.28587075575027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x v="2145"/>
    <d v="2016-02-11T10:18:30"/>
    <n v="1453997910"/>
    <x v="2146"/>
    <b v="0"/>
    <n v="1"/>
    <b v="0"/>
    <s v="games/video games"/>
    <n v="5000"/>
    <n v="1"/>
    <x v="6"/>
    <x v="17"/>
  </r>
  <r>
    <n v="2147"/>
    <s v="Johnny Rocketfingers 3"/>
    <s v="A Point and Click Adventure on Steroids."/>
    <x v="303"/>
    <n v="2716"/>
    <x v="2"/>
    <x v="0"/>
    <s v="USD"/>
    <x v="2146"/>
    <d v="2014-11-16T02:05:48"/>
    <n v="1413356748"/>
    <x v="2147"/>
    <b v="0"/>
    <n v="55"/>
    <b v="0"/>
    <s v="games/video games"/>
    <n v="143.59351988217966"/>
    <n v="49.381818181818183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x v="2147"/>
    <d v="2015-04-02T10:36:22"/>
    <n v="1425404182"/>
    <x v="2148"/>
    <b v="0"/>
    <n v="2"/>
    <b v="0"/>
    <s v="games/video games"/>
    <n v="50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x v="2148"/>
    <d v="2010-07-30T18:00:00"/>
    <n v="1277512556"/>
    <x v="2149"/>
    <b v="0"/>
    <n v="0"/>
    <b v="0"/>
    <s v="games/video games"/>
    <e v="#DIV/0!"/>
    <e v="#DIV/0!"/>
    <x v="6"/>
    <x v="17"/>
  </r>
  <r>
    <n v="2150"/>
    <s v="The Unknown Door"/>
    <s v="A pixel styled open world detective game."/>
    <x v="63"/>
    <n v="405"/>
    <x v="2"/>
    <x v="10"/>
    <s v="NOK"/>
    <x v="2149"/>
    <d v="2016-07-13T00:49:59"/>
    <n v="1465800599"/>
    <x v="2150"/>
    <b v="0"/>
    <n v="4"/>
    <b v="0"/>
    <s v="games/video games"/>
    <n v="123.45679012345678"/>
    <n v="101.25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x v="2150"/>
    <d v="2016-06-29T14:20:14"/>
    <n v="1464639614"/>
    <x v="2151"/>
    <b v="0"/>
    <n v="6"/>
    <b v="0"/>
    <s v="games/video games"/>
    <n v="381.35593220338984"/>
    <n v="19.666666666666668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x v="2151"/>
    <d v="2014-03-15T12:58:29"/>
    <n v="1392321509"/>
    <x v="2152"/>
    <b v="0"/>
    <n v="4"/>
    <b v="0"/>
    <s v="games/video games"/>
    <n v="600"/>
    <n v="12.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x v="2152"/>
    <d v="2015-01-10T01:59:00"/>
    <n v="1417470718"/>
    <x v="2153"/>
    <b v="0"/>
    <n v="4"/>
    <b v="0"/>
    <s v="games/video games"/>
    <n v="10959.558823529413"/>
    <n v="8.5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x v="2153"/>
    <d v="2014-01-28T09:10:27"/>
    <n v="1389193827"/>
    <x v="2154"/>
    <b v="0"/>
    <n v="2"/>
    <b v="0"/>
    <s v="games/video games"/>
    <n v="125"/>
    <n v="1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x v="2154"/>
    <d v="2016-03-31T10:56:25"/>
    <n v="1456854985"/>
    <x v="2155"/>
    <b v="0"/>
    <n v="5"/>
    <b v="0"/>
    <s v="games/video games"/>
    <n v="43.478260869565219"/>
    <n v="23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x v="2155"/>
    <d v="2013-09-16T14:30:06"/>
    <n v="1375475406"/>
    <x v="2156"/>
    <b v="0"/>
    <n v="83"/>
    <b v="0"/>
    <s v="games/video games"/>
    <n v="37.508372404554585"/>
    <n v="17.987951807228917"/>
    <x v="6"/>
    <x v="17"/>
  </r>
  <r>
    <n v="2157"/>
    <s v="Nin"/>
    <s v="Gamers and 90's fans unite in this small tale of epic proportions!"/>
    <x v="96"/>
    <n v="21144"/>
    <x v="2"/>
    <x v="0"/>
    <s v="USD"/>
    <x v="2156"/>
    <d v="2016-12-23T01:59:00"/>
    <n v="1479684783"/>
    <x v="2157"/>
    <b v="0"/>
    <n v="57"/>
    <b v="0"/>
    <s v="games/video games"/>
    <n v="3.547105561861521"/>
    <n v="370.94736842105266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x v="2157"/>
    <d v="2013-02-04T14:29:34"/>
    <n v="1356121774"/>
    <x v="2158"/>
    <b v="0"/>
    <n v="311"/>
    <b v="0"/>
    <s v="games/video games"/>
    <n v="15.174422398256763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x v="2158"/>
    <d v="2011-07-16T11:32:54"/>
    <n v="1308245574"/>
    <x v="2159"/>
    <b v="0"/>
    <n v="2"/>
    <b v="0"/>
    <s v="games/video games"/>
    <n v="138.46153846153845"/>
    <n v="13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x v="2159"/>
    <d v="2012-05-19T11:05:05"/>
    <n v="1334855105"/>
    <x v="2160"/>
    <b v="0"/>
    <n v="16"/>
    <b v="0"/>
    <s v="games/video games"/>
    <n v="117.64705882352941"/>
    <n v="5.3125"/>
    <x v="6"/>
    <x v="17"/>
  </r>
  <r>
    <n v="2161"/>
    <s v="CallMeGhost DEBUT ALBUM preorder!"/>
    <s v="We're trying to fund hard copies of our debut album!"/>
    <x v="44"/>
    <n v="463"/>
    <x v="0"/>
    <x v="0"/>
    <s v="USD"/>
    <x v="2160"/>
    <d v="2015-09-23T14:27:39"/>
    <n v="1440448059"/>
    <x v="2161"/>
    <b v="0"/>
    <n v="13"/>
    <b v="1"/>
    <s v="music/rock"/>
    <n v="0.86393088552915764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x v="2161"/>
    <d v="2014-07-24T12:23:11"/>
    <n v="1403547791"/>
    <x v="2162"/>
    <b v="0"/>
    <n v="58"/>
    <b v="1"/>
    <s v="music/rock"/>
    <n v="0.8907363420427553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x v="2162"/>
    <d v="2015-06-07T21:50:00"/>
    <n v="1429306520"/>
    <x v="2163"/>
    <b v="0"/>
    <n v="44"/>
    <b v="1"/>
    <s v="music/rock"/>
    <n v="0.75642965204236001"/>
    <n v="75.11363636363636"/>
    <x v="4"/>
    <x v="11"/>
  </r>
  <r>
    <n v="2164"/>
    <s v="Rosaline debut record"/>
    <s v="South Florida roots country/rock outfit's long awaited debut record"/>
    <x v="62"/>
    <n v="5645"/>
    <x v="0"/>
    <x v="0"/>
    <s v="USD"/>
    <x v="2163"/>
    <d v="2016-06-24T21:59:00"/>
    <n v="1464196414"/>
    <x v="2164"/>
    <b v="0"/>
    <n v="83"/>
    <b v="1"/>
    <s v="music/rock"/>
    <n v="0.97431355181576618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x v="2164"/>
    <d v="2016-04-08T09:00:35"/>
    <n v="1457539235"/>
    <x v="2165"/>
    <b v="0"/>
    <n v="117"/>
    <b v="1"/>
    <s v="music/rock"/>
    <n v="0.72129255626081934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x v="2165"/>
    <d v="2014-12-05T15:06:58"/>
    <n v="1413922018"/>
    <x v="2166"/>
    <b v="0"/>
    <n v="32"/>
    <b v="1"/>
    <s v="music/rock"/>
    <n v="0.68212824010914053"/>
    <n v="91.625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x v="2166"/>
    <d v="2012-09-14T19:35:37"/>
    <n v="1346463337"/>
    <x v="2167"/>
    <b v="0"/>
    <n v="8"/>
    <b v="1"/>
    <s v="music/rock"/>
    <n v="0.83333333333333337"/>
    <n v="22.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x v="2167"/>
    <d v="2017-02-09T23:00:00"/>
    <n v="1484058261"/>
    <x v="2168"/>
    <b v="0"/>
    <n v="340"/>
    <b v="1"/>
    <s v="music/rock"/>
    <n v="0.8224928020456310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x v="2168"/>
    <d v="2017-03-02T10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x v="2169"/>
    <d v="2015-08-22T12:00:22"/>
    <n v="1436810422"/>
    <x v="2170"/>
    <b v="0"/>
    <n v="19"/>
    <b v="1"/>
    <s v="music/rock"/>
    <n v="0.55292259083728279"/>
    <n v="33.31578947368421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x v="2170"/>
    <d v="2015-06-21T23:00:00"/>
    <n v="1431903495"/>
    <x v="2171"/>
    <b v="0"/>
    <n v="47"/>
    <b v="1"/>
    <s v="music/rock"/>
    <n v="0.94272920103700208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x v="2171"/>
    <d v="2015-04-18T07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x v="2172"/>
    <d v="2013-09-09T21:59:00"/>
    <n v="1376066243"/>
    <x v="2173"/>
    <b v="0"/>
    <n v="90"/>
    <b v="1"/>
    <s v="music/rock"/>
    <n v="0.78784468204839619"/>
    <n v="59.233333333333334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x v="2173"/>
    <d v="2016-05-05T07:01:47"/>
    <n v="1459861307"/>
    <x v="2174"/>
    <b v="0"/>
    <n v="63"/>
    <b v="1"/>
    <s v="music/rock"/>
    <n v="0.97110949259529011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x v="2174"/>
    <d v="2016-07-20T18:13:06"/>
    <n v="1468455186"/>
    <x v="2175"/>
    <b v="0"/>
    <n v="26"/>
    <b v="1"/>
    <s v="music/rock"/>
    <n v="0.4"/>
    <n v="67.307692307692307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x v="2175"/>
    <d v="2015-05-02T09:11:49"/>
    <n v="1427987509"/>
    <x v="2176"/>
    <b v="0"/>
    <n v="71"/>
    <b v="1"/>
    <s v="music/rock"/>
    <n v="0.79352483732740831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x v="2176"/>
    <d v="2016-06-06T00:01:07"/>
    <n v="1463032867"/>
    <x v="2177"/>
    <b v="0"/>
    <n v="38"/>
    <b v="1"/>
    <s v="music/rock"/>
    <n v="0.99880143827407109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x v="2177"/>
    <d v="2017-01-18T09:16:37"/>
    <n v="1482160597"/>
    <x v="2178"/>
    <b v="0"/>
    <n v="859"/>
    <b v="1"/>
    <s v="music/rock"/>
    <n v="0.72129255626081934"/>
    <n v="40.349243306169967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x v="2178"/>
    <d v="2015-04-10T22:06:32"/>
    <n v="1426133192"/>
    <x v="2179"/>
    <b v="0"/>
    <n v="21"/>
    <b v="1"/>
    <s v="music/rock"/>
    <n v="0.61957868649318459"/>
    <n v="76.857142857142861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x v="2179"/>
    <d v="2015-11-13T11:04:28"/>
    <n v="1443801868"/>
    <x v="2180"/>
    <b v="0"/>
    <n v="78"/>
    <b v="1"/>
    <s v="music/rock"/>
    <n v="0.93297333002438787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x v="2180"/>
    <d v="2017-02-20T18:07:33"/>
    <n v="1486426053"/>
    <x v="2181"/>
    <b v="0"/>
    <n v="53"/>
    <b v="1"/>
    <s v="games/tabletop games"/>
    <n v="0.6531678641410843"/>
    <n v="57.773584905660378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x v="2181"/>
    <d v="2014-10-02T15:37:05"/>
    <n v="1409261825"/>
    <x v="2182"/>
    <b v="0"/>
    <n v="356"/>
    <b v="1"/>
    <s v="games/tabletop games"/>
    <n v="0.19077901430842609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x v="2182"/>
    <d v="2017-02-08T23:00:00"/>
    <n v="1484037977"/>
    <x v="2183"/>
    <b v="0"/>
    <n v="279"/>
    <b v="1"/>
    <s v="games/tabletop games"/>
    <n v="0.2043828772567276"/>
    <n v="31.566308243727597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x v="2183"/>
    <d v="2016-01-25T10:00:00"/>
    <n v="1452530041"/>
    <x v="2184"/>
    <b v="1"/>
    <n v="266"/>
    <b v="1"/>
    <s v="games/tabletop games"/>
    <n v="0.35119758376062371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x v="2184"/>
    <d v="2013-03-26T02:23:59"/>
    <n v="1360830239"/>
    <x v="2185"/>
    <b v="0"/>
    <n v="623"/>
    <b v="1"/>
    <s v="games/tabletop games"/>
    <n v="5.3851166147002916E-2"/>
    <n v="149.03451043338683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x v="2185"/>
    <d v="2016-09-06T20:00:00"/>
    <n v="1470062743"/>
    <x v="2186"/>
    <b v="0"/>
    <n v="392"/>
    <b v="1"/>
    <s v="games/tabletop games"/>
    <n v="0.91178481878276729"/>
    <n v="55.956632653061227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x v="2186"/>
    <d v="2015-04-02T21:59:00"/>
    <n v="1425531666"/>
    <x v="2187"/>
    <b v="1"/>
    <n v="3562"/>
    <b v="1"/>
    <s v="games/tabletop games"/>
    <n v="9.8556880871834174E-2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x v="2187"/>
    <d v="2016-10-25T11:00:00"/>
    <n v="1474380241"/>
    <x v="2188"/>
    <b v="0"/>
    <n v="514"/>
    <b v="1"/>
    <s v="games/tabletop games"/>
    <n v="0.24261426363435637"/>
    <n v="44.056420233463037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x v="2188"/>
    <d v="2016-04-21T16:00:00"/>
    <n v="1460055300"/>
    <x v="2189"/>
    <b v="0"/>
    <n v="88"/>
    <b v="1"/>
    <s v="games/tabletop games"/>
    <n v="0.19870839542970692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x v="2189"/>
    <d v="2016-03-23T00:59:00"/>
    <n v="1455721204"/>
    <x v="2190"/>
    <b v="0"/>
    <n v="537"/>
    <b v="1"/>
    <s v="games/tabletop games"/>
    <n v="0.54168092142775692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x v="2190"/>
    <d v="2017-02-14T14:00:27"/>
    <n v="1486065627"/>
    <x v="2191"/>
    <b v="0"/>
    <n v="25"/>
    <b v="1"/>
    <s v="games/tabletop games"/>
    <n v="0.83518930957683746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x v="2191"/>
    <d v="2016-12-15T17:00:00"/>
    <n v="1479414344"/>
    <x v="2192"/>
    <b v="0"/>
    <n v="3238"/>
    <b v="1"/>
    <s v="games/tabletop games"/>
    <n v="9.2486390242315877E-2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x v="2192"/>
    <d v="2016-11-20T22:59:00"/>
    <n v="1477043072"/>
    <x v="2193"/>
    <b v="0"/>
    <n v="897"/>
    <b v="1"/>
    <s v="games/tabletop games"/>
    <n v="0.2210563546333412"/>
    <n v="75.647714604236342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x v="2193"/>
    <d v="2016-03-26T11:11:30"/>
    <n v="1456423890"/>
    <x v="2194"/>
    <b v="0"/>
    <n v="878"/>
    <b v="1"/>
    <s v="games/tabletop games"/>
    <n v="0.18609151980944227"/>
    <n v="61.203872437357631"/>
    <x v="6"/>
    <x v="32"/>
  </r>
  <r>
    <n v="2195"/>
    <s v="Purgatoria: City of Angels"/>
    <s v="A gritty, noir tabletop RPG with a fast-paced combo-based battle system."/>
    <x v="210"/>
    <n v="5535"/>
    <x v="0"/>
    <x v="0"/>
    <s v="USD"/>
    <x v="2194"/>
    <d v="2015-08-11T12:31:40"/>
    <n v="1436725900"/>
    <x v="2195"/>
    <b v="0"/>
    <n v="115"/>
    <b v="1"/>
    <s v="games/tabletop games"/>
    <n v="0.83107497741644087"/>
    <n v="48.130434782608695"/>
    <x v="6"/>
    <x v="32"/>
  </r>
  <r>
    <n v="2196"/>
    <s v="LACORSA Grand Prix Game (relaunch)"/>
    <s v="Race your friends in style with this classic Grand Prix game."/>
    <x v="32"/>
    <n v="15937"/>
    <x v="0"/>
    <x v="0"/>
    <s v="USD"/>
    <x v="2195"/>
    <d v="2016-12-02T01:00:00"/>
    <n v="1478000502"/>
    <x v="2196"/>
    <b v="0"/>
    <n v="234"/>
    <b v="1"/>
    <s v="games/tabletop games"/>
    <n v="0.87845893204492687"/>
    <n v="68.10683760683760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x v="2196"/>
    <d v="2015-02-28T08:00:59"/>
    <n v="1422540059"/>
    <x v="2197"/>
    <b v="0"/>
    <n v="4330"/>
    <b v="1"/>
    <s v="games/tabletop games"/>
    <n v="0.10514903245540549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x v="2197"/>
    <d v="2015-11-14T07:20:00"/>
    <n v="1444911600"/>
    <x v="2198"/>
    <b v="0"/>
    <n v="651"/>
    <b v="1"/>
    <s v="games/tabletop games"/>
    <n v="0.75248791316289487"/>
    <n v="81.654377880184327"/>
    <x v="6"/>
    <x v="32"/>
  </r>
  <r>
    <n v="2199"/>
    <s v="Decadolo. Flip it!"/>
    <s v="A new strategic board game designed to flip out your opponent."/>
    <x v="7"/>
    <n v="13228"/>
    <x v="0"/>
    <x v="17"/>
    <s v="EUR"/>
    <x v="2198"/>
    <d v="2015-10-15T03:59:58"/>
    <n v="1442311198"/>
    <x v="2199"/>
    <b v="1"/>
    <n v="251"/>
    <b v="1"/>
    <s v="games/tabletop games"/>
    <n v="0.68037496220139104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x v="2199"/>
    <d v="2015-07-05T21:00:00"/>
    <n v="1433775668"/>
    <x v="2200"/>
    <b v="0"/>
    <n v="263"/>
    <b v="1"/>
    <s v="games/tabletop games"/>
    <n v="0.18445079774970027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x v="2200"/>
    <d v="2013-01-16T14:19:25"/>
    <n v="1357157965"/>
    <x v="2201"/>
    <b v="0"/>
    <n v="28"/>
    <b v="1"/>
    <s v="music/electronic music"/>
    <n v="0.2612888667189244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x v="2201"/>
    <d v="2012-11-01T14:22:48"/>
    <n v="1349209368"/>
    <x v="2202"/>
    <b v="0"/>
    <n v="721"/>
    <b v="1"/>
    <s v="music/electronic music"/>
    <n v="0.14200889330694336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x v="2202"/>
    <d v="2015-09-24T14:38:02"/>
    <n v="1440535082"/>
    <x v="2203"/>
    <b v="0"/>
    <n v="50"/>
    <b v="1"/>
    <s v="music/electronic music"/>
    <n v="0.91282519397535367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x v="2203"/>
    <d v="2013-03-09T01:28:39"/>
    <n v="1360222119"/>
    <x v="2204"/>
    <b v="0"/>
    <n v="73"/>
    <b v="1"/>
    <s v="music/electronic music"/>
    <n v="0.7526342197691922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x v="2204"/>
    <d v="2012-06-01T13:43:09"/>
    <n v="1335987789"/>
    <x v="2205"/>
    <b v="0"/>
    <n v="27"/>
    <b v="1"/>
    <s v="music/electronic music"/>
    <n v="0.65789473684210531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x v="2205"/>
    <d v="2012-04-16T00:10:24"/>
    <n v="1333001424"/>
    <x v="2206"/>
    <b v="0"/>
    <n v="34"/>
    <b v="1"/>
    <s v="music/electronic music"/>
    <n v="0.97345132743362828"/>
    <n v="33.235294117647058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x v="2206"/>
    <d v="2013-11-15T23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x v="2207"/>
    <d v="2012-04-06T22:00:00"/>
    <n v="1328649026"/>
    <x v="2208"/>
    <b v="0"/>
    <n v="24"/>
    <b v="1"/>
    <s v="music/electronic music"/>
    <n v="0.98425196850393704"/>
    <n v="42.333333333333336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x v="2208"/>
    <d v="2014-04-14T17:00:00"/>
    <n v="1396524644"/>
    <x v="2209"/>
    <b v="0"/>
    <n v="15"/>
    <b v="1"/>
    <s v="music/electronic music"/>
    <n v="0.66312997347480107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x v="2209"/>
    <d v="2012-04-14T11:36:00"/>
    <n v="1329442510"/>
    <x v="2210"/>
    <b v="0"/>
    <n v="72"/>
    <b v="1"/>
    <s v="music/electronic music"/>
    <n v="0.8974646623289207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x v="2210"/>
    <d v="2014-04-10T00:59:00"/>
    <n v="1395168625"/>
    <x v="2211"/>
    <b v="0"/>
    <n v="120"/>
    <b v="1"/>
    <s v="music/electronic music"/>
    <n v="0.5112474437627812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x v="2211"/>
    <d v="2013-11-03T19:00:00"/>
    <n v="1380650177"/>
    <x v="2212"/>
    <b v="0"/>
    <n v="123"/>
    <b v="1"/>
    <s v="music/electronic music"/>
    <n v="0.87425324202243915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x v="2212"/>
    <d v="2015-05-15T13:49:39"/>
    <n v="1429127379"/>
    <x v="2213"/>
    <b v="0"/>
    <n v="1"/>
    <b v="1"/>
    <s v="music/electronic music"/>
    <n v="0.5"/>
    <n v="10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x v="2213"/>
    <d v="2014-02-06T13:00:48"/>
    <n v="1389121248"/>
    <x v="2214"/>
    <b v="0"/>
    <n v="24"/>
    <b v="1"/>
    <s v="music/electronic music"/>
    <n v="0.34187839385530566"/>
    <n v="73.125416666666666"/>
    <x v="4"/>
    <x v="15"/>
  </r>
  <r>
    <n v="2215"/>
    <s v="&quot;Something to See, Not to Say&quot; - Anemometer's First EP Album"/>
    <s v="Ambient Electro Grind-fest!"/>
    <x v="131"/>
    <n v="860"/>
    <x v="0"/>
    <x v="0"/>
    <s v="USD"/>
    <x v="2214"/>
    <d v="2012-03-13T00:59:00"/>
    <n v="1329671572"/>
    <x v="2215"/>
    <b v="0"/>
    <n v="33"/>
    <b v="1"/>
    <s v="music/electronic music"/>
    <n v="0.6395348837209302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x v="2215"/>
    <d v="2015-07-23T12:02:25"/>
    <n v="1436464945"/>
    <x v="2216"/>
    <b v="0"/>
    <n v="14"/>
    <b v="1"/>
    <s v="music/electronic music"/>
    <n v="0.9463722397476340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x v="2216"/>
    <d v="2015-11-02T02:00:00"/>
    <n v="1445539113"/>
    <x v="2217"/>
    <b v="0"/>
    <n v="9"/>
    <b v="1"/>
    <s v="music/electronic music"/>
    <n v="0.988235294117647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x v="2217"/>
    <d v="2012-08-28T18:00:00"/>
    <n v="1344281383"/>
    <x v="2218"/>
    <b v="0"/>
    <n v="76"/>
    <b v="1"/>
    <s v="music/electronic music"/>
    <n v="0.81411347113560695"/>
    <n v="32.324473684210524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x v="2218"/>
    <d v="2015-08-19T11:15:12"/>
    <n v="1437412512"/>
    <x v="2219"/>
    <b v="0"/>
    <n v="19"/>
    <b v="1"/>
    <s v="music/electronic music"/>
    <n v="0.98522167487684731"/>
    <n v="53.421052631578945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x v="2219"/>
    <d v="2013-07-26T19:27:16"/>
    <n v="1372296436"/>
    <x v="2220"/>
    <b v="0"/>
    <n v="69"/>
    <b v="1"/>
    <s v="music/electronic music"/>
    <n v="0.9887005649717514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x v="2220"/>
    <d v="2016-04-22T18:00:00"/>
    <n v="1458748809"/>
    <x v="2221"/>
    <b v="0"/>
    <n v="218"/>
    <b v="1"/>
    <s v="games/tabletop games"/>
    <n v="0.92489826119126894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x v="2221"/>
    <d v="2012-01-28T12:54:07"/>
    <n v="1325184847"/>
    <x v="2222"/>
    <b v="0"/>
    <n v="30"/>
    <b v="1"/>
    <s v="games/tabletop games"/>
    <n v="0.61500615006150061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x v="2222"/>
    <d v="2015-06-27T09:22:48"/>
    <n v="1432826568"/>
    <x v="2223"/>
    <b v="0"/>
    <n v="100"/>
    <b v="1"/>
    <s v="games/tabletop games"/>
    <n v="0.94517958412098302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x v="2223"/>
    <d v="2016-10-29T13:00:00"/>
    <n v="1475337675"/>
    <x v="2224"/>
    <b v="0"/>
    <n v="296"/>
    <b v="1"/>
    <s v="games/tabletop games"/>
    <n v="0.41126876413736374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x v="2224"/>
    <d v="2014-09-21T13:00:15"/>
    <n v="1408734015"/>
    <x v="2225"/>
    <b v="0"/>
    <n v="1204"/>
    <b v="1"/>
    <s v="games/tabletop games"/>
    <n v="0.10583876693602969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x v="2225"/>
    <d v="2016-02-11T22:59:00"/>
    <n v="1452625822"/>
    <x v="2226"/>
    <b v="0"/>
    <n v="321"/>
    <b v="1"/>
    <s v="games/tabletop games"/>
    <n v="0.92197480857498026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x v="2226"/>
    <d v="2013-11-13T14:22:35"/>
    <n v="1381778555"/>
    <x v="2227"/>
    <b v="0"/>
    <n v="301"/>
    <b v="1"/>
    <s v="games/tabletop games"/>
    <n v="0.63541717581504475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x v="2227"/>
    <d v="2015-08-16T00:40:36"/>
    <n v="1437115236"/>
    <x v="2228"/>
    <b v="0"/>
    <n v="144"/>
    <b v="1"/>
    <s v="games/tabletop games"/>
    <n v="8.5143338810888133E-2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x v="2228"/>
    <d v="2013-09-02T22:00:00"/>
    <n v="1375113391"/>
    <x v="2229"/>
    <b v="0"/>
    <n v="539"/>
    <b v="1"/>
    <s v="games/tabletop games"/>
    <n v="0.58463274016314548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x v="2229"/>
    <d v="2014-04-25T15:08:47"/>
    <n v="1395868127"/>
    <x v="2230"/>
    <b v="0"/>
    <n v="498"/>
    <b v="1"/>
    <s v="games/tabletop games"/>
    <n v="0.79394731926022788"/>
    <n v="21.497991967871485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x v="2230"/>
    <d v="2013-06-24T23:00:00"/>
    <n v="1369864301"/>
    <x v="2231"/>
    <b v="0"/>
    <n v="1113"/>
    <b v="1"/>
    <s v="games/tabletop games"/>
    <n v="8.2499429103950597E-2"/>
    <n v="27.226630727762803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x v="2231"/>
    <d v="2014-07-18T21:00:00"/>
    <n v="1402945408"/>
    <x v="2232"/>
    <b v="0"/>
    <n v="988"/>
    <b v="1"/>
    <s v="games/tabletop games"/>
    <n v="0.20169423154497781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x v="2232"/>
    <d v="2015-12-13T18:00:00"/>
    <n v="1448269539"/>
    <x v="2233"/>
    <b v="0"/>
    <n v="391"/>
    <b v="1"/>
    <s v="games/tabletop games"/>
    <n v="0.3011685339115769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x v="2233"/>
    <d v="2017-01-05T13:47:27"/>
    <n v="1481053647"/>
    <x v="2234"/>
    <b v="0"/>
    <n v="28"/>
    <b v="1"/>
    <s v="games/tabletop games"/>
    <n v="8.5836909871244635E-2"/>
    <n v="41.607142857142854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x v="2234"/>
    <d v="2015-03-28T17:31:51"/>
    <n v="1424997111"/>
    <x v="2235"/>
    <b v="0"/>
    <n v="147"/>
    <b v="1"/>
    <s v="games/tabletop games"/>
    <n v="0.65225026340876024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x v="2235"/>
    <d v="2016-02-01T08:48:43"/>
    <n v="1451746123"/>
    <x v="2236"/>
    <b v="0"/>
    <n v="680"/>
    <b v="1"/>
    <s v="games/tabletop games"/>
    <n v="0.18618259192765477"/>
    <n v="22.116176470588236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x v="2236"/>
    <d v="2014-11-12T01:59:00"/>
    <n v="1412294683"/>
    <x v="2237"/>
    <b v="0"/>
    <n v="983"/>
    <b v="1"/>
    <s v="games/tabletop games"/>
    <n v="0.28334408991452453"/>
    <n v="64.625635808748726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x v="2237"/>
    <d v="2017-03-10T08:55:16"/>
    <n v="1486565716"/>
    <x v="2238"/>
    <b v="0"/>
    <n v="79"/>
    <b v="1"/>
    <s v="games/tabletop games"/>
    <n v="0.72780203784570596"/>
    <n v="69.569620253164558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x v="2238"/>
    <d v="2013-11-30T22:02:00"/>
    <n v="1382742014"/>
    <x v="2239"/>
    <b v="0"/>
    <n v="426"/>
    <b v="1"/>
    <s v="games/tabletop games"/>
    <n v="0.78108719213838873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x v="2239"/>
    <d v="2016-04-22T13:49:04"/>
    <n v="1458762544"/>
    <x v="2240"/>
    <b v="0"/>
    <n v="96"/>
    <b v="1"/>
    <s v="games/tabletop games"/>
    <n v="0.36943992906753365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x v="2240"/>
    <d v="2017-03-02T13:51:40"/>
    <n v="1485892300"/>
    <x v="2241"/>
    <b v="0"/>
    <n v="163"/>
    <b v="1"/>
    <s v="games/tabletop games"/>
    <n v="0.12400793650793651"/>
    <n v="49.472392638036808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x v="2241"/>
    <d v="2013-11-26T21:02:00"/>
    <n v="1382449733"/>
    <x v="2242"/>
    <b v="0"/>
    <n v="2525"/>
    <b v="1"/>
    <s v="games/tabletop games"/>
    <n v="7.3524135326758902E-2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x v="2242"/>
    <d v="2017-03-12T21:00:00"/>
    <n v="1488823290"/>
    <x v="2243"/>
    <b v="0"/>
    <n v="2035"/>
    <b v="1"/>
    <s v="games/tabletop games"/>
    <n v="1.0749798441279227E-4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x v="2243"/>
    <d v="2016-10-16T14:30:00"/>
    <n v="1475609946"/>
    <x v="2244"/>
    <b v="0"/>
    <n v="290"/>
    <b v="1"/>
    <s v="games/tabletop games"/>
    <n v="0.2652379184128163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x v="2244"/>
    <d v="2014-02-21T12:00:00"/>
    <n v="1390323617"/>
    <x v="2245"/>
    <b v="0"/>
    <n v="1980"/>
    <b v="1"/>
    <s v="games/tabletop games"/>
    <n v="3.7778260499995275E-2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x v="2245"/>
    <d v="2015-09-04T13:00:10"/>
    <n v="1438801210"/>
    <x v="2246"/>
    <b v="0"/>
    <n v="57"/>
    <b v="1"/>
    <s v="games/tabletop games"/>
    <n v="0.99880143827407109"/>
    <n v="43.912280701754383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x v="2246"/>
    <d v="2015-07-29T09:59:25"/>
    <n v="1436975965"/>
    <x v="2247"/>
    <b v="0"/>
    <n v="380"/>
    <b v="1"/>
    <s v="games/tabletop games"/>
    <n v="0.95735872490167662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x v="2247"/>
    <d v="2016-12-14T15:01:18"/>
    <n v="1479157278"/>
    <x v="2248"/>
    <b v="0"/>
    <n v="128"/>
    <b v="1"/>
    <s v="games/tabletop games"/>
    <n v="0.93271152564956694"/>
    <n v="58.6328125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x v="2248"/>
    <d v="2013-04-02T09:52:45"/>
    <n v="1362329565"/>
    <x v="2249"/>
    <b v="0"/>
    <n v="180"/>
    <b v="1"/>
    <s v="games/tabletop games"/>
    <n v="0.59251735229388858"/>
    <n v="32.81666666666667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x v="2249"/>
    <d v="2016-12-02T19:07:53"/>
    <n v="1478131673"/>
    <x v="2250"/>
    <b v="0"/>
    <n v="571"/>
    <b v="1"/>
    <s v="games/tabletop games"/>
    <n v="0.10255232219478377"/>
    <n v="426.93169877408059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x v="2250"/>
    <d v="2014-08-16T02:17:57"/>
    <n v="1406362677"/>
    <x v="2251"/>
    <b v="0"/>
    <n v="480"/>
    <b v="1"/>
    <s v="games/tabletop games"/>
    <n v="0.74377482348473378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x v="2251"/>
    <d v="2016-08-06T01:52:18"/>
    <n v="1469173938"/>
    <x v="2252"/>
    <b v="0"/>
    <n v="249"/>
    <b v="1"/>
    <s v="games/tabletop games"/>
    <n v="0.36727198530912059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x v="2252"/>
    <d v="2015-11-18T10:09:07"/>
    <n v="1445267347"/>
    <x v="2253"/>
    <b v="0"/>
    <n v="84"/>
    <b v="1"/>
    <s v="games/tabletop games"/>
    <n v="0.88740987243483083"/>
    <n v="107.32142857142857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x v="2253"/>
    <d v="2017-01-24T09:32:48"/>
    <n v="1484667168"/>
    <x v="2254"/>
    <b v="0"/>
    <n v="197"/>
    <b v="1"/>
    <s v="games/tabletop games"/>
    <n v="0.21748586341887777"/>
    <n v="11.67005076142132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x v="2254"/>
    <d v="2016-05-07T16:50:51"/>
    <n v="1460069451"/>
    <x v="2255"/>
    <b v="0"/>
    <n v="271"/>
    <b v="1"/>
    <s v="games/tabletop games"/>
    <n v="0.34884747858341431"/>
    <n v="41.782287822878232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x v="2255"/>
    <d v="2016-11-22T04:50:46"/>
    <n v="1478602246"/>
    <x v="2256"/>
    <b v="0"/>
    <n v="50"/>
    <b v="1"/>
    <s v="games/tabletop games"/>
    <n v="0.44901777362020578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x v="2256"/>
    <d v="2016-06-19T17:00:00"/>
    <n v="1463351329"/>
    <x v="2257"/>
    <b v="0"/>
    <n v="169"/>
    <b v="1"/>
    <s v="games/tabletop games"/>
    <n v="0.15719810104693935"/>
    <n v="94.103550295857985"/>
    <x v="6"/>
    <x v="32"/>
  </r>
  <r>
    <n v="2258"/>
    <s v="A Sundered World"/>
    <s v="A Dungeon World campaign setting that takes place after the end of the worlds."/>
    <x v="41"/>
    <n v="3223"/>
    <x v="0"/>
    <x v="0"/>
    <s v="USD"/>
    <x v="2257"/>
    <d v="2015-06-11T12:01:27"/>
    <n v="1431453687"/>
    <x v="2258"/>
    <b v="0"/>
    <n v="205"/>
    <b v="1"/>
    <s v="games/tabletop games"/>
    <n v="0.68259385665529015"/>
    <n v="15.721951219512196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x v="2258"/>
    <d v="2016-12-08T13:18:56"/>
    <n v="1480360736"/>
    <x v="2259"/>
    <b v="0"/>
    <n v="206"/>
    <b v="1"/>
    <s v="games/tabletop games"/>
    <n v="5.3558995233249425E-2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x v="2259"/>
    <d v="2014-03-26T17:24:10"/>
    <n v="1393287850"/>
    <x v="2260"/>
    <b v="0"/>
    <n v="84"/>
    <b v="1"/>
    <s v="games/tabletop games"/>
    <n v="0.30588523186100575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x v="2260"/>
    <d v="2017-02-14T11:23:40"/>
    <n v="1485278620"/>
    <x v="2261"/>
    <b v="0"/>
    <n v="210"/>
    <b v="1"/>
    <s v="games/tabletop games"/>
    <n v="0.12828736369467608"/>
    <n v="37.11904761904762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x v="2261"/>
    <d v="2014-11-17T18:00:00"/>
    <n v="1413295358"/>
    <x v="2262"/>
    <b v="0"/>
    <n v="181"/>
    <b v="1"/>
    <s v="games/tabletop games"/>
    <n v="0.64871240416748577"/>
    <n v="28.104972375690608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x v="2262"/>
    <d v="2015-01-31T13:58:33"/>
    <n v="1420919913"/>
    <x v="2263"/>
    <b v="0"/>
    <n v="60"/>
    <b v="1"/>
    <s v="games/tabletop games"/>
    <n v="0.865451188552965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x v="2263"/>
    <d v="2016-05-22T21:00:00"/>
    <n v="1462543114"/>
    <x v="2264"/>
    <b v="0"/>
    <n v="445"/>
    <b v="1"/>
    <s v="games/tabletop games"/>
    <n v="0.55545269394556562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x v="2264"/>
    <d v="2016-11-22T14:28:27"/>
    <n v="1479241707"/>
    <x v="2265"/>
    <b v="0"/>
    <n v="17"/>
    <b v="1"/>
    <s v="games/tabletop games"/>
    <n v="0.33500837520938026"/>
    <n v="35.117647058823529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x v="2265"/>
    <d v="2016-04-26T20:00:00"/>
    <n v="1460235592"/>
    <x v="2266"/>
    <b v="0"/>
    <n v="194"/>
    <b v="1"/>
    <s v="games/tabletop games"/>
    <n v="0.31223980016652791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x v="2266"/>
    <d v="2014-12-20T19:00:00"/>
    <n v="1416945297"/>
    <x v="2267"/>
    <b v="0"/>
    <n v="404"/>
    <b v="1"/>
    <s v="games/tabletop games"/>
    <n v="0.26279482294198803"/>
    <n v="188.37871287128712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x v="2267"/>
    <d v="2017-03-11T19:58:35"/>
    <n v="1486691915"/>
    <x v="2268"/>
    <b v="0"/>
    <n v="194"/>
    <b v="1"/>
    <s v="games/tabletop games"/>
    <n v="0.97465886939571145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x v="2268"/>
    <d v="2017-03-06T23:00:00"/>
    <n v="1486745663"/>
    <x v="2269"/>
    <b v="0"/>
    <n v="902"/>
    <b v="1"/>
    <s v="games/tabletop games"/>
    <n v="5.5504984347594412E-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x v="2269"/>
    <d v="2017-01-10T15:59:00"/>
    <n v="1482353513"/>
    <x v="2270"/>
    <b v="0"/>
    <n v="1670"/>
    <b v="1"/>
    <s v="games/tabletop games"/>
    <n v="0.13884106585509437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x v="2270"/>
    <d v="2016-12-09T18:00:04"/>
    <n v="1478736004"/>
    <x v="2271"/>
    <b v="0"/>
    <n v="1328"/>
    <b v="1"/>
    <s v="games/tabletop games"/>
    <n v="0.35324455120279769"/>
    <n v="42.63403614457831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x v="2271"/>
    <d v="2015-12-07T10:47:16"/>
    <n v="1446914836"/>
    <x v="2272"/>
    <b v="0"/>
    <n v="944"/>
    <b v="1"/>
    <s v="games/tabletop games"/>
    <n v="7.371369600471768E-2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x v="2272"/>
    <d v="2017-03-12T06:10:42"/>
    <n v="1487164242"/>
    <x v="2273"/>
    <b v="0"/>
    <n v="147"/>
    <b v="1"/>
    <s v="games/tabletop games"/>
    <n v="0.45380286803412595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x v="2273"/>
    <d v="2014-02-23T06:00:57"/>
    <n v="1390564857"/>
    <x v="2274"/>
    <b v="0"/>
    <n v="99"/>
    <b v="1"/>
    <s v="games/tabletop games"/>
    <n v="0.83612040133779264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x v="2274"/>
    <d v="2014-12-22T08:47:59"/>
    <n v="1416667679"/>
    <x v="2275"/>
    <b v="0"/>
    <n v="79"/>
    <b v="1"/>
    <s v="games/tabletop games"/>
    <n v="0.2452367477834371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x v="2275"/>
    <d v="2014-01-05T09:38:09"/>
    <n v="1386344289"/>
    <x v="2276"/>
    <b v="0"/>
    <n v="75"/>
    <b v="1"/>
    <s v="games/tabletop games"/>
    <n v="0.94501647446457993"/>
    <n v="64.74666666666667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x v="2276"/>
    <d v="2012-02-27T10:17:03"/>
    <n v="1327767423"/>
    <x v="2277"/>
    <b v="0"/>
    <n v="207"/>
    <b v="1"/>
    <s v="games/tabletop games"/>
    <n v="0.70880587058038691"/>
    <n v="57.932367149758456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x v="2277"/>
    <d v="2016-01-03T16:59:00"/>
    <n v="1448902867"/>
    <x v="2278"/>
    <b v="0"/>
    <n v="102"/>
    <b v="1"/>
    <s v="games/tabletop games"/>
    <n v="0.3694126339120797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x v="2278"/>
    <d v="2015-02-03T22:00:00"/>
    <n v="1421436099"/>
    <x v="2279"/>
    <b v="0"/>
    <n v="32"/>
    <b v="1"/>
    <s v="games/tabletop games"/>
    <n v="0.6501950585175552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x v="2279"/>
    <d v="2015-09-17T08:59:51"/>
    <n v="1439909991"/>
    <x v="2280"/>
    <b v="0"/>
    <n v="480"/>
    <b v="1"/>
    <s v="games/tabletop games"/>
    <n v="0.24778447807233789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x v="2280"/>
    <d v="2011-07-25T00:50:00"/>
    <n v="1306219897"/>
    <x v="2281"/>
    <b v="0"/>
    <n v="11"/>
    <b v="1"/>
    <s v="music/rock"/>
    <n v="0.54054054054054057"/>
    <n v="50.454545454545453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x v="2281"/>
    <d v="2016-01-13T22:11:26"/>
    <n v="1447560686"/>
    <x v="2282"/>
    <b v="0"/>
    <n v="12"/>
    <b v="1"/>
    <s v="music/rock"/>
    <n v="0.53956834532374098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x v="2282"/>
    <d v="2012-05-08T20:00:04"/>
    <n v="1331348404"/>
    <x v="2283"/>
    <b v="0"/>
    <n v="48"/>
    <b v="1"/>
    <s v="music/rock"/>
    <n v="0.99151920572701502"/>
    <n v="63.03458333333333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x v="2283"/>
    <d v="2011-03-11T22:00:00"/>
    <n v="1297451245"/>
    <x v="2284"/>
    <b v="0"/>
    <n v="59"/>
    <b v="1"/>
    <s v="music/rock"/>
    <n v="0.94143194937606589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x v="2284"/>
    <d v="2012-06-28T22:27:23"/>
    <n v="1338352043"/>
    <x v="2285"/>
    <b v="0"/>
    <n v="79"/>
    <b v="1"/>
    <s v="music/rock"/>
    <n v="0.82394946443284811"/>
    <n v="46.08860759493671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x v="2285"/>
    <d v="2013-09-05T21:59:00"/>
    <n v="1376003254"/>
    <x v="2286"/>
    <b v="0"/>
    <n v="14"/>
    <b v="1"/>
    <s v="music/rock"/>
    <n v="0.99933377748167884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x v="2286"/>
    <d v="2014-06-23T10:01:00"/>
    <n v="1401724860"/>
    <x v="2287"/>
    <b v="0"/>
    <n v="106"/>
    <b v="1"/>
    <s v="music/rock"/>
    <n v="0.83348922668869552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x v="2287"/>
    <d v="2012-06-26T12:00:00"/>
    <n v="1339098689"/>
    <x v="2288"/>
    <b v="0"/>
    <n v="25"/>
    <b v="1"/>
    <s v="music/rock"/>
    <n v="0.99900099900099903"/>
    <n v="40.04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x v="2288"/>
    <d v="2013-12-06T17:22:00"/>
    <n v="1382659060"/>
    <x v="2289"/>
    <b v="0"/>
    <n v="25"/>
    <b v="1"/>
    <s v="music/rock"/>
    <n v="0.9310986964618249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x v="2289"/>
    <d v="2009-12-01T11:00:00"/>
    <n v="1252908330"/>
    <x v="2290"/>
    <b v="0"/>
    <n v="29"/>
    <b v="1"/>
    <s v="music/rock"/>
    <n v="0.96092248558616267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x v="2290"/>
    <d v="2012-04-22T22:00:00"/>
    <n v="1332199618"/>
    <x v="2291"/>
    <b v="0"/>
    <n v="43"/>
    <b v="1"/>
    <s v="music/rock"/>
    <n v="0.57870370370370372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x v="2291"/>
    <d v="2012-04-18T10:44:36"/>
    <n v="1332175476"/>
    <x v="2292"/>
    <b v="0"/>
    <n v="46"/>
    <b v="1"/>
    <s v="music/rock"/>
    <n v="0.93239658556370353"/>
    <n v="46.630652173913049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x v="2292"/>
    <d v="2012-09-24T21:59:00"/>
    <n v="1346345999"/>
    <x v="2293"/>
    <b v="0"/>
    <n v="27"/>
    <b v="1"/>
    <s v="music/rock"/>
    <n v="0.9239130434782608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x v="2293"/>
    <d v="2013-01-20T11:21:20"/>
    <n v="1356110480"/>
    <x v="2294"/>
    <b v="0"/>
    <n v="112"/>
    <b v="1"/>
    <s v="music/rock"/>
    <n v="0.68455265852870462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x v="2294"/>
    <d v="2013-01-26T16:54:16"/>
    <n v="1356648856"/>
    <x v="2295"/>
    <b v="0"/>
    <n v="34"/>
    <b v="1"/>
    <s v="music/rock"/>
    <n v="0.79840319361277445"/>
    <n v="44.205882352941174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x v="2295"/>
    <d v="2012-02-23T11:33:46"/>
    <n v="1326994426"/>
    <x v="2296"/>
    <b v="0"/>
    <n v="145"/>
    <b v="1"/>
    <s v="music/rock"/>
    <n v="0.6708193579300431"/>
    <n v="71.965517241379317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x v="2296"/>
    <d v="2012-03-13T21:59:00"/>
    <n v="1328749249"/>
    <x v="2297"/>
    <b v="0"/>
    <n v="19"/>
    <b v="1"/>
    <s v="music/rock"/>
    <n v="0.99403578528827041"/>
    <n v="52.94736842105263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x v="2297"/>
    <d v="2014-03-26T13:10:33"/>
    <n v="1393272633"/>
    <x v="2298"/>
    <b v="0"/>
    <n v="288"/>
    <b v="1"/>
    <s v="music/rock"/>
    <n v="0.95171626165852419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x v="2298"/>
    <d v="2011-02-05T18:46:49"/>
    <n v="1295657209"/>
    <x v="2299"/>
    <b v="0"/>
    <n v="14"/>
    <b v="1"/>
    <s v="music/rock"/>
    <n v="0.2855782960495002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x v="2299"/>
    <d v="2012-06-28T11:26:56"/>
    <n v="1339694816"/>
    <x v="2300"/>
    <b v="0"/>
    <n v="7"/>
    <b v="1"/>
    <s v="music/rock"/>
    <n v="0.98765432098765427"/>
    <n v="115.71428571428571"/>
    <x v="4"/>
    <x v="11"/>
  </r>
  <r>
    <n v="2301"/>
    <s v="Time Crash"/>
    <s v="We are America's first trock band, and we're ready to bring you our first album!"/>
    <x v="10"/>
    <n v="6680.22"/>
    <x v="0"/>
    <x v="0"/>
    <s v="USD"/>
    <x v="2300"/>
    <d v="2013-06-20T21:31:36"/>
    <n v="1369193496"/>
    <x v="2301"/>
    <b v="1"/>
    <n v="211"/>
    <b v="1"/>
    <s v="music/indie rock"/>
    <n v="0.748478343527608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x v="2301"/>
    <d v="2013-12-31T01:00:00"/>
    <n v="1385585434"/>
    <x v="2302"/>
    <b v="1"/>
    <n v="85"/>
    <b v="1"/>
    <s v="music/indie rock"/>
    <n v="0.585987261146496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x v="2302"/>
    <d v="2011-12-12T21:39:56"/>
    <n v="1320287996"/>
    <x v="2303"/>
    <b v="1"/>
    <n v="103"/>
    <b v="1"/>
    <s v="music/indie rock"/>
    <n v="0.9144253793447610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x v="1254"/>
    <d v="2010-12-31T22:59:00"/>
    <n v="1290281691"/>
    <x v="2304"/>
    <b v="1"/>
    <n v="113"/>
    <b v="1"/>
    <s v="music/indie rock"/>
    <n v="0.99304537224305767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x v="2303"/>
    <d v="2014-08-08T12:00:00"/>
    <n v="1405356072"/>
    <x v="2305"/>
    <b v="1"/>
    <n v="167"/>
    <b v="1"/>
    <s v="music/indie rock"/>
    <n v="0.9878711376982602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x v="2304"/>
    <d v="2012-03-09T22:02:09"/>
    <n v="1328760129"/>
    <x v="2306"/>
    <b v="1"/>
    <n v="73"/>
    <b v="1"/>
    <s v="music/indie rock"/>
    <n v="0.93669293867337511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x v="2305"/>
    <d v="2012-05-05T13:15:28"/>
    <n v="1333653333"/>
    <x v="2307"/>
    <b v="1"/>
    <n v="75"/>
    <b v="1"/>
    <s v="music/indie rock"/>
    <n v="0.93757815259204103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x v="2306"/>
    <d v="2014-08-28T19:00:00"/>
    <n v="1406847996"/>
    <x v="2308"/>
    <b v="1"/>
    <n v="614"/>
    <b v="1"/>
    <s v="music/indie rock"/>
    <n v="0.98710622111850588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x v="2307"/>
    <d v="2013-03-09T17:42:17"/>
    <n v="1359848537"/>
    <x v="2309"/>
    <b v="1"/>
    <n v="107"/>
    <b v="1"/>
    <s v="music/indie rock"/>
    <n v="0.93743115739937843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x v="2308"/>
    <d v="2013-03-21T12:03:35"/>
    <n v="1361300615"/>
    <x v="2310"/>
    <b v="1"/>
    <n v="1224"/>
    <b v="1"/>
    <s v="music/indie rock"/>
    <n v="0.23318732025669259"/>
    <n v="64.81647058823529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x v="2309"/>
    <d v="2014-05-06T18:06:29"/>
    <n v="1396829189"/>
    <x v="2311"/>
    <b v="1"/>
    <n v="104"/>
    <b v="1"/>
    <s v="music/indie rock"/>
    <n v="0.96051227321237997"/>
    <n v="90.09615384615384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x v="2310"/>
    <d v="2014-04-18T17:00:00"/>
    <n v="1395155478"/>
    <x v="2312"/>
    <b v="1"/>
    <n v="79"/>
    <b v="1"/>
    <s v="music/indie rock"/>
    <n v="0.92707045735475901"/>
    <n v="40.962025316455694"/>
    <x v="4"/>
    <x v="14"/>
  </r>
  <r>
    <n v="2313"/>
    <s v="A SUNNY DAY IN GLASGOW"/>
    <s v="A Sunny Day in Glasgow are recording a new album and we need your help!"/>
    <x v="10"/>
    <n v="8792.02"/>
    <x v="0"/>
    <x v="0"/>
    <s v="USD"/>
    <x v="2311"/>
    <d v="2012-05-03T17:00:26"/>
    <n v="1333494026"/>
    <x v="2313"/>
    <b v="1"/>
    <n v="157"/>
    <b v="1"/>
    <s v="music/indie rock"/>
    <n v="0.56869752343602487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x v="2312"/>
    <d v="2012-06-07T07:14:17"/>
    <n v="1336482857"/>
    <x v="2314"/>
    <b v="1"/>
    <n v="50"/>
    <b v="1"/>
    <s v="music/indie rock"/>
    <n v="0.63706440721156909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x v="2313"/>
    <d v="2012-05-05T11:25:43"/>
    <n v="1333646743"/>
    <x v="2315"/>
    <b v="1"/>
    <n v="64"/>
    <b v="1"/>
    <s v="music/indie rock"/>
    <n v="0.97465886939571145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x v="2314"/>
    <d v="2009-12-09T12:24:00"/>
    <n v="1253726650"/>
    <x v="2316"/>
    <b v="1"/>
    <n v="200"/>
    <b v="1"/>
    <s v="music/indie rock"/>
    <n v="0.9611441459913882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x v="2315"/>
    <d v="2010-02-14T23:00:00"/>
    <n v="1263474049"/>
    <x v="2317"/>
    <b v="1"/>
    <n v="22"/>
    <b v="1"/>
    <s v="music/indie rock"/>
    <n v="0.96153846153846156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x v="2316"/>
    <d v="2009-09-25T21:59:00"/>
    <n v="1251214014"/>
    <x v="2318"/>
    <b v="1"/>
    <n v="163"/>
    <b v="1"/>
    <s v="music/indie rock"/>
    <n v="0.82603667602841568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x v="2317"/>
    <d v="2013-12-14T19:58:05"/>
    <n v="1384480685"/>
    <x v="2319"/>
    <b v="1"/>
    <n v="77"/>
    <b v="1"/>
    <s v="music/indie rock"/>
    <n v="0.9285051067780872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x v="2318"/>
    <d v="2014-04-02T12:36:40"/>
    <n v="1393443400"/>
    <x v="2320"/>
    <b v="1"/>
    <n v="89"/>
    <b v="1"/>
    <s v="music/indie rock"/>
    <n v="0.92030185900975525"/>
    <n v="61.044943820224717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x v="2319"/>
    <d v="2017-04-03T23:15:01"/>
    <n v="1488694501"/>
    <x v="2321"/>
    <b v="0"/>
    <n v="64"/>
    <b v="0"/>
    <s v="food/small batch"/>
    <n v="2.5561743341404357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x v="2320"/>
    <d v="2017-04-09T14:29:29"/>
    <n v="1489181369"/>
    <x v="2322"/>
    <b v="0"/>
    <n v="4"/>
    <b v="0"/>
    <s v="food/small batch"/>
    <n v="31.764705882352942"/>
    <n v="21.25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x v="2321"/>
    <d v="2017-03-20T12:07:27"/>
    <n v="1489428447"/>
    <x v="2323"/>
    <b v="0"/>
    <n v="4"/>
    <b v="0"/>
    <s v="food/small batch"/>
    <n v="2.0833333333333335"/>
    <n v="30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x v="2322"/>
    <d v="2017-03-26T14:14:45"/>
    <n v="1487970885"/>
    <x v="2324"/>
    <b v="0"/>
    <n v="61"/>
    <b v="0"/>
    <s v="food/small batch"/>
    <n v="4.823151125401929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x v="2323"/>
    <d v="2017-03-29T17:32:11"/>
    <n v="1488241931"/>
    <x v="2325"/>
    <b v="0"/>
    <n v="7"/>
    <b v="0"/>
    <s v="food/small batch"/>
    <n v="12.5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x v="2324"/>
    <d v="2017-04-30T11:00:00"/>
    <n v="1489106948"/>
    <x v="2326"/>
    <b v="0"/>
    <n v="1"/>
    <b v="0"/>
    <s v="food/small batch"/>
    <n v="138.88888888888889"/>
    <n v="108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x v="2325"/>
    <d v="2014-08-26T16:00:40"/>
    <n v="1406066440"/>
    <x v="2327"/>
    <b v="1"/>
    <n v="3355"/>
    <b v="1"/>
    <s v="food/small batch"/>
    <n v="0.19007998620127917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x v="2326"/>
    <d v="2015-06-14T12:45:37"/>
    <n v="1431715537"/>
    <x v="2328"/>
    <b v="1"/>
    <n v="537"/>
    <b v="1"/>
    <s v="food/small batch"/>
    <n v="0.39300451955197485"/>
    <n v="47.383612662942269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x v="2327"/>
    <d v="2014-07-17T08:59:06"/>
    <n v="1403017146"/>
    <x v="2329"/>
    <b v="1"/>
    <n v="125"/>
    <b v="1"/>
    <s v="food/small batch"/>
    <n v="0.9441087613293051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x v="2328"/>
    <d v="2015-12-24T18:00:00"/>
    <n v="1448400943"/>
    <x v="2330"/>
    <b v="1"/>
    <n v="163"/>
    <b v="1"/>
    <s v="food/small batch"/>
    <n v="0.97634456594510155"/>
    <n v="219.92638036809817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x v="2329"/>
    <d v="2014-08-17T18:08:10"/>
    <n v="1405728490"/>
    <x v="2331"/>
    <b v="1"/>
    <n v="283"/>
    <b v="1"/>
    <s v="food/small batch"/>
    <n v="0.69293466492278111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x v="2330"/>
    <d v="2015-02-06T09:04:31"/>
    <n v="1420643071"/>
    <x v="2332"/>
    <b v="1"/>
    <n v="352"/>
    <b v="1"/>
    <s v="food/small batch"/>
    <n v="0.94066297926778797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x v="2331"/>
    <d v="2014-05-29T11:50:00"/>
    <n v="1399563390"/>
    <x v="2333"/>
    <b v="1"/>
    <n v="94"/>
    <b v="1"/>
    <s v="food/small batch"/>
    <n v="0.47132757266300079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x v="2332"/>
    <d v="2014-11-05T11:34:00"/>
    <n v="1412611498"/>
    <x v="2334"/>
    <b v="1"/>
    <n v="67"/>
    <b v="1"/>
    <s v="food/small batch"/>
    <n v="0.9808729769494850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x v="2333"/>
    <d v="2014-06-11T07:44:03"/>
    <n v="1399902243"/>
    <x v="2335"/>
    <b v="1"/>
    <n v="221"/>
    <b v="1"/>
    <s v="food/small batch"/>
    <n v="0.97778473091364204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x v="2334"/>
    <d v="2014-03-08T16:11:35"/>
    <n v="1390860695"/>
    <x v="2336"/>
    <b v="1"/>
    <n v="2165"/>
    <b v="1"/>
    <s v="food/small batch"/>
    <n v="0.19203715995860063"/>
    <n v="48.104623556581984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x v="2335"/>
    <d v="2014-06-26T09:22:23"/>
    <n v="1401204143"/>
    <x v="2337"/>
    <b v="1"/>
    <n v="179"/>
    <b v="1"/>
    <s v="food/small batch"/>
    <n v="0.9036825062128172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x v="2336"/>
    <d v="2014-06-29T15:31:24"/>
    <n v="1401485484"/>
    <x v="2338"/>
    <b v="1"/>
    <n v="123"/>
    <b v="1"/>
    <s v="food/small batch"/>
    <n v="0.9886959100945852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x v="2337"/>
    <d v="2016-12-19T01:59:00"/>
    <n v="1479496309"/>
    <x v="2339"/>
    <b v="1"/>
    <n v="1104"/>
    <b v="1"/>
    <s v="food/small batch"/>
    <n v="0.3398955840765716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x v="2338"/>
    <d v="2016-10-30T09:25:38"/>
    <n v="1475249138"/>
    <x v="2340"/>
    <b v="1"/>
    <n v="403"/>
    <b v="1"/>
    <s v="food/small batch"/>
    <n v="0.94538063387771498"/>
    <n v="104.99007444168734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x v="2339"/>
    <d v="2015-07-12T13:31:44"/>
    <n v="1434137504"/>
    <x v="2341"/>
    <b v="0"/>
    <n v="0"/>
    <b v="0"/>
    <s v="technology/web"/>
    <e v="#DIV/0!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x v="2340"/>
    <d v="2014-10-05T23:00:00"/>
    <n v="1410799870"/>
    <x v="2342"/>
    <b v="0"/>
    <n v="0"/>
    <b v="0"/>
    <s v="technology/web"/>
    <e v="#DIV/0!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x v="2341"/>
    <d v="2016-01-08T13:47:00"/>
    <n v="1447962505"/>
    <x v="2343"/>
    <b v="0"/>
    <n v="1"/>
    <b v="0"/>
    <s v="technology/web"/>
    <n v="33.333333333333336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x v="2342"/>
    <d v="2016-06-24T11:27:49"/>
    <n v="1464197269"/>
    <x v="2344"/>
    <b v="0"/>
    <n v="1"/>
    <b v="0"/>
    <s v="technology/web"/>
    <n v="1000"/>
    <n v="1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x v="2343"/>
    <d v="2015-03-31T17:39:00"/>
    <n v="1424822556"/>
    <x v="2345"/>
    <b v="0"/>
    <n v="0"/>
    <b v="0"/>
    <s v="technology/web"/>
    <e v="#DIV/0!"/>
    <e v="#DIV/0!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x v="2344"/>
    <d v="2016-10-17T13:10:31"/>
    <n v="1472843431"/>
    <x v="2346"/>
    <b v="0"/>
    <n v="3"/>
    <b v="0"/>
    <s v="technology/web"/>
    <n v="1538.4615384615386"/>
    <n v="13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x v="2345"/>
    <d v="2016-08-25T08:34:36"/>
    <n v="1469543676"/>
    <x v="2347"/>
    <b v="0"/>
    <n v="1"/>
    <b v="0"/>
    <s v="technology/web"/>
    <n v="66.666666666666671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x v="2346"/>
    <d v="2016-02-20T16:22:18"/>
    <n v="1450822938"/>
    <x v="2348"/>
    <b v="0"/>
    <n v="5"/>
    <b v="0"/>
    <s v="technology/web"/>
    <n v="259.25925925925924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x v="2347"/>
    <d v="2015-08-11T12:37:08"/>
    <n v="1436812628"/>
    <x v="2349"/>
    <b v="0"/>
    <n v="0"/>
    <b v="0"/>
    <s v="technology/web"/>
    <e v="#DIV/0!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x v="2348"/>
    <d v="2017-01-03T14:12:50"/>
    <n v="1480882370"/>
    <x v="2350"/>
    <b v="0"/>
    <n v="0"/>
    <b v="0"/>
    <s v="technology/web"/>
    <e v="#DIV/0!"/>
    <e v="#DIV/0!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x v="2349"/>
    <d v="2015-04-29T20:25:39"/>
    <n v="1427768739"/>
    <x v="2351"/>
    <b v="0"/>
    <n v="7"/>
    <b v="0"/>
    <s v="technology/web"/>
    <n v="175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x v="2350"/>
    <d v="2015-06-06T09:12:32"/>
    <n v="1428419552"/>
    <x v="2352"/>
    <b v="0"/>
    <n v="0"/>
    <b v="0"/>
    <s v="technology/web"/>
    <e v="#DIV/0!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x v="2351"/>
    <d v="2015-04-21T10:13:42"/>
    <n v="1428596022"/>
    <x v="2353"/>
    <b v="0"/>
    <n v="0"/>
    <b v="0"/>
    <s v="technology/web"/>
    <e v="#DIV/0!"/>
    <e v="#DIV/0!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x v="2352"/>
    <d v="2015-01-10T11:21:00"/>
    <n v="1415726460"/>
    <x v="2354"/>
    <b v="0"/>
    <n v="1"/>
    <b v="0"/>
    <s v="technology/web"/>
    <n v="1400"/>
    <n v="2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x v="2353"/>
    <d v="2015-05-02T16:02:16"/>
    <n v="1428012136"/>
    <x v="2355"/>
    <b v="0"/>
    <n v="2"/>
    <b v="0"/>
    <s v="technology/web"/>
    <n v="145.45454545454547"/>
    <n v="27.5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x v="2354"/>
    <d v="2015-06-05T12:48:24"/>
    <n v="1430938104"/>
    <x v="2356"/>
    <b v="0"/>
    <n v="0"/>
    <b v="0"/>
    <s v="technology/web"/>
    <e v="#DIV/0!"/>
    <e v="#DIV/0!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x v="2355"/>
    <d v="2015-10-17T08:52:58"/>
    <n v="1442501578"/>
    <x v="2357"/>
    <b v="0"/>
    <n v="0"/>
    <b v="0"/>
    <s v="technology/web"/>
    <e v="#DIV/0!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x v="2356"/>
    <d v="2015-01-30T18:39:00"/>
    <n v="1417818036"/>
    <x v="2358"/>
    <b v="0"/>
    <n v="0"/>
    <b v="0"/>
    <s v="technology/web"/>
    <e v="#DIV/0!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x v="2357"/>
    <d v="2015-08-03T09:35:24"/>
    <n v="1433432124"/>
    <x v="2359"/>
    <b v="0"/>
    <n v="3"/>
    <b v="0"/>
    <s v="technology/web"/>
    <n v="6.8119891008174385"/>
    <n v="367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x v="2358"/>
    <d v="2016-02-07T10:58:00"/>
    <n v="1452272280"/>
    <x v="2360"/>
    <b v="0"/>
    <n v="1"/>
    <b v="0"/>
    <s v="technology/web"/>
    <n v="2500"/>
    <n v="2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x v="2359"/>
    <d v="2016-04-30T16:00:00"/>
    <n v="1459975008"/>
    <x v="2361"/>
    <b v="0"/>
    <n v="0"/>
    <b v="0"/>
    <s v="technology/web"/>
    <e v="#DIV/0!"/>
    <e v="#DIV/0!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x v="2360"/>
    <d v="2014-12-11T10:31:10"/>
    <n v="1415723470"/>
    <x v="2362"/>
    <b v="0"/>
    <n v="2"/>
    <b v="0"/>
    <s v="technology/web"/>
    <n v="3.5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x v="2361"/>
    <d v="2015-12-28T18:16:40"/>
    <n v="1447460200"/>
    <x v="2363"/>
    <b v="0"/>
    <n v="0"/>
    <b v="0"/>
    <s v="technology/web"/>
    <e v="#DIV/0!"/>
    <e v="#DIV/0!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x v="2362"/>
    <d v="2015-10-26T16:25:56"/>
    <n v="1441146356"/>
    <x v="2364"/>
    <b v="0"/>
    <n v="0"/>
    <b v="0"/>
    <s v="technology/web"/>
    <e v="#DIV/0!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x v="2363"/>
    <d v="2016-01-17T17:00:00"/>
    <n v="1449596425"/>
    <x v="2365"/>
    <b v="0"/>
    <n v="0"/>
    <b v="0"/>
    <s v="technology/web"/>
    <e v="#DIV/0!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x v="2364"/>
    <d v="2015-10-21T06:45:33"/>
    <n v="1442839533"/>
    <x v="2366"/>
    <b v="0"/>
    <n v="27"/>
    <b v="0"/>
    <s v="technology/web"/>
    <n v="9.5057034220532319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x v="2365"/>
    <d v="2016-04-25T16:16:56"/>
    <n v="1456442216"/>
    <x v="2367"/>
    <b v="0"/>
    <n v="14"/>
    <b v="0"/>
    <s v="technology/web"/>
    <n v="74.626865671641795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x v="2366"/>
    <d v="2015-04-14T10:19:25"/>
    <n v="1425143965"/>
    <x v="2368"/>
    <b v="0"/>
    <n v="2"/>
    <b v="0"/>
    <s v="technology/web"/>
    <n v="40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x v="2367"/>
    <d v="2016-02-10T13:30:11"/>
    <n v="1452540611"/>
    <x v="2369"/>
    <b v="0"/>
    <n v="0"/>
    <b v="0"/>
    <s v="technology/web"/>
    <e v="#DIV/0!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x v="2368"/>
    <d v="2014-12-17T22:32:21"/>
    <n v="1416285141"/>
    <x v="2370"/>
    <b v="0"/>
    <n v="4"/>
    <b v="0"/>
    <s v="technology/web"/>
    <n v="304.8780487804878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x v="2369"/>
    <d v="2015-06-25T12:39:56"/>
    <n v="1432665596"/>
    <x v="2371"/>
    <b v="0"/>
    <n v="0"/>
    <b v="0"/>
    <s v="technology/web"/>
    <e v="#DIV/0!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x v="2370"/>
    <d v="2015-04-23T19:39:31"/>
    <n v="1427247571"/>
    <x v="2372"/>
    <b v="0"/>
    <n v="6"/>
    <b v="0"/>
    <s v="technology/web"/>
    <n v="30.555555555555557"/>
    <n v="30"/>
    <x v="2"/>
    <x v="7"/>
  </r>
  <r>
    <n v="2373"/>
    <s v="Cykelauktion.com (Canceled)"/>
    <s v="We want to create a safe marketplace for buying and selling bicycles."/>
    <x v="343"/>
    <n v="50"/>
    <x v="1"/>
    <x v="11"/>
    <s v="SEK"/>
    <x v="2371"/>
    <d v="2015-08-29T09:53:44"/>
    <n v="1438271624"/>
    <x v="2373"/>
    <b v="0"/>
    <n v="1"/>
    <b v="0"/>
    <s v="technology/web"/>
    <n v="17000"/>
    <n v="5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x v="2372"/>
    <d v="2015-02-12T14:14:20"/>
    <n v="1421180060"/>
    <x v="2374"/>
    <b v="0"/>
    <n v="1"/>
    <b v="0"/>
    <s v="technology/web"/>
    <n v="220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x v="2373"/>
    <d v="2016-09-09T14:03:57"/>
    <n v="1470859437"/>
    <x v="2375"/>
    <b v="0"/>
    <n v="0"/>
    <b v="0"/>
    <s v="technology/web"/>
    <e v="#DIV/0!"/>
    <e v="#DIV/0!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x v="2374"/>
    <d v="2015-12-10T16:12:46"/>
    <n v="1447193566"/>
    <x v="2376"/>
    <b v="0"/>
    <n v="4"/>
    <b v="0"/>
    <s v="technology/web"/>
    <n v="9.1931480403272765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x v="2375"/>
    <d v="2016-11-25T15:53:03"/>
    <n v="1477515183"/>
    <x v="2377"/>
    <b v="0"/>
    <n v="0"/>
    <b v="0"/>
    <s v="technology/web"/>
    <e v="#DIV/0!"/>
    <e v="#DIV/0!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x v="2376"/>
    <d v="2015-08-25T18:18:50"/>
    <n v="1438042730"/>
    <x v="2378"/>
    <b v="0"/>
    <n v="0"/>
    <b v="0"/>
    <s v="technology/web"/>
    <e v="#DIV/0!"/>
    <e v="#DIV/0!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x v="2377"/>
    <d v="2015-10-04T18:23:36"/>
    <n v="1440116616"/>
    <x v="2379"/>
    <b v="0"/>
    <n v="0"/>
    <b v="0"/>
    <s v="technology/web"/>
    <e v="#DIV/0!"/>
    <e v="#DIV/0!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x v="2378"/>
    <d v="2015-10-01T13:02:22"/>
    <n v="1441134142"/>
    <x v="2380"/>
    <b v="0"/>
    <n v="3"/>
    <b v="0"/>
    <s v="technology/web"/>
    <n v="272.72727272727275"/>
    <n v="18.333333333333332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x v="2379"/>
    <d v="2015-04-10T16:27:28"/>
    <n v="1426112848"/>
    <x v="2381"/>
    <b v="0"/>
    <n v="7"/>
    <b v="0"/>
    <s v="technology/web"/>
    <n v="54.96499045194143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x v="2380"/>
    <d v="2015-08-03T22:30:03"/>
    <n v="1436502603"/>
    <x v="2382"/>
    <b v="0"/>
    <n v="2"/>
    <b v="0"/>
    <s v="technology/web"/>
    <n v="40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x v="2381"/>
    <d v="2015-02-21T19:21:47"/>
    <n v="1421976107"/>
    <x v="2383"/>
    <b v="0"/>
    <n v="3"/>
    <b v="0"/>
    <s v="technology/web"/>
    <n v="22.98850574712643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x v="2382"/>
    <d v="2014-11-13T20:37:23"/>
    <n v="1413337043"/>
    <x v="2384"/>
    <b v="0"/>
    <n v="8"/>
    <b v="0"/>
    <s v="technology/web"/>
    <n v="125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x v="2383"/>
    <d v="2015-08-05T10:50:32"/>
    <n v="1436201432"/>
    <x v="2385"/>
    <b v="0"/>
    <n v="7"/>
    <b v="0"/>
    <s v="technology/web"/>
    <n v="82.487309644670049"/>
    <n v="112.57142857142857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x v="2384"/>
    <d v="2015-01-10T14:07:04"/>
    <n v="1415736424"/>
    <x v="2386"/>
    <b v="0"/>
    <n v="0"/>
    <b v="0"/>
    <s v="technology/web"/>
    <e v="#DIV/0!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x v="2385"/>
    <d v="2016-07-22T09:02:20"/>
    <n v="1465311740"/>
    <x v="2387"/>
    <b v="0"/>
    <n v="3"/>
    <b v="0"/>
    <s v="technology/web"/>
    <n v="146.1988304093567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x v="2386"/>
    <d v="2015-01-15T13:29:00"/>
    <n v="1418761759"/>
    <x v="2388"/>
    <b v="0"/>
    <n v="8"/>
    <b v="0"/>
    <s v="technology/web"/>
    <n v="79.91360691144709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x v="2387"/>
    <d v="2015-07-25T15:59:00"/>
    <n v="1435160452"/>
    <x v="2389"/>
    <b v="0"/>
    <n v="1"/>
    <b v="0"/>
    <s v="technology/web"/>
    <n v="533.33333333333337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x v="2388"/>
    <d v="2015-01-04T00:17:44"/>
    <n v="1416896264"/>
    <x v="2390"/>
    <b v="0"/>
    <n v="0"/>
    <b v="0"/>
    <s v="technology/web"/>
    <e v="#DIV/0!"/>
    <e v="#DIV/0!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x v="2389"/>
    <d v="2015-03-31T12:04:04"/>
    <n v="1425236644"/>
    <x v="2391"/>
    <b v="0"/>
    <n v="1"/>
    <b v="0"/>
    <s v="technology/web"/>
    <n v="80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x v="2390"/>
    <d v="2015-10-28T20:53:43"/>
    <n v="1443495223"/>
    <x v="2392"/>
    <b v="0"/>
    <n v="0"/>
    <b v="0"/>
    <s v="technology/web"/>
    <e v="#DIV/0!"/>
    <e v="#DIV/0!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x v="2391"/>
    <d v="2015-08-08T09:33:37"/>
    <n v="1436456017"/>
    <x v="2393"/>
    <b v="0"/>
    <n v="1"/>
    <b v="0"/>
    <s v="technology/web"/>
    <n v="200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x v="2392"/>
    <d v="2015-02-26T02:41:33"/>
    <n v="1422348093"/>
    <x v="2394"/>
    <b v="0"/>
    <n v="2"/>
    <b v="0"/>
    <s v="technology/web"/>
    <n v="1666.6666666666667"/>
    <n v="1.5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x v="2393"/>
    <d v="2017-01-10T02:57:00"/>
    <n v="1481597687"/>
    <x v="2395"/>
    <b v="0"/>
    <n v="0"/>
    <b v="0"/>
    <s v="technology/web"/>
    <e v="#DIV/0!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x v="2394"/>
    <d v="2015-10-15T14:22:38"/>
    <n v="1442348558"/>
    <x v="2396"/>
    <b v="0"/>
    <n v="1"/>
    <b v="0"/>
    <s v="technology/web"/>
    <n v="50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x v="2395"/>
    <d v="2015-01-02T15:14:16"/>
    <n v="1417641256"/>
    <x v="2397"/>
    <b v="0"/>
    <n v="0"/>
    <b v="0"/>
    <s v="technology/web"/>
    <e v="#DIV/0!"/>
    <e v="#DIV/0!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x v="2396"/>
    <d v="2015-07-02T15:59:44"/>
    <n v="1433282384"/>
    <x v="2398"/>
    <b v="0"/>
    <n v="0"/>
    <b v="0"/>
    <s v="technology/web"/>
    <e v="#DIV/0!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x v="2397"/>
    <d v="2014-12-18T14:28:26"/>
    <n v="1415910506"/>
    <x v="2399"/>
    <b v="0"/>
    <n v="0"/>
    <b v="0"/>
    <s v="technology/web"/>
    <e v="#DIV/0!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x v="2398"/>
    <d v="2016-04-14T00:26:04"/>
    <n v="1458023164"/>
    <x v="2400"/>
    <b v="0"/>
    <n v="0"/>
    <b v="0"/>
    <s v="technology/web"/>
    <e v="#DIV/0!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x v="2399"/>
    <d v="2016-03-05T13:44:56"/>
    <n v="1452023096"/>
    <x v="2401"/>
    <b v="0"/>
    <n v="9"/>
    <b v="0"/>
    <s v="food/food trucks"/>
    <n v="139.30348258706468"/>
    <n v="22.333333333333332"/>
    <x v="7"/>
    <x v="19"/>
  </r>
  <r>
    <n v="2402"/>
    <s v="Cupcake Truck Unite"/>
    <s v="Small town, delicious treats, and a mobile truck"/>
    <x v="14"/>
    <n v="52"/>
    <x v="2"/>
    <x v="0"/>
    <s v="USD"/>
    <x v="2400"/>
    <d v="2015-05-13T10:18:51"/>
    <n v="1428941931"/>
    <x v="2402"/>
    <b v="0"/>
    <n v="1"/>
    <b v="0"/>
    <s v="food/food trucks"/>
    <n v="230.76923076923077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x v="2401"/>
    <d v="2016-03-30T14:10:58"/>
    <n v="1454188258"/>
    <x v="2403"/>
    <b v="0"/>
    <n v="12"/>
    <b v="0"/>
    <s v="food/food trucks"/>
    <n v="5.9405940594059405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x v="2402"/>
    <d v="2016-01-02T18:56:47"/>
    <n v="1449190607"/>
    <x v="2404"/>
    <b v="0"/>
    <n v="0"/>
    <b v="0"/>
    <s v="food/food trucks"/>
    <e v="#DIV/0!"/>
    <e v="#DIV/0!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x v="2403"/>
    <d v="2016-09-03T08:02:55"/>
    <n v="1471096975"/>
    <x v="2405"/>
    <b v="0"/>
    <n v="20"/>
    <b v="0"/>
    <s v="food/food trucks"/>
    <n v="4.4404973357015987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x v="2404"/>
    <d v="2015-01-18T20:39:50"/>
    <n v="1418179190"/>
    <x v="2406"/>
    <b v="0"/>
    <n v="16"/>
    <b v="0"/>
    <s v="food/food trucks"/>
    <n v="2.4163568773234201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x v="2405"/>
    <d v="2015-04-11T00:00:00"/>
    <n v="1426772928"/>
    <x v="2407"/>
    <b v="0"/>
    <n v="33"/>
    <b v="0"/>
    <s v="food/food trucks"/>
    <n v="3.9589706676264171"/>
    <n v="168.39393939393941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x v="2406"/>
    <d v="2014-11-05T22:22:37"/>
    <n v="1412652157"/>
    <x v="2408"/>
    <b v="0"/>
    <n v="2"/>
    <b v="0"/>
    <s v="food/food trucks"/>
    <n v="500"/>
    <n v="1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x v="2407"/>
    <d v="2015-08-18T15:01:15"/>
    <n v="1437339675"/>
    <x v="2409"/>
    <b v="0"/>
    <n v="6"/>
    <b v="0"/>
    <s v="food/food trucks"/>
    <n v="54.347826086956523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x v="2408"/>
    <d v="2015-09-07T03:47:55"/>
    <n v="1439027275"/>
    <x v="2410"/>
    <b v="0"/>
    <n v="0"/>
    <b v="0"/>
    <s v="food/food trucks"/>
    <e v="#DIV/0!"/>
    <e v="#DIV/0!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x v="2409"/>
    <d v="2015-08-25T11:34:42"/>
    <n v="1437932082"/>
    <x v="2411"/>
    <b v="0"/>
    <n v="3"/>
    <b v="0"/>
    <s v="food/food trucks"/>
    <n v="165.5629139072847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x v="2410"/>
    <d v="2016-11-26T12:41:13"/>
    <n v="1476294073"/>
    <x v="2412"/>
    <b v="0"/>
    <n v="0"/>
    <b v="0"/>
    <s v="food/food trucks"/>
    <e v="#DIV/0!"/>
    <e v="#DIV/0!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x v="2411"/>
    <d v="2014-05-31T17:30:00"/>
    <n v="1398911882"/>
    <x v="2413"/>
    <b v="0"/>
    <n v="3"/>
    <b v="0"/>
    <s v="food/food trucks"/>
    <n v="120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x v="2412"/>
    <d v="2015-08-21T21:59:00"/>
    <n v="1436805660"/>
    <x v="2414"/>
    <b v="0"/>
    <n v="13"/>
    <b v="0"/>
    <s v="food/food trucks"/>
    <n v="32.608695652173914"/>
    <n v="35.384615384615387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x v="2413"/>
    <d v="2016-07-15T14:42:26"/>
    <n v="1466023346"/>
    <x v="2415"/>
    <b v="0"/>
    <n v="6"/>
    <b v="0"/>
    <s v="food/food trucks"/>
    <n v="179.104477611940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x v="2414"/>
    <d v="2015-03-14T09:00:00"/>
    <n v="1421343743"/>
    <x v="2416"/>
    <b v="0"/>
    <n v="1"/>
    <b v="0"/>
    <s v="food/food trucks"/>
    <n v="400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x v="2415"/>
    <d v="2014-08-10T15:13:07"/>
    <n v="1405113187"/>
    <x v="2417"/>
    <b v="0"/>
    <n v="0"/>
    <b v="0"/>
    <s v="food/food trucks"/>
    <e v="#DIV/0!"/>
    <e v="#DIV/0!"/>
    <x v="7"/>
    <x v="19"/>
  </r>
  <r>
    <n v="2418"/>
    <s v="Mexican food truck"/>
    <s v="I want to start my food truck business."/>
    <x v="31"/>
    <n v="5"/>
    <x v="2"/>
    <x v="0"/>
    <s v="USD"/>
    <x v="2416"/>
    <d v="2015-03-24T13:34:04"/>
    <n v="1422045244"/>
    <x v="2418"/>
    <b v="0"/>
    <n v="5"/>
    <b v="0"/>
    <s v="food/food trucks"/>
    <n v="500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x v="2417"/>
    <d v="2015-02-18T11:43:09"/>
    <n v="1419097389"/>
    <x v="2419"/>
    <b v="0"/>
    <n v="0"/>
    <b v="0"/>
    <s v="food/food trucks"/>
    <e v="#DIV/0!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x v="2418"/>
    <d v="2014-11-09T19:41:35"/>
    <n v="1410396095"/>
    <x v="2420"/>
    <b v="0"/>
    <n v="36"/>
    <b v="0"/>
    <s v="food/food trucks"/>
    <n v="6.7453018792483004"/>
    <n v="69.472222222222229"/>
    <x v="7"/>
    <x v="19"/>
  </r>
  <r>
    <n v="2421"/>
    <s v="hot dog cart"/>
    <s v="help me start Merrill's first hot dog cart in this empty lot"/>
    <x v="12"/>
    <n v="1"/>
    <x v="2"/>
    <x v="0"/>
    <s v="USD"/>
    <x v="2419"/>
    <d v="2015-02-21T10:29:56"/>
    <n v="1421944196"/>
    <x v="2421"/>
    <b v="0"/>
    <n v="1"/>
    <b v="0"/>
    <s v="food/food trucks"/>
    <n v="6000"/>
    <n v="1"/>
    <x v="7"/>
    <x v="19"/>
  </r>
  <r>
    <n v="2422"/>
    <s v="Help starting a family owned food truck"/>
    <s v="Family owned business serving BBQ and seafood to the public"/>
    <x v="2"/>
    <n v="1"/>
    <x v="2"/>
    <x v="0"/>
    <s v="USD"/>
    <x v="2420"/>
    <d v="2015-03-11T10:23:56"/>
    <n v="1423502636"/>
    <x v="2422"/>
    <b v="0"/>
    <n v="1"/>
    <b v="0"/>
    <s v="food/food trucks"/>
    <n v="500"/>
    <n v="1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x v="2421"/>
    <d v="2014-12-31T10:54:50"/>
    <n v="1417452890"/>
    <x v="2423"/>
    <b v="0"/>
    <n v="1"/>
    <b v="0"/>
    <s v="food/food trucks"/>
    <n v="7500"/>
    <n v="8"/>
    <x v="7"/>
    <x v="19"/>
  </r>
  <r>
    <n v="2424"/>
    <s v="Lily and Memphs"/>
    <s v="Great and creative food from the heart in the form of a sweet food truck!"/>
    <x v="31"/>
    <n v="310"/>
    <x v="2"/>
    <x v="0"/>
    <s v="USD"/>
    <x v="2422"/>
    <d v="2014-10-27T15:25:08"/>
    <n v="1411853108"/>
    <x v="2424"/>
    <b v="0"/>
    <n v="9"/>
    <b v="0"/>
    <s v="food/food trucks"/>
    <n v="80.645161290322577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x v="2423"/>
    <d v="2016-05-27T16:04:00"/>
    <n v="1463090149"/>
    <x v="2425"/>
    <b v="0"/>
    <n v="1"/>
    <b v="0"/>
    <s v="food/food trucks"/>
    <n v="3500"/>
    <n v="1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x v="2424"/>
    <d v="2015-08-07T22:04:52"/>
    <n v="1433822692"/>
    <x v="2426"/>
    <b v="0"/>
    <n v="0"/>
    <b v="0"/>
    <s v="food/food trucks"/>
    <e v="#DIV/0!"/>
    <e v="#DIV/0!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x v="2425"/>
    <d v="2016-03-23T00:38:53"/>
    <n v="1455262733"/>
    <x v="2427"/>
    <b v="0"/>
    <n v="1"/>
    <b v="0"/>
    <s v="food/food trucks"/>
    <n v="50000"/>
    <n v="1"/>
    <x v="7"/>
    <x v="19"/>
  </r>
  <r>
    <n v="2428"/>
    <s v="Premium Burgers"/>
    <s v="From Moo 2 You! We want to offer premium burgers to a taco flooded environment."/>
    <x v="19"/>
    <n v="1"/>
    <x v="2"/>
    <x v="0"/>
    <s v="USD"/>
    <x v="2426"/>
    <d v="2015-03-12T11:49:11"/>
    <n v="1423594151"/>
    <x v="2428"/>
    <b v="0"/>
    <n v="1"/>
    <b v="0"/>
    <s v="food/food trucks"/>
    <n v="3500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x v="2427"/>
    <d v="2017-02-05T10:44:00"/>
    <n v="1483131966"/>
    <x v="2429"/>
    <b v="0"/>
    <n v="4"/>
    <b v="0"/>
    <s v="food/food trucks"/>
    <n v="69.82543640897755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x v="2428"/>
    <d v="2016-02-11T21:08:24"/>
    <n v="1452654504"/>
    <x v="2430"/>
    <b v="0"/>
    <n v="2"/>
    <b v="0"/>
    <s v="food/food trucks"/>
    <n v="142.85714285714286"/>
    <n v="10.5"/>
    <x v="7"/>
    <x v="19"/>
  </r>
  <r>
    <n v="2431"/>
    <s v="Murphy's good eatin'"/>
    <s v="Go to Colorado and run a food truck with homemade food of all kinds."/>
    <x v="57"/>
    <n v="2"/>
    <x v="2"/>
    <x v="0"/>
    <s v="USD"/>
    <x v="2429"/>
    <d v="2016-06-27T20:23:33"/>
    <n v="1461896613"/>
    <x v="2431"/>
    <b v="0"/>
    <n v="2"/>
    <b v="0"/>
    <s v="food/food trucks"/>
    <n v="50000"/>
    <n v="1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x v="2430"/>
    <d v="2015-03-07T23:14:57"/>
    <n v="1423199697"/>
    <x v="2432"/>
    <b v="0"/>
    <n v="2"/>
    <b v="0"/>
    <s v="food/food trucks"/>
    <n v="7000"/>
    <n v="1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x v="2431"/>
    <d v="2016-02-27T15:35:43"/>
    <n v="1454016943"/>
    <x v="2433"/>
    <b v="0"/>
    <n v="0"/>
    <b v="0"/>
    <s v="food/food trucks"/>
    <e v="#DIV/0!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x v="2432"/>
    <d v="2015-08-03T22:27:54"/>
    <n v="1435206474"/>
    <x v="2434"/>
    <b v="0"/>
    <n v="2"/>
    <b v="0"/>
    <s v="food/food trucks"/>
    <n v="769.23076923076928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x v="2433"/>
    <d v="2015-10-05T00:39:46"/>
    <n v="1441435186"/>
    <x v="2435"/>
    <b v="0"/>
    <n v="4"/>
    <b v="0"/>
    <s v="food/food trucks"/>
    <n v="204.24836601307189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x v="2434"/>
    <d v="2016-01-29T08:46:10"/>
    <n v="1448894770"/>
    <x v="2436"/>
    <b v="0"/>
    <n v="2"/>
    <b v="0"/>
    <s v="food/food trucks"/>
    <n v="2600"/>
    <n v="22.5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x v="2435"/>
    <d v="2015-03-17T12:00:00"/>
    <n v="1422400188"/>
    <x v="2437"/>
    <b v="0"/>
    <n v="0"/>
    <b v="0"/>
    <s v="food/food trucks"/>
    <e v="#DIV/0!"/>
    <e v="#DIV/0!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x v="2436"/>
    <d v="2015-12-07T16:57:42"/>
    <n v="1444341462"/>
    <x v="2438"/>
    <b v="0"/>
    <n v="1"/>
    <b v="0"/>
    <s v="food/food trucks"/>
    <n v="30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x v="2437"/>
    <d v="2015-10-18T13:38:49"/>
    <n v="1442605129"/>
    <x v="2439"/>
    <b v="0"/>
    <n v="0"/>
    <b v="0"/>
    <s v="food/food trucks"/>
    <e v="#DIV/0!"/>
    <e v="#DIV/0!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x v="2438"/>
    <d v="2016-02-13T15:35:13"/>
    <n v="1452807313"/>
    <x v="2440"/>
    <b v="0"/>
    <n v="2"/>
    <b v="0"/>
    <s v="food/food trucks"/>
    <n v="500"/>
    <n v="5"/>
    <x v="7"/>
    <x v="19"/>
  </r>
  <r>
    <n v="2441"/>
    <s v="Bring Alchemy Pops to the People!"/>
    <s v="YOU can help Alchemy Pops POP up on a street near you!"/>
    <x v="51"/>
    <n v="8091"/>
    <x v="0"/>
    <x v="0"/>
    <s v="USD"/>
    <x v="2439"/>
    <d v="2015-07-22T22:59:00"/>
    <n v="1435806054"/>
    <x v="2441"/>
    <b v="0"/>
    <n v="109"/>
    <b v="1"/>
    <s v="food/small batch"/>
    <n v="0.9269558769002596"/>
    <n v="74.22935779816514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x v="2440"/>
    <d v="2015-03-19T09:00:28"/>
    <n v="1424188828"/>
    <x v="2442"/>
    <b v="0"/>
    <n v="372"/>
    <b v="1"/>
    <s v="food/small batch"/>
    <n v="0.79401839475947855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x v="2441"/>
    <d v="2014-08-15T09:00:22"/>
    <n v="1405522822"/>
    <x v="2443"/>
    <b v="0"/>
    <n v="311"/>
    <b v="1"/>
    <s v="food/small batch"/>
    <n v="0.49379070532817454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x v="2442"/>
    <d v="2016-05-25T12:06:31"/>
    <n v="1461607591"/>
    <x v="2444"/>
    <b v="0"/>
    <n v="61"/>
    <b v="1"/>
    <s v="food/small batch"/>
    <n v="0.92081031307550643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x v="2443"/>
    <d v="2015-09-25T22:33:41"/>
    <n v="1440650021"/>
    <x v="2445"/>
    <b v="0"/>
    <n v="115"/>
    <b v="1"/>
    <s v="food/small batch"/>
    <n v="0.57870370370370372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x v="2444"/>
    <d v="2016-11-26T09:27:51"/>
    <n v="1477578471"/>
    <x v="2446"/>
    <b v="0"/>
    <n v="111"/>
    <b v="1"/>
    <s v="food/small batch"/>
    <n v="0.59530896535301825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x v="2445"/>
    <d v="2016-11-11T22:00:00"/>
    <n v="1476184593"/>
    <x v="2447"/>
    <b v="0"/>
    <n v="337"/>
    <b v="1"/>
    <s v="food/small batch"/>
    <n v="0.23408239700374531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x v="2446"/>
    <d v="2016-08-30T23:36:00"/>
    <n v="1472110513"/>
    <x v="2448"/>
    <b v="0"/>
    <n v="9"/>
    <b v="1"/>
    <s v="food/small batch"/>
    <n v="0.93023255813953487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x v="2447"/>
    <d v="2014-11-29T22:25:15"/>
    <n v="1414725915"/>
    <x v="2449"/>
    <b v="0"/>
    <n v="120"/>
    <b v="1"/>
    <s v="food/small batch"/>
    <n v="0.92592592592592593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x v="2448"/>
    <d v="2014-10-27T21:11:00"/>
    <n v="1411177456"/>
    <x v="2450"/>
    <b v="0"/>
    <n v="102"/>
    <b v="1"/>
    <s v="food/small batch"/>
    <n v="0.98489628713797672"/>
    <n v="149.31401960784314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x v="2449"/>
    <d v="2017-03-05T15:48:10"/>
    <n v="1487022490"/>
    <x v="2451"/>
    <b v="0"/>
    <n v="186"/>
    <b v="1"/>
    <s v="food/small batch"/>
    <n v="0.86617583369423989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x v="2450"/>
    <d v="2015-12-29T17:00:00"/>
    <n v="1448914500"/>
    <x v="2452"/>
    <b v="0"/>
    <n v="15"/>
    <b v="1"/>
    <s v="food/small batch"/>
    <n v="0.74906367041198507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x v="2451"/>
    <d v="2017-02-02T10:36:49"/>
    <n v="1483461409"/>
    <x v="2453"/>
    <b v="0"/>
    <n v="67"/>
    <b v="1"/>
    <s v="food/small batch"/>
    <n v="0.64641241111829351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x v="2452"/>
    <d v="2017-03-10T22:50:08"/>
    <n v="1486183808"/>
    <x v="2454"/>
    <b v="0"/>
    <n v="130"/>
    <b v="1"/>
    <s v="food/small batch"/>
    <n v="0.99161378059836813"/>
    <n v="271.5076923076923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x v="2453"/>
    <d v="2016-04-20T12:45:50"/>
    <n v="1458758750"/>
    <x v="2455"/>
    <b v="0"/>
    <n v="16"/>
    <b v="1"/>
    <s v="food/small batch"/>
    <n v="0.5494505494505495"/>
    <n v="34.125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x v="2454"/>
    <d v="2017-02-25T17:03:59"/>
    <n v="1485471839"/>
    <x v="2456"/>
    <b v="0"/>
    <n v="67"/>
    <b v="1"/>
    <s v="food/small batch"/>
    <n v="0.5528934758569849"/>
    <n v="40.492537313432834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x v="2455"/>
    <d v="2016-03-24T07:27:36"/>
    <n v="1456237656"/>
    <x v="2457"/>
    <b v="0"/>
    <n v="124"/>
    <b v="1"/>
    <s v="food/small batch"/>
    <n v="0.97747556311092221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x v="2456"/>
    <d v="2016-06-09T13:00:00"/>
    <n v="1462481718"/>
    <x v="2458"/>
    <b v="0"/>
    <n v="80"/>
    <b v="1"/>
    <s v="food/small batch"/>
    <n v="0.907605736068251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x v="2457"/>
    <d v="2016-03-23T08:18:05"/>
    <n v="1454858285"/>
    <x v="2459"/>
    <b v="0"/>
    <n v="282"/>
    <b v="1"/>
    <s v="food/small batch"/>
    <n v="0.97799511002444983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x v="2458"/>
    <d v="2017-01-02T22:17:00"/>
    <n v="1480480167"/>
    <x v="2460"/>
    <b v="0"/>
    <n v="68"/>
    <b v="1"/>
    <s v="food/small batch"/>
    <n v="0.99217929263452787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x v="1837"/>
    <d v="2011-09-30T21:00:00"/>
    <n v="1314577097"/>
    <x v="2461"/>
    <b v="0"/>
    <n v="86"/>
    <b v="1"/>
    <s v="music/indie rock"/>
    <n v="0.96339113680154143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x v="2459"/>
    <d v="2012-07-18T22:28:16"/>
    <n v="1340944096"/>
    <x v="2462"/>
    <b v="0"/>
    <n v="115"/>
    <b v="1"/>
    <s v="music/indie rock"/>
    <n v="0.90327436958976293"/>
    <n v="28.880434782608695"/>
    <x v="4"/>
    <x v="14"/>
  </r>
  <r>
    <n v="2463"/>
    <s v="Emma Ate the Lion &quot;Songs Two Count Too&quot;"/>
    <s v="Emma Ate The Lion's debut full length album"/>
    <x v="13"/>
    <n v="2325"/>
    <x v="0"/>
    <x v="0"/>
    <s v="USD"/>
    <x v="2460"/>
    <d v="2013-04-16T13:00:00"/>
    <n v="1362710425"/>
    <x v="2463"/>
    <b v="0"/>
    <n v="75"/>
    <b v="1"/>
    <s v="music/indie rock"/>
    <n v="0.86021505376344087"/>
    <n v="3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x v="2461"/>
    <d v="2015-09-30T13:29:00"/>
    <n v="1441143397"/>
    <x v="2464"/>
    <b v="0"/>
    <n v="43"/>
    <b v="1"/>
    <s v="music/indie rock"/>
    <n v="0.90009000900090008"/>
    <n v="51.674418604651166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x v="2462"/>
    <d v="2012-09-23T11:15:48"/>
    <n v="1345828548"/>
    <x v="2465"/>
    <b v="0"/>
    <n v="48"/>
    <b v="1"/>
    <s v="music/indie rock"/>
    <n v="0.55511498810467885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x v="2463"/>
    <d v="2013-05-08T20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x v="2464"/>
    <d v="2012-05-10T11:00:00"/>
    <n v="1335473931"/>
    <x v="2467"/>
    <b v="0"/>
    <n v="43"/>
    <b v="1"/>
    <s v="music/indie rock"/>
    <n v="0.84388185654008441"/>
    <n v="27.558139534883722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x v="2465"/>
    <d v="2012-10-27T23:00:00"/>
    <n v="1348285321"/>
    <x v="2468"/>
    <b v="0"/>
    <n v="58"/>
    <b v="1"/>
    <s v="music/indie rock"/>
    <n v="0.9326879132973314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x v="2466"/>
    <d v="2011-02-08T04:18:49"/>
    <n v="1295000329"/>
    <x v="2469"/>
    <b v="0"/>
    <n v="47"/>
    <b v="1"/>
    <s v="music/indie rock"/>
    <n v="0.87976539589442815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x v="2467"/>
    <d v="2012-05-23T19:47:35"/>
    <n v="1335232055"/>
    <x v="2470"/>
    <b v="0"/>
    <n v="36"/>
    <b v="1"/>
    <s v="music/indie rock"/>
    <n v="0.96933038656895809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x v="2468"/>
    <d v="2012-01-25T17:49:52"/>
    <n v="1324079392"/>
    <x v="2471"/>
    <b v="0"/>
    <n v="17"/>
    <b v="1"/>
    <s v="music/indie rock"/>
    <n v="0.78125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x v="2469"/>
    <d v="2010-09-03T19:03:00"/>
    <n v="1277433980"/>
    <x v="2472"/>
    <b v="0"/>
    <n v="104"/>
    <b v="1"/>
    <s v="music/indie rock"/>
    <n v="0.73659254254067463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x v="2470"/>
    <d v="2012-11-10T12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x v="2471"/>
    <d v="2010-10-10T18:16:16"/>
    <n v="1282868176"/>
    <x v="2474"/>
    <b v="0"/>
    <n v="38"/>
    <b v="1"/>
    <s v="music/indie rock"/>
    <n v="0.99996400129595331"/>
    <n v="131.5836842105263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x v="2472"/>
    <d v="2010-07-10T16:00:00"/>
    <n v="1273647255"/>
    <x v="2475"/>
    <b v="0"/>
    <n v="81"/>
    <b v="1"/>
    <s v="music/indie rock"/>
    <n v="0.95492742551566079"/>
    <n v="32.320987654320987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x v="2473"/>
    <d v="2014-11-03T02:52:50"/>
    <n v="1412149970"/>
    <x v="2476"/>
    <b v="0"/>
    <n v="55"/>
    <b v="1"/>
    <s v="music/indie rock"/>
    <n v="0.95217691447070874"/>
    <n v="61.103999999999999"/>
    <x v="4"/>
    <x v="14"/>
  </r>
  <r>
    <n v="2477"/>
    <s v="Debut Album"/>
    <s v="Releasing my first album in August, and I need your help in order to get it done!"/>
    <x v="47"/>
    <n v="1285"/>
    <x v="0"/>
    <x v="0"/>
    <s v="USD"/>
    <x v="2474"/>
    <d v="2012-08-12T10:35:45"/>
    <n v="1340901345"/>
    <x v="2477"/>
    <b v="0"/>
    <n v="41"/>
    <b v="1"/>
    <s v="music/indie rock"/>
    <n v="0.58365758754863817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x v="2475"/>
    <d v="2013-01-13T16:48:33"/>
    <n v="1355525313"/>
    <x v="2478"/>
    <b v="0"/>
    <n v="79"/>
    <b v="1"/>
    <s v="music/indie rock"/>
    <n v="0.78431372549019607"/>
    <n v="129.1139240506329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x v="2476"/>
    <d v="2012-07-27T20:00:00"/>
    <n v="1342545994"/>
    <x v="2479"/>
    <b v="0"/>
    <n v="16"/>
    <b v="1"/>
    <s v="music/indie rock"/>
    <n v="0.74938176004796042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x v="2477"/>
    <d v="2015-10-10T16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x v="2478"/>
    <d v="2012-04-30T09:30:08"/>
    <n v="1333207808"/>
    <x v="2481"/>
    <b v="0"/>
    <n v="95"/>
    <b v="1"/>
    <s v="music/indie rock"/>
    <n v="0.88565330215833715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x v="2479"/>
    <d v="2011-08-01T12:46:23"/>
    <n v="1308336383"/>
    <x v="2482"/>
    <b v="0"/>
    <n v="25"/>
    <b v="1"/>
    <s v="music/indie rock"/>
    <n v="0.99900099900099903"/>
    <n v="40.04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x v="2480"/>
    <d v="2012-05-01T11:00:03"/>
    <n v="1330711203"/>
    <x v="2483"/>
    <b v="0"/>
    <n v="19"/>
    <b v="1"/>
    <s v="music/indie rock"/>
    <n v="0.87929656274980017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x v="2481"/>
    <d v="2011-09-15T16:00:03"/>
    <n v="1313532003"/>
    <x v="2484"/>
    <b v="0"/>
    <n v="90"/>
    <b v="1"/>
    <s v="music/indie rock"/>
    <n v="0.83810052896116249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x v="2482"/>
    <d v="2011-10-12T17:57:59"/>
    <n v="1315439879"/>
    <x v="2485"/>
    <b v="0"/>
    <n v="41"/>
    <b v="1"/>
    <s v="music/indie rock"/>
    <n v="0.96852300242130751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x v="2483"/>
    <d v="2012-04-22T10:59:36"/>
    <n v="1332521976"/>
    <x v="2486"/>
    <b v="0"/>
    <n v="30"/>
    <b v="1"/>
    <s v="music/indie rock"/>
    <n v="0.37641154328732745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x v="2484"/>
    <d v="2012-05-26T19:59:57"/>
    <n v="1335491997"/>
    <x v="2487"/>
    <b v="0"/>
    <n v="38"/>
    <b v="1"/>
    <s v="music/indie rock"/>
    <n v="0.9994935899144433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x v="2485"/>
    <d v="2011-11-16T10:11:48"/>
    <n v="1318864308"/>
    <x v="2488"/>
    <b v="0"/>
    <n v="65"/>
    <b v="1"/>
    <s v="music/indie rock"/>
    <n v="0.9372071227741330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x v="2486"/>
    <d v="2013-05-09T10:33:59"/>
    <n v="1365525239"/>
    <x v="2489"/>
    <b v="0"/>
    <n v="75"/>
    <b v="1"/>
    <s v="music/indie rock"/>
    <n v="0.74810302447365606"/>
    <n v="62.38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x v="2487"/>
    <d v="2012-06-22T23:27:56"/>
    <n v="1335245276"/>
    <x v="2490"/>
    <b v="0"/>
    <n v="16"/>
    <b v="1"/>
    <s v="music/indie rock"/>
    <n v="0.82372322899505768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x v="2488"/>
    <d v="2011-01-15T19:51:00"/>
    <n v="1293739714"/>
    <x v="2491"/>
    <b v="0"/>
    <n v="10"/>
    <b v="1"/>
    <s v="music/indie rock"/>
    <n v="0.96899224806201545"/>
    <n v="51.6"/>
    <x v="4"/>
    <x v="14"/>
  </r>
  <r>
    <n v="2492"/>
    <s v="SUPER NICE EP 2012"/>
    <s v="We're a band from Hawaii trying to produce our first EP and we need help!"/>
    <x v="20"/>
    <n v="750"/>
    <x v="0"/>
    <x v="0"/>
    <s v="USD"/>
    <x v="2489"/>
    <d v="2012-06-16T03:59:00"/>
    <n v="1335397188"/>
    <x v="2492"/>
    <b v="0"/>
    <n v="27"/>
    <b v="1"/>
    <s v="music/indie rock"/>
    <n v="0.8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x v="2490"/>
    <d v="2013-04-28T22:02:20"/>
    <n v="1363320140"/>
    <x v="2493"/>
    <b v="0"/>
    <n v="259"/>
    <b v="1"/>
    <s v="music/indie rock"/>
    <n v="0.77700077700077697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x v="2491"/>
    <d v="2012-05-23T09:29:04"/>
    <n v="1335194944"/>
    <x v="2494"/>
    <b v="0"/>
    <n v="39"/>
    <b v="1"/>
    <s v="music/indie rock"/>
    <n v="0.9900467302056658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x v="2492"/>
    <d v="2012-06-06T16:42:55"/>
    <n v="1336430575"/>
    <x v="2495"/>
    <b v="0"/>
    <n v="42"/>
    <b v="1"/>
    <s v="music/indie rock"/>
    <n v="0.78408823606283162"/>
    <n v="45.548809523809524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x v="2493"/>
    <d v="2013-03-29T16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x v="2494"/>
    <d v="2011-08-05T15:05:38"/>
    <n v="1309986338"/>
    <x v="2497"/>
    <b v="0"/>
    <n v="56"/>
    <b v="1"/>
    <s v="music/indie rock"/>
    <n v="0.88674886828675692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x v="2495"/>
    <d v="2015-01-27T17:13:07"/>
    <n v="1421190787"/>
    <x v="2498"/>
    <b v="0"/>
    <n v="20"/>
    <b v="1"/>
    <s v="music/indie rock"/>
    <n v="0.94696969696969702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x v="2496"/>
    <d v="2012-12-31T12:00:00"/>
    <n v="1352820837"/>
    <x v="2499"/>
    <b v="0"/>
    <n v="170"/>
    <b v="1"/>
    <s v="music/indie rock"/>
    <n v="0.4935225169648365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x v="2497"/>
    <d v="2012-06-23T12:32:55"/>
    <n v="1337884375"/>
    <x v="2500"/>
    <b v="0"/>
    <n v="29"/>
    <b v="1"/>
    <s v="music/indie rock"/>
    <n v="0.88235294117647056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x v="2498"/>
    <d v="2015-09-27T12:38:24"/>
    <n v="1440787104"/>
    <x v="2501"/>
    <b v="0"/>
    <n v="7"/>
    <b v="0"/>
    <s v="food/restaurants"/>
    <n v="39.145907473309606"/>
    <n v="40.142857142857146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x v="2499"/>
    <d v="2014-09-21T13:48:38"/>
    <n v="1407440918"/>
    <x v="2502"/>
    <b v="0"/>
    <n v="5"/>
    <b v="0"/>
    <s v="food/restaurants"/>
    <n v="1279.0697674418604"/>
    <n v="17.2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x v="2500"/>
    <d v="2016-06-07T15:06:00"/>
    <n v="1462743308"/>
    <x v="2503"/>
    <b v="0"/>
    <n v="0"/>
    <b v="0"/>
    <s v="food/restaurants"/>
    <e v="#DIV/0!"/>
    <e v="#DIV/0!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x v="2501"/>
    <d v="2014-11-14T19:22:14"/>
    <n v="1413418934"/>
    <x v="2504"/>
    <b v="0"/>
    <n v="0"/>
    <b v="0"/>
    <s v="food/restaurants"/>
    <e v="#DIV/0!"/>
    <e v="#DIV/0!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x v="2502"/>
    <d v="2015-03-13T18:20:16"/>
    <n v="1423704016"/>
    <x v="2505"/>
    <b v="0"/>
    <n v="0"/>
    <b v="0"/>
    <s v="food/restaurants"/>
    <e v="#DIV/0!"/>
    <e v="#DIV/0!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x v="2503"/>
    <d v="2015-10-03T15:00:00"/>
    <n v="1441955269"/>
    <x v="2506"/>
    <b v="0"/>
    <n v="2"/>
    <b v="0"/>
    <s v="food/restaurants"/>
    <n v="166.66666666666666"/>
    <n v="15"/>
    <x v="7"/>
    <x v="34"/>
  </r>
  <r>
    <n v="2507"/>
    <s v="Help Cafe Talavera get a New Kitchen!"/>
    <s v="Unique dishes for a unique city!."/>
    <x v="350"/>
    <n v="0"/>
    <x v="2"/>
    <x v="0"/>
    <s v="USD"/>
    <x v="2504"/>
    <d v="2015-05-10T19:45:04"/>
    <n v="1428716704"/>
    <x v="2507"/>
    <b v="0"/>
    <n v="0"/>
    <b v="0"/>
    <s v="food/restaurants"/>
    <e v="#DIV/0!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x v="2505"/>
    <d v="2014-08-14T16:50:34"/>
    <n v="1405464634"/>
    <x v="2508"/>
    <b v="0"/>
    <n v="0"/>
    <b v="0"/>
    <s v="food/restaurants"/>
    <e v="#DIV/0!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x v="2506"/>
    <d v="2015-04-20T12:25:49"/>
    <n v="1424719549"/>
    <x v="2509"/>
    <b v="0"/>
    <n v="28"/>
    <b v="0"/>
    <s v="food/restaurants"/>
    <n v="95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x v="2507"/>
    <d v="2015-05-14T17:56:12"/>
    <n v="1426463772"/>
    <x v="2510"/>
    <b v="0"/>
    <n v="2"/>
    <b v="0"/>
    <s v="food/restaurants"/>
    <n v="666.66666666666663"/>
    <n v="37.5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x v="2508"/>
    <d v="2016-02-01T04:43:33"/>
    <n v="1451731413"/>
    <x v="2511"/>
    <b v="0"/>
    <n v="0"/>
    <b v="0"/>
    <s v="food/restaurants"/>
    <e v="#DIV/0!"/>
    <e v="#DIV/0!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x v="2509"/>
    <d v="2014-12-13T15:02:41"/>
    <n v="1417208561"/>
    <x v="2512"/>
    <b v="0"/>
    <n v="0"/>
    <b v="0"/>
    <s v="food/restaurants"/>
    <e v="#DIV/0!"/>
    <e v="#DIV/0!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x v="2510"/>
    <d v="2017-02-25T18:09:49"/>
    <n v="1482883789"/>
    <x v="2513"/>
    <b v="0"/>
    <n v="0"/>
    <b v="0"/>
    <s v="food/restaurants"/>
    <e v="#DIV/0!"/>
    <e v="#DIV/0!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x v="2511"/>
    <d v="2014-08-20T03:21:17"/>
    <n v="1407057677"/>
    <x v="2514"/>
    <b v="0"/>
    <n v="4"/>
    <b v="0"/>
    <s v="food/restaurants"/>
    <n v="57.142857142857146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x v="2512"/>
    <d v="2015-02-22T14:09:13"/>
    <n v="1422043753"/>
    <x v="2515"/>
    <b v="0"/>
    <n v="12"/>
    <b v="0"/>
    <s v="food/restaurants"/>
    <n v="5.376344086021505"/>
    <n v="77.5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x v="2513"/>
    <d v="2014-11-29T10:40:52"/>
    <n v="1414683652"/>
    <x v="2516"/>
    <b v="0"/>
    <n v="0"/>
    <b v="0"/>
    <s v="food/restaurants"/>
    <e v="#DIV/0!"/>
    <e v="#DIV/0!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x v="2514"/>
    <d v="2015-03-19T12:15:30"/>
    <n v="1424200530"/>
    <x v="2517"/>
    <b v="0"/>
    <n v="33"/>
    <b v="0"/>
    <s v="food/restaurants"/>
    <n v="10.186757215619695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x v="2515"/>
    <d v="2014-11-13T11:20:28"/>
    <n v="1413303628"/>
    <x v="2518"/>
    <b v="0"/>
    <n v="0"/>
    <b v="0"/>
    <s v="food/restaurants"/>
    <e v="#DIV/0!"/>
    <e v="#DIV/0!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x v="2516"/>
    <d v="2014-07-18T21:43:24"/>
    <n v="1403149404"/>
    <x v="2519"/>
    <b v="0"/>
    <n v="4"/>
    <b v="0"/>
    <s v="food/restaurants"/>
    <n v="2307.6923076923076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x v="2517"/>
    <d v="2016-10-15T13:21:00"/>
    <n v="1472567085"/>
    <x v="2520"/>
    <b v="0"/>
    <n v="0"/>
    <b v="0"/>
    <s v="food/restaurants"/>
    <e v="#DIV/0!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x v="2518"/>
    <d v="2015-10-13T17:13:41"/>
    <n v="1442963621"/>
    <x v="2521"/>
    <b v="0"/>
    <n v="132"/>
    <b v="1"/>
    <s v="music/classical music"/>
    <n v="0.91334276877303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x v="2519"/>
    <d v="2016-04-22T08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x v="2520"/>
    <d v="2014-11-17T18:24:52"/>
    <n v="1413674692"/>
    <x v="2523"/>
    <b v="0"/>
    <n v="26"/>
    <b v="1"/>
    <s v="music/classical music"/>
    <n v="0.63920454545454541"/>
    <n v="54.153846153846153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x v="2521"/>
    <d v="2014-12-20T22:30:00"/>
    <n v="1416338557"/>
    <x v="2524"/>
    <b v="0"/>
    <n v="43"/>
    <b v="1"/>
    <s v="music/classical music"/>
    <n v="0.98425196850393704"/>
    <n v="177.2093023255814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x v="2522"/>
    <d v="2012-06-28T14:16:11"/>
    <n v="1338322571"/>
    <x v="2525"/>
    <b v="0"/>
    <n v="80"/>
    <b v="1"/>
    <s v="music/classical music"/>
    <n v="0.99676052828308004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x v="2523"/>
    <d v="2014-12-07T22:59:00"/>
    <n v="1415585474"/>
    <x v="2526"/>
    <b v="0"/>
    <n v="33"/>
    <b v="1"/>
    <s v="music/classical music"/>
    <n v="0.88534749889331565"/>
    <n v="136.9090909090909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x v="2524"/>
    <d v="2013-10-17T21:59:00"/>
    <n v="1380477691"/>
    <x v="2527"/>
    <b v="0"/>
    <n v="71"/>
    <b v="1"/>
    <s v="music/classical music"/>
    <n v="0.97919216646266827"/>
    <n v="57.535211267605632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x v="2525"/>
    <d v="2015-08-20T05:00:00"/>
    <n v="1438459303"/>
    <x v="2528"/>
    <b v="0"/>
    <n v="81"/>
    <b v="1"/>
    <s v="music/classical music"/>
    <n v="0.93240310583474562"/>
    <n v="52.962839506172834"/>
    <x v="4"/>
    <x v="35"/>
  </r>
  <r>
    <n v="2529"/>
    <s v="UrbanArias is DC's Contemporary Opera Company"/>
    <s v="Opera. Short. New."/>
    <x v="12"/>
    <n v="6257"/>
    <x v="0"/>
    <x v="0"/>
    <s v="USD"/>
    <x v="2526"/>
    <d v="2012-03-24T18:56:15"/>
    <n v="1328752575"/>
    <x v="2529"/>
    <b v="0"/>
    <n v="76"/>
    <b v="1"/>
    <s v="music/classical music"/>
    <n v="0.95892600287677798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x v="2527"/>
    <d v="2015-04-19T22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x v="2528"/>
    <d v="2015-08-14T21:59:00"/>
    <n v="1437668354"/>
    <x v="2531"/>
    <b v="0"/>
    <n v="61"/>
    <b v="1"/>
    <s v="music/classical music"/>
    <n v="0.99601593625498008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x v="2529"/>
    <d v="2012-08-16T14:22:46"/>
    <n v="1342556566"/>
    <x v="2532"/>
    <b v="0"/>
    <n v="60"/>
    <b v="1"/>
    <s v="music/classical music"/>
    <n v="0.79286422200198214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x v="2530"/>
    <d v="2013-03-01T12:01:08"/>
    <n v="1359568911"/>
    <x v="2533"/>
    <b v="0"/>
    <n v="136"/>
    <b v="1"/>
    <s v="music/classical music"/>
    <n v="0.90361445783132532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x v="2531"/>
    <d v="2010-01-01T00:00:00"/>
    <n v="1257871712"/>
    <x v="2534"/>
    <b v="0"/>
    <n v="14"/>
    <b v="1"/>
    <s v="music/classical music"/>
    <n v="0.95238095238095233"/>
    <n v="150"/>
    <x v="4"/>
    <x v="35"/>
  </r>
  <r>
    <n v="2535"/>
    <s v="Mark Hayes Requiem Recording"/>
    <s v="Mark Hayes: Requiem Recording"/>
    <x v="22"/>
    <n v="20755"/>
    <x v="0"/>
    <x v="0"/>
    <s v="USD"/>
    <x v="2532"/>
    <d v="2014-12-01T13:59:05"/>
    <n v="1414781945"/>
    <x v="2535"/>
    <b v="0"/>
    <n v="78"/>
    <b v="1"/>
    <s v="music/classical music"/>
    <n v="0.96362322331968198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x v="2533"/>
    <d v="2013-07-29T20:32:46"/>
    <n v="1373337166"/>
    <x v="2536"/>
    <b v="0"/>
    <n v="4"/>
    <b v="1"/>
    <s v="music/classical music"/>
    <n v="0.86206896551724133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x v="2534"/>
    <d v="2011-08-01T09:34:15"/>
    <n v="1307028855"/>
    <x v="2537"/>
    <b v="0"/>
    <n v="11"/>
    <b v="1"/>
    <s v="music/classical music"/>
    <n v="0.90909090909090906"/>
    <n v="100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x v="2535"/>
    <d v="2013-02-23T22:59:00"/>
    <n v="1359029661"/>
    <x v="2538"/>
    <b v="0"/>
    <n v="185"/>
    <b v="1"/>
    <s v="music/classical music"/>
    <n v="0.88481785287150438"/>
    <n v="109.96308108108107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x v="2536"/>
    <d v="2015-02-02T15:39:12"/>
    <n v="1417729152"/>
    <x v="2539"/>
    <b v="0"/>
    <n v="59"/>
    <b v="1"/>
    <s v="music/classical music"/>
    <n v="0.99750623441396513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x v="2537"/>
    <d v="2011-10-29T10:12:01"/>
    <n v="1314720721"/>
    <x v="2540"/>
    <b v="0"/>
    <n v="27"/>
    <b v="1"/>
    <s v="music/classical music"/>
    <n v="0.96711798839458418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x v="2538"/>
    <d v="2013-09-26T04:46:58"/>
    <n v="1375008418"/>
    <x v="2541"/>
    <b v="0"/>
    <n v="63"/>
    <b v="1"/>
    <s v="music/classical music"/>
    <n v="0.93432995194874535"/>
    <n v="59.460317460317462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x v="2539"/>
    <d v="2013-09-30T21:59:00"/>
    <n v="1377252857"/>
    <x v="2542"/>
    <b v="0"/>
    <n v="13"/>
    <b v="1"/>
    <s v="music/classical music"/>
    <n v="0.96551724137931039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x v="2540"/>
    <d v="2011-01-01T21:00:00"/>
    <n v="1291257298"/>
    <x v="2543"/>
    <b v="0"/>
    <n v="13"/>
    <b v="1"/>
    <s v="music/classical music"/>
    <n v="0.63938618925831203"/>
    <n v="30.076923076923077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x v="2541"/>
    <d v="2012-07-08T06:29:29"/>
    <n v="1339158569"/>
    <x v="2544"/>
    <b v="0"/>
    <n v="57"/>
    <b v="1"/>
    <s v="music/classical music"/>
    <n v="0.99186669311644515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x v="2542"/>
    <d v="2015-02-26T18:30:00"/>
    <n v="1421983138"/>
    <x v="2545"/>
    <b v="0"/>
    <n v="61"/>
    <b v="1"/>
    <s v="music/classical music"/>
    <n v="0.5120327700972862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x v="2543"/>
    <d v="2013-10-04T23:00:00"/>
    <n v="1378586179"/>
    <x v="2546"/>
    <b v="0"/>
    <n v="65"/>
    <b v="1"/>
    <s v="music/classical music"/>
    <n v="0.8951406649616368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x v="2544"/>
    <d v="2012-04-04T11:33:23"/>
    <n v="1330972403"/>
    <x v="2547"/>
    <b v="0"/>
    <n v="134"/>
    <b v="1"/>
    <s v="music/classical music"/>
    <n v="0.83434466019417475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x v="2545"/>
    <d v="2016-09-29T22:27:00"/>
    <n v="1473087637"/>
    <x v="2548"/>
    <b v="0"/>
    <n v="37"/>
    <b v="1"/>
    <s v="music/classical music"/>
    <n v="0.98183603338242509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x v="2546"/>
    <d v="2013-05-31T11:00:00"/>
    <n v="1366999870"/>
    <x v="2549"/>
    <b v="0"/>
    <n v="37"/>
    <b v="1"/>
    <s v="music/classical music"/>
    <n v="0.97273853779429986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x v="2547"/>
    <d v="2015-10-07T21:59:00"/>
    <n v="1439392406"/>
    <x v="2550"/>
    <b v="0"/>
    <n v="150"/>
    <b v="1"/>
    <s v="music/classical music"/>
    <n v="0.99160945842868042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x v="2548"/>
    <d v="2012-03-21T14:48:00"/>
    <n v="1329890585"/>
    <x v="2551"/>
    <b v="0"/>
    <n v="56"/>
    <b v="1"/>
    <s v="music/classical music"/>
    <n v="0.97338100913786252"/>
    <n v="67.41964285714286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x v="2549"/>
    <d v="2017-03-05T13:26:21"/>
    <n v="1486149981"/>
    <x v="2552"/>
    <b v="0"/>
    <n v="18"/>
    <b v="1"/>
    <s v="music/classical music"/>
    <n v="0.9389671361502347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x v="2550"/>
    <d v="2012-09-20T22:46:47"/>
    <n v="1343018807"/>
    <x v="2553"/>
    <b v="0"/>
    <n v="60"/>
    <b v="1"/>
    <s v="music/classical music"/>
    <n v="0.64294899271324479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x v="2551"/>
    <d v="2015-05-31T21:59:00"/>
    <n v="1430445163"/>
    <x v="2554"/>
    <b v="0"/>
    <n v="67"/>
    <b v="1"/>
    <s v="music/classical music"/>
    <n v="0.81433224755700329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x v="2552"/>
    <d v="2012-05-28T09:43:13"/>
    <n v="1335541393"/>
    <x v="2555"/>
    <b v="0"/>
    <n v="35"/>
    <b v="1"/>
    <s v="music/classical music"/>
    <n v="0.9315323707498836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x v="2553"/>
    <d v="2012-12-24T17:47:37"/>
    <n v="1352504857"/>
    <x v="2556"/>
    <b v="0"/>
    <n v="34"/>
    <b v="1"/>
    <s v="music/classical music"/>
    <n v="0.94783715012722647"/>
    <n v="23.117647058823529"/>
    <x v="4"/>
    <x v="35"/>
  </r>
  <r>
    <n v="2557"/>
    <s v="European Tour"/>
    <s v="Raising money for our concert tour of Switzerland and Germany in June/July 2014"/>
    <x v="42"/>
    <n v="1066"/>
    <x v="0"/>
    <x v="1"/>
    <s v="GBP"/>
    <x v="2554"/>
    <d v="2014-05-15T11:53:06"/>
    <n v="1397584386"/>
    <x v="2557"/>
    <b v="0"/>
    <n v="36"/>
    <b v="1"/>
    <s v="music/classical music"/>
    <n v="0.84427767354596628"/>
    <n v="29.611111111111111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x v="2555"/>
    <d v="2015-05-01T07:59:00"/>
    <n v="1427747906"/>
    <x v="2558"/>
    <b v="0"/>
    <n v="18"/>
    <b v="1"/>
    <s v="music/classical music"/>
    <n v="0.91844232182218954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x v="2556"/>
    <d v="2011-11-15T13:37:00"/>
    <n v="1318539484"/>
    <x v="2559"/>
    <b v="0"/>
    <n v="25"/>
    <b v="1"/>
    <s v="music/classical music"/>
    <n v="0.898876404494382"/>
    <n v="35.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x v="2557"/>
    <d v="2015-03-06T16:49:34"/>
    <n v="1423090174"/>
    <x v="2560"/>
    <b v="0"/>
    <n v="21"/>
    <b v="1"/>
    <s v="music/classical music"/>
    <n v="0.99900099900099903"/>
    <n v="143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x v="2558"/>
    <d v="2015-10-13T06:41:29"/>
    <n v="1442148089"/>
    <x v="2561"/>
    <b v="0"/>
    <n v="0"/>
    <b v="0"/>
    <s v="food/food trucks"/>
    <e v="#DIV/0!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x v="2559"/>
    <d v="2016-10-11T06:35:39"/>
    <n v="1471005339"/>
    <x v="2562"/>
    <b v="0"/>
    <n v="3"/>
    <b v="0"/>
    <s v="food/food trucks"/>
    <n v="133.33333333333334"/>
    <n v="25"/>
    <x v="7"/>
    <x v="19"/>
  </r>
  <r>
    <n v="2563"/>
    <s v="Phoenix Pearl Boba Tea Truck (Canceled)"/>
    <s v="Michigan based bubble tea and specialty ice cream food truck"/>
    <x v="22"/>
    <n v="0"/>
    <x v="1"/>
    <x v="0"/>
    <s v="USD"/>
    <x v="2560"/>
    <d v="2015-07-29T21:20:51"/>
    <n v="1433042451"/>
    <x v="2563"/>
    <b v="0"/>
    <n v="0"/>
    <b v="0"/>
    <s v="food/food trucks"/>
    <e v="#DIV/0!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x v="2561"/>
    <d v="2014-07-31T18:58:19"/>
    <n v="1404262699"/>
    <x v="2564"/>
    <b v="0"/>
    <n v="0"/>
    <b v="0"/>
    <s v="food/food trucks"/>
    <e v="#DIV/0!"/>
    <e v="#DIV/0!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x v="2562"/>
    <d v="2016-05-09T14:50:00"/>
    <n v="1457710589"/>
    <x v="2565"/>
    <b v="0"/>
    <n v="1"/>
    <b v="0"/>
    <s v="food/food trucks"/>
    <n v="100"/>
    <n v="10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x v="2563"/>
    <d v="2014-08-21T17:32:28"/>
    <n v="1406071948"/>
    <x v="2566"/>
    <b v="0"/>
    <n v="0"/>
    <b v="0"/>
    <s v="food/food trucks"/>
    <e v="#DIV/0!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x v="2564"/>
    <d v="2015-04-23T15:05:38"/>
    <n v="1427231138"/>
    <x v="2567"/>
    <b v="0"/>
    <n v="2"/>
    <b v="0"/>
    <s v="food/food trucks"/>
    <n v="375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x v="2565"/>
    <d v="2016-09-01T09:59:54"/>
    <n v="1470153594"/>
    <x v="2568"/>
    <b v="0"/>
    <n v="1"/>
    <b v="0"/>
    <s v="food/food trucks"/>
    <n v="200"/>
    <n v="5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x v="2566"/>
    <d v="2015-09-16T20:31:52"/>
    <n v="1439865112"/>
    <x v="2569"/>
    <b v="0"/>
    <n v="2"/>
    <b v="0"/>
    <s v="food/food trucks"/>
    <n v="44.82758620689655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x v="2567"/>
    <d v="2017-02-08T15:40:35"/>
    <n v="1483998035"/>
    <x v="2570"/>
    <b v="0"/>
    <n v="2"/>
    <b v="0"/>
    <s v="food/food trucks"/>
    <n v="118.64406779661017"/>
    <n v="29.5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x v="2568"/>
    <d v="2016-05-19T02:12:01"/>
    <n v="1458461521"/>
    <x v="2571"/>
    <b v="0"/>
    <n v="4"/>
    <b v="0"/>
    <s v="food/food trucks"/>
    <n v="400"/>
    <n v="62.5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x v="2569"/>
    <d v="2015-04-12T20:51:57"/>
    <n v="1426301517"/>
    <x v="2572"/>
    <b v="0"/>
    <n v="0"/>
    <b v="0"/>
    <s v="food/food trucks"/>
    <e v="#DIV/0!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x v="2570"/>
    <d v="2014-08-23T08:12:29"/>
    <n v="1404915149"/>
    <x v="2573"/>
    <b v="0"/>
    <n v="0"/>
    <b v="0"/>
    <s v="food/food trucks"/>
    <e v="#DIV/0!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x v="2571"/>
    <d v="2016-05-18T13:49:05"/>
    <n v="1461786545"/>
    <x v="2574"/>
    <b v="0"/>
    <n v="0"/>
    <b v="0"/>
    <s v="food/food trucks"/>
    <e v="#DIV/0!"/>
    <e v="#DIV/0!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x v="2572"/>
    <d v="2015-01-11T20:36:34"/>
    <n v="1418438194"/>
    <x v="2575"/>
    <b v="0"/>
    <n v="0"/>
    <b v="0"/>
    <s v="food/food trucks"/>
    <e v="#DIV/0!"/>
    <e v="#DIV/0!"/>
    <x v="7"/>
    <x v="19"/>
  </r>
  <r>
    <n v="2576"/>
    <s v="2 Go Fast Food (Canceled)"/>
    <s v="A New Twist with an American and Philippine fast food Mobile Trailer."/>
    <x v="3"/>
    <n v="0"/>
    <x v="1"/>
    <x v="0"/>
    <s v="USD"/>
    <x v="2573"/>
    <d v="2015-04-10T17:14:07"/>
    <n v="1424823247"/>
    <x v="2576"/>
    <b v="0"/>
    <n v="0"/>
    <b v="0"/>
    <s v="food/food trucks"/>
    <e v="#DIV/0!"/>
    <e v="#DIV/0!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x v="2574"/>
    <d v="2014-08-04T13:41:37"/>
    <n v="1405021297"/>
    <x v="2577"/>
    <b v="0"/>
    <n v="0"/>
    <b v="0"/>
    <s v="food/food trucks"/>
    <e v="#DIV/0!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x v="2575"/>
    <d v="2015-10-09T11:00:00"/>
    <n v="1440203579"/>
    <x v="2578"/>
    <b v="0"/>
    <n v="0"/>
    <b v="0"/>
    <s v="food/food trucks"/>
    <e v="#DIV/0!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x v="2576"/>
    <d v="2014-09-15T13:55:03"/>
    <n v="1405626903"/>
    <x v="2579"/>
    <b v="0"/>
    <n v="12"/>
    <b v="0"/>
    <s v="food/food trucks"/>
    <n v="722.02166064981952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x v="2577"/>
    <d v="2015-05-15T21:00:00"/>
    <n v="1429170603"/>
    <x v="2580"/>
    <b v="0"/>
    <n v="2"/>
    <b v="0"/>
    <s v="food/food trucks"/>
    <n v="166.66666666666666"/>
    <n v="25.5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x v="2578"/>
    <d v="2015-11-16T10:04:58"/>
    <n v="1445094298"/>
    <x v="2581"/>
    <b v="0"/>
    <n v="11"/>
    <b v="0"/>
    <s v="food/food trucks"/>
    <n v="9.433962264150944"/>
    <n v="48.18181818181818"/>
    <x v="7"/>
    <x v="19"/>
  </r>
  <r>
    <n v="2582"/>
    <s v="Drunken Wings"/>
    <s v="The place where chicken meets liquor for the first time!"/>
    <x v="161"/>
    <n v="1"/>
    <x v="2"/>
    <x v="0"/>
    <s v="USD"/>
    <x v="2579"/>
    <d v="2016-10-29T17:43:54"/>
    <n v="1475192634"/>
    <x v="2582"/>
    <b v="0"/>
    <n v="1"/>
    <b v="0"/>
    <s v="food/food trucks"/>
    <n v="90000"/>
    <n v="1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x v="2580"/>
    <d v="2015-03-16T11:28:00"/>
    <n v="1421346480"/>
    <x v="2583"/>
    <b v="0"/>
    <n v="5"/>
    <b v="0"/>
    <s v="food/food trucks"/>
    <n v="200"/>
    <n v="1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x v="2581"/>
    <d v="2015-06-14T22:09:29"/>
    <n v="1431749369"/>
    <x v="2584"/>
    <b v="0"/>
    <n v="0"/>
    <b v="0"/>
    <s v="food/food trucks"/>
    <e v="#DIV/0!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x v="2582"/>
    <d v="2014-07-05T17:07:12"/>
    <n v="1402009632"/>
    <x v="2585"/>
    <b v="0"/>
    <n v="1"/>
    <b v="0"/>
    <s v="food/food trucks"/>
    <n v="600"/>
    <n v="50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x v="2583"/>
    <d v="2015-12-25T01:55:36"/>
    <n v="1448438136"/>
    <x v="2586"/>
    <b v="0"/>
    <n v="1"/>
    <b v="0"/>
    <s v="food/food trucks"/>
    <n v="60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x v="2584"/>
    <d v="2015-12-30T10:12:33"/>
    <n v="1448899953"/>
    <x v="2587"/>
    <b v="0"/>
    <n v="6"/>
    <b v="0"/>
    <s v="food/food trucks"/>
    <n v="41.084634346754314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x v="2585"/>
    <d v="2015-03-31T07:14:00"/>
    <n v="1423325626"/>
    <x v="2588"/>
    <b v="0"/>
    <n v="8"/>
    <b v="0"/>
    <s v="food/food trucks"/>
    <n v="25.75107296137339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x v="2586"/>
    <d v="2016-03-23T05:52:07"/>
    <n v="1456145527"/>
    <x v="2589"/>
    <b v="0"/>
    <n v="1"/>
    <b v="0"/>
    <s v="food/food trucks"/>
    <n v="1000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x v="2587"/>
    <d v="2016-01-26T08:08:17"/>
    <n v="1453212497"/>
    <x v="2590"/>
    <b v="0"/>
    <n v="0"/>
    <b v="0"/>
    <s v="food/food trucks"/>
    <e v="#DIV/0!"/>
    <e v="#DIV/0!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x v="2588"/>
    <d v="2016-03-13T14:45:24"/>
    <n v="1452721524"/>
    <x v="2591"/>
    <b v="0"/>
    <n v="2"/>
    <b v="0"/>
    <s v="food/food trucks"/>
    <n v="57.692307692307693"/>
    <n v="13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x v="2589"/>
    <d v="2014-10-05T13:13:41"/>
    <n v="1409944421"/>
    <x v="2592"/>
    <b v="0"/>
    <n v="1"/>
    <b v="0"/>
    <s v="food/food trucks"/>
    <n v="60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x v="2590"/>
    <d v="2015-04-25T14:17:06"/>
    <n v="1427401026"/>
    <x v="2593"/>
    <b v="0"/>
    <n v="0"/>
    <b v="0"/>
    <s v="food/food trucks"/>
    <e v="#DIV/0!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x v="2591"/>
    <d v="2014-08-07T17:13:48"/>
    <n v="1404861228"/>
    <x v="2594"/>
    <b v="0"/>
    <n v="1"/>
    <b v="0"/>
    <s v="food/food trucks"/>
    <n v="80000"/>
    <n v="1"/>
    <x v="7"/>
    <x v="19"/>
  </r>
  <r>
    <n v="2595"/>
    <s v="Food Truck for Little Fox Bakery"/>
    <s v="Looking to put the best baked goods in Bowling Green on wheels"/>
    <x v="36"/>
    <n v="1825"/>
    <x v="2"/>
    <x v="0"/>
    <s v="USD"/>
    <x v="2592"/>
    <d v="2017-02-23T23:51:40"/>
    <n v="1485323500"/>
    <x v="2595"/>
    <b v="0"/>
    <n v="19"/>
    <b v="0"/>
    <s v="food/food trucks"/>
    <n v="8.219178082191781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x v="2593"/>
    <d v="2014-08-07T09:56:49"/>
    <n v="1404835009"/>
    <x v="2596"/>
    <b v="0"/>
    <n v="27"/>
    <b v="0"/>
    <s v="food/food trucks"/>
    <n v="4.2393410852713176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x v="2594"/>
    <d v="2016-06-19T02:11:57"/>
    <n v="1463731917"/>
    <x v="2597"/>
    <b v="0"/>
    <n v="7"/>
    <b v="0"/>
    <s v="food/food trucks"/>
    <n v="17.647058823529413"/>
    <n v="12.142857142857142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x v="2595"/>
    <d v="2015-09-23T14:10:01"/>
    <n v="1440447001"/>
    <x v="2598"/>
    <b v="0"/>
    <n v="14"/>
    <b v="0"/>
    <s v="food/food trucks"/>
    <n v="2.5641025641025643"/>
    <n v="83.571428571428569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x v="2596"/>
    <d v="2014-08-03T12:05:47"/>
    <n v="1403201147"/>
    <x v="2599"/>
    <b v="0"/>
    <n v="5"/>
    <b v="0"/>
    <s v="food/food trucks"/>
    <n v="100.45555555555555"/>
    <n v="18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x v="2597"/>
    <d v="2016-03-25T14:36:40"/>
    <n v="1453757800"/>
    <x v="2600"/>
    <b v="0"/>
    <n v="30"/>
    <b v="0"/>
    <s v="food/food trucks"/>
    <n v="14.425851125216388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x v="2598"/>
    <d v="2012-09-12T21:59:00"/>
    <n v="1346276349"/>
    <x v="2601"/>
    <b v="1"/>
    <n v="151"/>
    <b v="1"/>
    <s v="technology/space exploration"/>
    <n v="0.15119443604475355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x v="2599"/>
    <d v="2014-11-12T15:20:00"/>
    <n v="1412358968"/>
    <x v="2602"/>
    <b v="1"/>
    <n v="489"/>
    <b v="1"/>
    <s v="technology/space exploration"/>
    <n v="0.30666223710101964"/>
    <n v="80.022494887525568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x v="2600"/>
    <d v="2013-12-23T15:54:14"/>
    <n v="1386626054"/>
    <x v="2603"/>
    <b v="1"/>
    <n v="50"/>
    <b v="1"/>
    <s v="technology/space exploration"/>
    <n v="0.98536036036036034"/>
    <n v="35.520000000000003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x v="2601"/>
    <d v="2012-04-28T19:13:43"/>
    <n v="1333070023"/>
    <x v="2604"/>
    <b v="1"/>
    <n v="321"/>
    <b v="1"/>
    <s v="technology/space exploration"/>
    <n v="0.9595271450229327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x v="2602"/>
    <d v="2016-06-17T06:59:50"/>
    <n v="1463576390"/>
    <x v="2605"/>
    <b v="1"/>
    <n v="1762"/>
    <b v="1"/>
    <s v="technology/space exploration"/>
    <n v="0.9309117340213887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x v="2603"/>
    <d v="2014-04-29T11:06:22"/>
    <n v="1396026382"/>
    <x v="2606"/>
    <b v="1"/>
    <n v="385"/>
    <b v="1"/>
    <s v="technology/space exploration"/>
    <n v="0.90864034363125723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x v="2604"/>
    <d v="2015-08-11T20:00:00"/>
    <n v="1435611572"/>
    <x v="2607"/>
    <b v="1"/>
    <n v="398"/>
    <b v="1"/>
    <s v="technology/space exploration"/>
    <n v="0.2452783909737552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x v="2605"/>
    <d v="2017-03-14T18:00:00"/>
    <n v="1485976468"/>
    <x v="2608"/>
    <b v="1"/>
    <n v="304"/>
    <b v="1"/>
    <s v="technology/space exploration"/>
    <n v="0.44657809534442333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x v="2606"/>
    <d v="2012-07-14T23:42:31"/>
    <n v="1339738951"/>
    <x v="2609"/>
    <b v="1"/>
    <n v="676"/>
    <b v="1"/>
    <s v="technology/space exploration"/>
    <n v="0.32916271632221045"/>
    <n v="157.29347633136095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x v="2607"/>
    <d v="2016-08-22T00:59:00"/>
    <n v="1468444125"/>
    <x v="2610"/>
    <b v="1"/>
    <n v="577"/>
    <b v="1"/>
    <s v="technology/space exploration"/>
    <n v="0.70758836850916274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x v="2608"/>
    <d v="2017-01-02T16:59:00"/>
    <n v="1480493014"/>
    <x v="2611"/>
    <b v="1"/>
    <n v="3663"/>
    <b v="1"/>
    <s v="technology/space exploration"/>
    <n v="3.5834120598104049E-2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x v="2609"/>
    <d v="2015-01-08T21:26:10"/>
    <n v="1418095570"/>
    <x v="2612"/>
    <b v="1"/>
    <n v="294"/>
    <b v="1"/>
    <s v="technology/space exploration"/>
    <n v="0.58220332519607154"/>
    <n v="58.422210884353746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x v="2610"/>
    <d v="2012-09-21T13:38:14"/>
    <n v="1345664294"/>
    <x v="2613"/>
    <b v="1"/>
    <n v="28"/>
    <b v="1"/>
    <s v="technology/space exploration"/>
    <n v="0.98996832101372756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x v="2611"/>
    <d v="2014-04-29T23:00:00"/>
    <n v="1396371612"/>
    <x v="2614"/>
    <b v="1"/>
    <n v="100"/>
    <b v="1"/>
    <s v="technology/space exploration"/>
    <n v="0.98039215686274506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x v="2612"/>
    <d v="2016-04-30T06:00:00"/>
    <n v="1458820564"/>
    <x v="2615"/>
    <b v="0"/>
    <n v="72"/>
    <b v="1"/>
    <s v="technology/space exploration"/>
    <n v="0.58904916102443328"/>
    <n v="47.180555555555557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x v="2613"/>
    <d v="2015-08-25T17:52:09"/>
    <n v="1437954729"/>
    <x v="2616"/>
    <b v="1"/>
    <n v="238"/>
    <b v="1"/>
    <s v="technology/space exploration"/>
    <n v="0.8731031833342064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x v="2614"/>
    <d v="2014-10-20T14:59:11"/>
    <n v="1411246751"/>
    <x v="2617"/>
    <b v="1"/>
    <n v="159"/>
    <b v="1"/>
    <s v="technology/space exploration"/>
    <n v="0.11394712853236098"/>
    <n v="27.59748427672956"/>
    <x v="2"/>
    <x v="36"/>
  </r>
  <r>
    <n v="2618"/>
    <s v="SPACE ART FEATURING ASTRONAUTS #WeBelieveInAstronauts"/>
    <s v="LTD ED COLLECTIBLE SPACE ART FEAT. ASTRONAUTS"/>
    <x v="36"/>
    <n v="15808"/>
    <x v="0"/>
    <x v="0"/>
    <s v="USD"/>
    <x v="2615"/>
    <d v="2015-12-01T14:01:01"/>
    <n v="1443812461"/>
    <x v="2618"/>
    <b v="1"/>
    <n v="77"/>
    <b v="1"/>
    <s v="technology/space exploration"/>
    <n v="0.94888663967611331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x v="2616"/>
    <d v="2015-10-23T05:00:00"/>
    <n v="1443302004"/>
    <x v="2619"/>
    <b v="1"/>
    <n v="53"/>
    <b v="1"/>
    <s v="technology/space exploration"/>
    <n v="0.5307855626326963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x v="2617"/>
    <d v="2015-10-10T19:00:00"/>
    <n v="1441339242"/>
    <x v="2620"/>
    <b v="1"/>
    <n v="1251"/>
    <b v="1"/>
    <s v="technology/space exploration"/>
    <n v="0.6961252597082699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x v="2618"/>
    <d v="2015-05-21T11:56:28"/>
    <n v="1429638988"/>
    <x v="2621"/>
    <b v="1"/>
    <n v="465"/>
    <b v="1"/>
    <s v="technology/space exploration"/>
    <n v="0.6854949273375377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x v="2619"/>
    <d v="2016-12-30T11:50:16"/>
    <n v="1479232216"/>
    <x v="2622"/>
    <b v="0"/>
    <n v="74"/>
    <b v="1"/>
    <s v="technology/space exploration"/>
    <n v="0.76228808391267233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x v="2620"/>
    <d v="2016-12-02T00:09:26"/>
    <n v="1479449366"/>
    <x v="2623"/>
    <b v="0"/>
    <n v="62"/>
    <b v="1"/>
    <s v="technology/space exploration"/>
    <n v="0.8771929824561403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x v="2621"/>
    <d v="2012-09-13T04:07:02"/>
    <n v="1345716422"/>
    <x v="2624"/>
    <b v="0"/>
    <n v="3468"/>
    <b v="1"/>
    <s v="technology/space exploration"/>
    <n v="7.2494203861856857E-2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x v="2622"/>
    <d v="2016-11-09T14:26:48"/>
    <n v="1476559608"/>
    <x v="2625"/>
    <b v="0"/>
    <n v="52"/>
    <b v="1"/>
    <s v="technology/space exploration"/>
    <n v="0.10460251046025104"/>
    <n v="27.57692307692307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x v="2623"/>
    <d v="2015-06-03T09:04:29"/>
    <n v="1430751869"/>
    <x v="2626"/>
    <b v="0"/>
    <n v="50"/>
    <b v="1"/>
    <s v="technology/space exploration"/>
    <n v="0.8928571428571429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x v="2624"/>
    <d v="2015-11-26T14:54:21"/>
    <n v="1445975661"/>
    <x v="2627"/>
    <b v="0"/>
    <n v="45"/>
    <b v="1"/>
    <s v="technology/space exploration"/>
    <n v="0.15463917525773196"/>
    <n v="21.555555555555557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x v="2625"/>
    <d v="2014-11-30T17:11:07"/>
    <n v="1415661067"/>
    <x v="2628"/>
    <b v="0"/>
    <n v="21"/>
    <b v="1"/>
    <s v="technology/space exploration"/>
    <n v="0.90604751619870405"/>
    <n v="44.095238095238095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x v="2626"/>
    <d v="2015-05-14T06:55:22"/>
    <n v="1429016122"/>
    <x v="2629"/>
    <b v="0"/>
    <n v="100"/>
    <b v="1"/>
    <s v="technology/space exploration"/>
    <n v="0.7828401440425865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x v="2627"/>
    <d v="2016-06-30T04:00:00"/>
    <n v="1464921112"/>
    <x v="2630"/>
    <b v="0"/>
    <n v="81"/>
    <b v="1"/>
    <s v="technology/space exploration"/>
    <n v="0.6333122229259025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x v="2628"/>
    <d v="2015-08-29T22:03:47"/>
    <n v="1438488227"/>
    <x v="2631"/>
    <b v="0"/>
    <n v="286"/>
    <b v="1"/>
    <s v="technology/space exploration"/>
    <n v="0.87210379779401348"/>
    <n v="80.185489510489504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x v="2629"/>
    <d v="2016-05-28T19:28:59"/>
    <n v="1462325339"/>
    <x v="2632"/>
    <b v="0"/>
    <n v="42"/>
    <b v="1"/>
    <s v="technology/space exploration"/>
    <n v="0.72987721691678031"/>
    <n v="34.904761904761905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x v="2630"/>
    <d v="2014-02-27T17:00:00"/>
    <n v="1390938332"/>
    <x v="2633"/>
    <b v="0"/>
    <n v="199"/>
    <b v="1"/>
    <s v="technology/space exploration"/>
    <n v="0.28199199142744347"/>
    <n v="89.100502512562812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x v="2631"/>
    <d v="2016-09-29T09:45:21"/>
    <n v="1472571921"/>
    <x v="2634"/>
    <b v="0"/>
    <n v="25"/>
    <b v="1"/>
    <s v="technology/space exploration"/>
    <n v="0.9432048681541581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x v="2632"/>
    <d v="2015-03-09T15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x v="2633"/>
    <d v="2016-10-15T19:00:00"/>
    <n v="1474641914"/>
    <x v="2636"/>
    <b v="0"/>
    <n v="50"/>
    <b v="1"/>
    <s v="technology/space exploration"/>
    <n v="0.53390282968499736"/>
    <n v="37.46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x v="2634"/>
    <d v="2016-10-12T07:11:15"/>
    <n v="1474895475"/>
    <x v="2637"/>
    <b v="0"/>
    <n v="26"/>
    <b v="1"/>
    <s v="technology/space exploration"/>
    <n v="0.60168471720818295"/>
    <n v="31.96153846153846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x v="2635"/>
    <d v="2015-01-15T15:54:55"/>
    <n v="1418766895"/>
    <x v="2638"/>
    <b v="0"/>
    <n v="14"/>
    <b v="1"/>
    <s v="technology/space exploration"/>
    <n v="0.98300283286118983"/>
    <n v="25.214285714285715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x v="2636"/>
    <d v="2015-02-19T14:45:48"/>
    <n v="1421786748"/>
    <x v="2639"/>
    <b v="0"/>
    <n v="49"/>
    <b v="1"/>
    <s v="technology/space exploration"/>
    <n v="0.6097560975609756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x v="2637"/>
    <d v="2015-06-07T21:51:14"/>
    <n v="1428551474"/>
    <x v="2640"/>
    <b v="0"/>
    <n v="69"/>
    <b v="1"/>
    <s v="technology/space exploration"/>
    <n v="0.94637223974763407"/>
    <n v="45.94202898550725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x v="2638"/>
    <d v="2014-09-15T14:09:00"/>
    <n v="1409341863"/>
    <x v="2641"/>
    <b v="0"/>
    <n v="1"/>
    <b v="0"/>
    <s v="technology/space exploration"/>
    <n v="10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x v="2639"/>
    <d v="2016-07-15T00:57:00"/>
    <n v="1465970108"/>
    <x v="2642"/>
    <b v="0"/>
    <n v="0"/>
    <b v="0"/>
    <s v="technology/space exploration"/>
    <e v="#DIV/0!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x v="323"/>
    <d v="2016-12-21T01:59:00"/>
    <n v="1479218315"/>
    <x v="2643"/>
    <b v="1"/>
    <n v="1501"/>
    <b v="0"/>
    <s v="technology/space exploration"/>
    <n v="2.9797616673387521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x v="2640"/>
    <d v="2017-03-10T13:00:35"/>
    <n v="1486580435"/>
    <x v="2644"/>
    <b v="1"/>
    <n v="52"/>
    <b v="0"/>
    <s v="technology/space exploration"/>
    <n v="48.70920603994154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x v="2641"/>
    <d v="2014-11-08T15:13:23"/>
    <n v="1412885603"/>
    <x v="2645"/>
    <b v="1"/>
    <n v="23"/>
    <b v="0"/>
    <s v="technology/space exploration"/>
    <n v="9.5238095238095237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x v="2642"/>
    <d v="2015-09-09T01:31:09"/>
    <n v="1439191869"/>
    <x v="2646"/>
    <b v="1"/>
    <n v="535"/>
    <b v="0"/>
    <s v="technology/space exploration"/>
    <n v="11.88031673874850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x v="2643"/>
    <d v="2015-08-14T00:16:59"/>
    <n v="1436941019"/>
    <x v="2647"/>
    <b v="0"/>
    <n v="3"/>
    <b v="0"/>
    <s v="technology/space exploration"/>
    <n v="69.444444444444443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x v="2644"/>
    <d v="2016-03-09T11:09:20"/>
    <n v="1454951360"/>
    <x v="2648"/>
    <b v="0"/>
    <n v="6"/>
    <b v="0"/>
    <s v="technology/space exploration"/>
    <n v="113.20754716981132"/>
    <n v="17.666666666666668"/>
    <x v="2"/>
    <x v="36"/>
  </r>
  <r>
    <n v="2649"/>
    <s v="The Mission - Please Check Back Soon (Canceled)"/>
    <s v="They have launched a Kickstarter."/>
    <x v="152"/>
    <n v="124"/>
    <x v="1"/>
    <x v="0"/>
    <s v="USD"/>
    <x v="2645"/>
    <d v="2016-02-01T17:55:41"/>
    <n v="1449186941"/>
    <x v="2649"/>
    <b v="0"/>
    <n v="3"/>
    <b v="0"/>
    <s v="technology/space exploration"/>
    <n v="1008.0645161290323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x v="2646"/>
    <d v="2016-12-21T08:59:03"/>
    <n v="1479740343"/>
    <x v="2650"/>
    <b v="0"/>
    <n v="5"/>
    <b v="0"/>
    <s v="technology/space exploration"/>
    <n v="167.5977653631285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x v="2647"/>
    <d v="2015-12-17T13:20:09"/>
    <n v="1447960809"/>
    <x v="2651"/>
    <b v="0"/>
    <n v="17"/>
    <b v="0"/>
    <s v="technology/space exploration"/>
    <n v="53.506592776609978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x v="2648"/>
    <d v="2014-12-09T21:48:45"/>
    <n v="1415591325"/>
    <x v="2652"/>
    <b v="0"/>
    <n v="11"/>
    <b v="0"/>
    <s v="technology/space exploration"/>
    <n v="112.99435028248588"/>
    <n v="80.454545454545453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x v="2649"/>
    <d v="2014-06-12T22:00:00"/>
    <n v="1399909127"/>
    <x v="2653"/>
    <b v="0"/>
    <n v="70"/>
    <b v="0"/>
    <s v="technology/space exploration"/>
    <n v="8.67937372362151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x v="2650"/>
    <d v="2015-04-21T07:25:26"/>
    <n v="1424442326"/>
    <x v="2654"/>
    <b v="0"/>
    <n v="6"/>
    <b v="0"/>
    <s v="technology/space exploration"/>
    <n v="1960.7843137254902"/>
    <n v="8.5"/>
    <x v="2"/>
    <x v="36"/>
  </r>
  <r>
    <n v="2655"/>
    <s v="Balloons (Canceled)"/>
    <s v="Thank you for your support!"/>
    <x v="36"/>
    <n v="3155"/>
    <x v="1"/>
    <x v="0"/>
    <s v="USD"/>
    <x v="2651"/>
    <d v="2016-02-09T14:00:00"/>
    <n v="1452631647"/>
    <x v="2655"/>
    <b v="0"/>
    <n v="43"/>
    <b v="0"/>
    <s v="technology/space exploration"/>
    <n v="4.7543581616481774"/>
    <n v="73.372093023255815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x v="2652"/>
    <d v="2017-03-12T13:00:00"/>
    <n v="1485966688"/>
    <x v="2656"/>
    <b v="0"/>
    <n v="152"/>
    <b v="0"/>
    <s v="technology/space exploration"/>
    <n v="8.7438064704167875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x v="2653"/>
    <d v="2016-08-02T19:30:00"/>
    <n v="1467325053"/>
    <x v="2657"/>
    <b v="0"/>
    <n v="59"/>
    <b v="0"/>
    <s v="technology/space exploration"/>
    <n v="5.336767839925427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x v="2654"/>
    <d v="2016-07-30T15:13:14"/>
    <n v="1467321194"/>
    <x v="2658"/>
    <b v="0"/>
    <n v="4"/>
    <b v="0"/>
    <s v="technology/space exploration"/>
    <n v="1076.9230769230769"/>
    <n v="22.75"/>
    <x v="2"/>
    <x v="36"/>
  </r>
  <r>
    <n v="2659"/>
    <s v="test (Canceled)"/>
    <s v="test"/>
    <x v="197"/>
    <n v="1333"/>
    <x v="1"/>
    <x v="0"/>
    <s v="USD"/>
    <x v="2655"/>
    <d v="2015-04-17T19:40:10"/>
    <n v="1426729210"/>
    <x v="2659"/>
    <b v="0"/>
    <n v="10"/>
    <b v="0"/>
    <s v="technology/space exploration"/>
    <n v="36.759189797449359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x v="2656"/>
    <d v="2015-11-24T12:06:58"/>
    <n v="1443200818"/>
    <x v="2660"/>
    <b v="0"/>
    <n v="5"/>
    <b v="0"/>
    <s v="technology/space exploration"/>
    <n v="1052.6315789473683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x v="2657"/>
    <d v="2013-10-25T17:00:10"/>
    <n v="1380150010"/>
    <x v="2661"/>
    <b v="0"/>
    <n v="60"/>
    <b v="1"/>
    <s v="technology/makerspaces"/>
    <n v="0.97181729834791064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x v="2658"/>
    <d v="2015-08-21T11:55:13"/>
    <n v="1437587713"/>
    <x v="2662"/>
    <b v="0"/>
    <n v="80"/>
    <b v="1"/>
    <s v="technology/makerspaces"/>
    <n v="0.93632958801498123"/>
    <n v="267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x v="2659"/>
    <d v="2015-09-04T09:00:00"/>
    <n v="1438873007"/>
    <x v="2663"/>
    <b v="0"/>
    <n v="56"/>
    <b v="1"/>
    <s v="technology/makerspaces"/>
    <n v="0.95605722002461846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x v="2660"/>
    <d v="2015-12-09T00:59:00"/>
    <n v="1446683797"/>
    <x v="2664"/>
    <b v="0"/>
    <n v="104"/>
    <b v="1"/>
    <s v="technology/makerspaces"/>
    <n v="0.96685082872928174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x v="2661"/>
    <d v="2015-05-04T15:29:34"/>
    <n v="1426886974"/>
    <x v="2665"/>
    <b v="0"/>
    <n v="46"/>
    <b v="1"/>
    <s v="technology/makerspaces"/>
    <n v="0.8120649651972158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x v="2662"/>
    <d v="2015-09-25T15:00:00"/>
    <n v="1440008439"/>
    <x v="2666"/>
    <b v="0"/>
    <n v="206"/>
    <b v="1"/>
    <s v="technology/makerspaces"/>
    <n v="0.6277657002632222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x v="2663"/>
    <d v="2016-02-10T16:13:36"/>
    <n v="1452550416"/>
    <x v="2667"/>
    <b v="0"/>
    <n v="18"/>
    <b v="1"/>
    <s v="technology/makerspaces"/>
    <n v="0.90361445783132532"/>
    <n v="92.222222222222229"/>
    <x v="2"/>
    <x v="37"/>
  </r>
  <r>
    <n v="2668"/>
    <s v="UOttawa Makermobile"/>
    <s v="Creativity on the go! |_x000a_CrÃ©ativitÃ© en mouvement !"/>
    <x v="28"/>
    <n v="1707"/>
    <x v="0"/>
    <x v="5"/>
    <s v="CAD"/>
    <x v="2664"/>
    <d v="2015-11-09T08:32:00"/>
    <n v="1443449265"/>
    <x v="2668"/>
    <b v="0"/>
    <n v="28"/>
    <b v="1"/>
    <s v="technology/makerspaces"/>
    <n v="0.5858230814294083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x v="2665"/>
    <d v="2016-01-09T18:51:36"/>
    <n v="1447203096"/>
    <x v="2669"/>
    <b v="0"/>
    <n v="11"/>
    <b v="1"/>
    <s v="technology/makerspaces"/>
    <n v="0.79920079920079923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x v="2666"/>
    <d v="2014-07-28T18:29:40"/>
    <n v="1404174580"/>
    <x v="2670"/>
    <b v="1"/>
    <n v="60"/>
    <b v="0"/>
    <s v="technology/makerspaces"/>
    <n v="15.58637274549098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x v="2667"/>
    <d v="2014-12-19T13:38:00"/>
    <n v="1416419916"/>
    <x v="2671"/>
    <b v="1"/>
    <n v="84"/>
    <b v="0"/>
    <s v="technology/makerspaces"/>
    <n v="8.8152327221438647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x v="2668"/>
    <d v="2015-12-28T00:00:00"/>
    <n v="1449436390"/>
    <x v="2672"/>
    <b v="1"/>
    <n v="47"/>
    <b v="0"/>
    <s v="technology/makerspaces"/>
    <n v="3.01295570955106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x v="2669"/>
    <d v="2014-10-29T16:45:00"/>
    <n v="1412081999"/>
    <x v="2673"/>
    <b v="1"/>
    <n v="66"/>
    <b v="0"/>
    <s v="technology/makerspaces"/>
    <n v="3.6258158085569252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x v="2670"/>
    <d v="2016-07-04T22:59:00"/>
    <n v="1465398670"/>
    <x v="2674"/>
    <b v="1"/>
    <n v="171"/>
    <b v="0"/>
    <s v="technology/makerspaces"/>
    <n v="1.5913430935709738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x v="2671"/>
    <d v="2014-11-10T15:34:49"/>
    <n v="1413059689"/>
    <x v="2675"/>
    <b v="1"/>
    <n v="29"/>
    <b v="0"/>
    <s v="technology/makerspaces"/>
    <n v="13.178703215603585"/>
    <n v="65.41379310344827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x v="2672"/>
    <d v="2016-05-22T08:59:34"/>
    <n v="1461337174"/>
    <x v="2676"/>
    <b v="0"/>
    <n v="9"/>
    <b v="0"/>
    <s v="technology/makerspaces"/>
    <n v="1.9848771266540643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x v="2673"/>
    <d v="2014-07-02T18:42:23"/>
    <n v="1401756143"/>
    <x v="2677"/>
    <b v="0"/>
    <n v="27"/>
    <b v="0"/>
    <s v="technology/makerspaces"/>
    <n v="5.710102489019033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x v="2674"/>
    <d v="2015-09-24T13:09:25"/>
    <n v="1440529765"/>
    <x v="2678"/>
    <b v="0"/>
    <n v="2"/>
    <b v="0"/>
    <s v="technology/makerspaces"/>
    <n v="7272.727272727273"/>
    <n v="55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x v="2675"/>
    <d v="2015-02-27T18:01:34"/>
    <n v="1422489694"/>
    <x v="2679"/>
    <b v="0"/>
    <n v="3"/>
    <b v="0"/>
    <s v="technology/makerspaces"/>
    <n v="303.030303030303"/>
    <n v="44"/>
    <x v="2"/>
    <x v="37"/>
  </r>
  <r>
    <n v="2680"/>
    <s v="iHeart Pillow"/>
    <s v="iHeartPillow, Connecting loved ones"/>
    <x v="261"/>
    <n v="276"/>
    <x v="2"/>
    <x v="3"/>
    <s v="EUR"/>
    <x v="2676"/>
    <d v="2016-04-05T22:04:51"/>
    <n v="1457327091"/>
    <x v="2680"/>
    <b v="0"/>
    <n v="4"/>
    <b v="0"/>
    <s v="technology/makerspaces"/>
    <n v="115.94202898550725"/>
    <n v="69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x v="2677"/>
    <d v="2014-07-10T15:29:10"/>
    <n v="1402867750"/>
    <x v="2681"/>
    <b v="0"/>
    <n v="2"/>
    <b v="0"/>
    <s v="food/food trucks"/>
    <n v="145.45454545454547"/>
    <n v="27.5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x v="2678"/>
    <d v="2014-11-21T23:59:00"/>
    <n v="1413838540"/>
    <x v="2682"/>
    <b v="0"/>
    <n v="20"/>
    <b v="0"/>
    <s v="food/food trucks"/>
    <n v="3.5335689045936394"/>
    <n v="84.9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x v="2679"/>
    <d v="2015-03-01T12:07:20"/>
    <n v="1422641240"/>
    <x v="2683"/>
    <b v="0"/>
    <n v="3"/>
    <b v="0"/>
    <s v="food/food trucks"/>
    <n v="416.66666666666669"/>
    <n v="12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x v="2680"/>
    <d v="2014-08-09T15:57:05"/>
    <n v="1404165425"/>
    <x v="2684"/>
    <b v="0"/>
    <n v="4"/>
    <b v="0"/>
    <s v="food/food trucks"/>
    <n v="87.5"/>
    <n v="20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x v="2681"/>
    <d v="2015-04-27T09:42:10"/>
    <n v="1424968930"/>
    <x v="2685"/>
    <b v="0"/>
    <n v="1"/>
    <b v="0"/>
    <s v="food/food trucks"/>
    <n v="500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x v="2682"/>
    <d v="2014-09-30T17:23:43"/>
    <n v="1410391423"/>
    <x v="2686"/>
    <b v="0"/>
    <n v="0"/>
    <b v="0"/>
    <s v="food/food trucks"/>
    <e v="#DIV/0!"/>
    <e v="#DIV/0!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x v="2683"/>
    <d v="2015-06-29T09:21:58"/>
    <n v="1432999318"/>
    <x v="2687"/>
    <b v="0"/>
    <n v="0"/>
    <b v="0"/>
    <s v="food/food trucks"/>
    <e v="#DIV/0!"/>
    <e v="#DIV/0!"/>
    <x v="7"/>
    <x v="19"/>
  </r>
  <r>
    <n v="2688"/>
    <s v="Mac N Cheez Food Truck"/>
    <s v="The amazing gourmet Mac N Cheez Food Truck Campaigne!"/>
    <x v="63"/>
    <n v="74"/>
    <x v="2"/>
    <x v="0"/>
    <s v="USD"/>
    <x v="2684"/>
    <d v="2015-02-23T21:00:00"/>
    <n v="1422067870"/>
    <x v="2688"/>
    <b v="0"/>
    <n v="14"/>
    <b v="0"/>
    <s v="food/food trucks"/>
    <n v="675.67567567567562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x v="2685"/>
    <d v="2016-07-30T17:04:50"/>
    <n v="1467327890"/>
    <x v="2689"/>
    <b v="0"/>
    <n v="1"/>
    <b v="0"/>
    <s v="food/food trucks"/>
    <n v="3500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x v="2686"/>
    <d v="2015-06-02T20:31:16"/>
    <n v="1429410676"/>
    <x v="2690"/>
    <b v="0"/>
    <n v="118"/>
    <b v="0"/>
    <s v="food/food trucks"/>
    <n v="9.3174935942231532"/>
    <n v="72.762711864406782"/>
    <x v="7"/>
    <x v="19"/>
  </r>
  <r>
    <n v="2691"/>
    <s v="Cook"/>
    <s v="A Great New local Food Truck serving up ethnic fusion inspired eats in Ottawa."/>
    <x v="99"/>
    <n v="35"/>
    <x v="2"/>
    <x v="5"/>
    <s v="CAD"/>
    <x v="2687"/>
    <d v="2015-05-10T11:22:37"/>
    <n v="1427390557"/>
    <x v="2691"/>
    <b v="0"/>
    <n v="2"/>
    <b v="0"/>
    <s v="food/food trucks"/>
    <n v="1857.1428571428571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x v="2688"/>
    <d v="2015-03-25T01:01:00"/>
    <n v="1424678460"/>
    <x v="2692"/>
    <b v="0"/>
    <n v="1"/>
    <b v="0"/>
    <s v="food/food trucks"/>
    <n v="140"/>
    <n v="25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x v="2689"/>
    <d v="2014-08-12T21:19:26"/>
    <n v="1405307966"/>
    <x v="2693"/>
    <b v="0"/>
    <n v="3"/>
    <b v="0"/>
    <s v="food/food trucks"/>
    <n v="125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x v="2690"/>
    <d v="2014-09-25T21:22:19"/>
    <n v="1409109739"/>
    <x v="2694"/>
    <b v="0"/>
    <n v="1"/>
    <b v="0"/>
    <s v="food/food trucks"/>
    <n v="30000"/>
    <n v="1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x v="2691"/>
    <d v="2015-04-13T21:21:58"/>
    <n v="1423801318"/>
    <x v="2695"/>
    <b v="0"/>
    <n v="3"/>
    <b v="0"/>
    <s v="food/food trucks"/>
    <n v="211.26760563380282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x v="2692"/>
    <d v="2014-12-25T14:16:00"/>
    <n v="1416600960"/>
    <x v="2696"/>
    <b v="0"/>
    <n v="38"/>
    <b v="0"/>
    <s v="food/food trucks"/>
    <n v="17.699115044247787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x v="2693"/>
    <d v="2015-08-02T16:00:00"/>
    <n v="1435876423"/>
    <x v="2697"/>
    <b v="0"/>
    <n v="52"/>
    <b v="0"/>
    <s v="food/food trucks"/>
    <n v="3.7947533410328327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x v="2694"/>
    <d v="2014-06-27T15:33:28"/>
    <n v="1401312808"/>
    <x v="2698"/>
    <b v="0"/>
    <n v="2"/>
    <b v="0"/>
    <s v="food/food trucks"/>
    <n v="307.57400999615533"/>
    <n v="13.005000000000001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x v="2695"/>
    <d v="2014-08-08T15:31:03"/>
    <n v="1404941463"/>
    <x v="2699"/>
    <b v="0"/>
    <n v="0"/>
    <b v="0"/>
    <s v="food/food trucks"/>
    <e v="#DIV/0!"/>
    <e v="#DIV/0!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x v="2696"/>
    <d v="2014-09-18T14:59:32"/>
    <n v="1408481972"/>
    <x v="2700"/>
    <b v="0"/>
    <n v="4"/>
    <b v="0"/>
    <s v="food/food trucks"/>
    <n v="142.84285714285716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x v="2697"/>
    <d v="2017-04-07T11:35:34"/>
    <n v="1488911734"/>
    <x v="2701"/>
    <b v="0"/>
    <n v="46"/>
    <b v="0"/>
    <s v="theater/spaces"/>
    <n v="2.1656050955414012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x v="2698"/>
    <d v="2017-04-05T12:14:37"/>
    <n v="1488827677"/>
    <x v="2702"/>
    <b v="1"/>
    <n v="26"/>
    <b v="0"/>
    <s v="theater/spaces"/>
    <n v="2.9061319383900028"/>
    <n v="132.34615384615384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x v="2699"/>
    <d v="2017-03-22T09:33:50"/>
    <n v="1485016430"/>
    <x v="2703"/>
    <b v="0"/>
    <n v="45"/>
    <b v="0"/>
    <s v="theater/spaces"/>
    <n v="0.96385542168674698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x v="2700"/>
    <d v="2017-04-05T13:41:54"/>
    <n v="1487709714"/>
    <x v="2704"/>
    <b v="0"/>
    <n v="7"/>
    <b v="0"/>
    <s v="theater/spaces"/>
    <n v="16.593886462882097"/>
    <n v="163.57142857142858"/>
    <x v="1"/>
    <x v="38"/>
  </r>
  <r>
    <n v="2705"/>
    <s v="Fischer Theatre Marquee"/>
    <s v="Help light the lights at the historic Fischer Theatre in Danville, IL."/>
    <x v="281"/>
    <n v="1739"/>
    <x v="3"/>
    <x v="0"/>
    <s v="USD"/>
    <x v="2701"/>
    <d v="2017-03-24T14:59:18"/>
    <n v="1486504758"/>
    <x v="2705"/>
    <b v="0"/>
    <n v="8"/>
    <b v="0"/>
    <s v="theater/spaces"/>
    <n v="9.4882116158711902"/>
    <n v="217.375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x v="2702"/>
    <d v="2014-10-16T00:59:00"/>
    <n v="1410937483"/>
    <x v="2706"/>
    <b v="1"/>
    <n v="263"/>
    <b v="1"/>
    <s v="theater/spaces"/>
    <n v="0.89049460614695708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x v="2703"/>
    <d v="2013-05-27T00:59:00"/>
    <n v="1367088443"/>
    <x v="2707"/>
    <b v="1"/>
    <n v="394"/>
    <b v="1"/>
    <s v="theater/spaces"/>
    <n v="0.28502645579934421"/>
    <n v="71.237487309644663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x v="2704"/>
    <d v="2016-07-21T10:45:26"/>
    <n v="1463935526"/>
    <x v="2708"/>
    <b v="1"/>
    <n v="1049"/>
    <b v="1"/>
    <s v="theater/spaces"/>
    <n v="0.42878824228336598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x v="2705"/>
    <d v="2016-10-03T21:59:00"/>
    <n v="1472528141"/>
    <x v="2709"/>
    <b v="1"/>
    <n v="308"/>
    <b v="1"/>
    <s v="theater/spaces"/>
    <n v="0.98419384682006972"/>
    <n v="164.94480519480518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x v="2706"/>
    <d v="2014-08-08T20:00:00"/>
    <n v="1404797428"/>
    <x v="2710"/>
    <b v="1"/>
    <n v="1088"/>
    <b v="1"/>
    <s v="theater/spaces"/>
    <n v="0.64977110188508336"/>
    <n v="84.871516544117654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x v="2707"/>
    <d v="2014-06-20T16:01:00"/>
    <n v="1400694790"/>
    <x v="2711"/>
    <b v="1"/>
    <n v="73"/>
    <b v="1"/>
    <s v="theater/spaces"/>
    <n v="0.99288979177247338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x v="2708"/>
    <d v="2013-07-13T12:00:00"/>
    <n v="1370568560"/>
    <x v="2712"/>
    <b v="1"/>
    <n v="143"/>
    <b v="1"/>
    <s v="theater/spaces"/>
    <n v="0.7611403265983947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x v="2709"/>
    <d v="2015-12-24T09:41:24"/>
    <n v="1447515684"/>
    <x v="2713"/>
    <b v="1"/>
    <n v="1420"/>
    <b v="1"/>
    <s v="theater/spaces"/>
    <n v="0.97807801150219742"/>
    <n v="108.00140845070422"/>
    <x v="1"/>
    <x v="38"/>
  </r>
  <r>
    <n v="2714"/>
    <s v="The Crane Theater"/>
    <s v="The Crane will be the new home for independent theater in Northeast Minneapolis"/>
    <x v="31"/>
    <n v="29089"/>
    <x v="0"/>
    <x v="0"/>
    <s v="USD"/>
    <x v="2710"/>
    <d v="2016-10-14T17:00:00"/>
    <n v="1474040596"/>
    <x v="2714"/>
    <b v="1"/>
    <n v="305"/>
    <b v="1"/>
    <s v="theater/spaces"/>
    <n v="0.85943140018563713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x v="2711"/>
    <d v="2016-02-21T03:33:48"/>
    <n v="1453109628"/>
    <x v="2715"/>
    <b v="1"/>
    <n v="551"/>
    <b v="1"/>
    <s v="theater/spaces"/>
    <n v="0.37789693427962928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x v="2712"/>
    <d v="2015-10-08T01:59:53"/>
    <n v="1441699193"/>
    <x v="2716"/>
    <b v="1"/>
    <n v="187"/>
    <b v="1"/>
    <s v="theater/spaces"/>
    <n v="0.83347155069882417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x v="2713"/>
    <d v="2014-12-06T16:57:29"/>
    <n v="1414015049"/>
    <x v="2717"/>
    <b v="1"/>
    <n v="325"/>
    <b v="1"/>
    <s v="theater/spaces"/>
    <n v="0.83261173649503761"/>
    <n v="92.387692307692305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x v="2714"/>
    <d v="2016-05-03T17:00:00"/>
    <n v="1459865945"/>
    <x v="2718"/>
    <b v="1"/>
    <n v="148"/>
    <b v="1"/>
    <s v="theater/spaces"/>
    <n v="0.96540627514078836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x v="2715"/>
    <d v="2016-04-17T17:44:54"/>
    <n v="1455756294"/>
    <x v="2719"/>
    <b v="0"/>
    <n v="69"/>
    <b v="1"/>
    <s v="theater/spaces"/>
    <n v="0.91883614088820831"/>
    <n v="94.637681159420296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x v="2716"/>
    <d v="2016-11-11T06:10:53"/>
    <n v="1476270653"/>
    <x v="2720"/>
    <b v="0"/>
    <n v="173"/>
    <b v="1"/>
    <s v="theater/spaces"/>
    <n v="0.846568013274186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x v="2717"/>
    <d v="2013-09-06T13:00:00"/>
    <n v="1375880598"/>
    <x v="2721"/>
    <b v="0"/>
    <n v="269"/>
    <b v="1"/>
    <s v="technology/hardware"/>
    <n v="6.8399452804377564E-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x v="2718"/>
    <d v="2017-01-29T14:34:13"/>
    <n v="1480538053"/>
    <x v="2722"/>
    <b v="0"/>
    <n v="185"/>
    <b v="1"/>
    <s v="technology/hardware"/>
    <n v="0.39597687495050288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x v="2719"/>
    <d v="2014-12-31T15:08:08"/>
    <n v="1414872488"/>
    <x v="2723"/>
    <b v="0"/>
    <n v="176"/>
    <b v="1"/>
    <s v="technology/hardware"/>
    <n v="0.71403070332024277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x v="2720"/>
    <d v="2015-08-15T01:50:59"/>
    <n v="1436860259"/>
    <x v="2724"/>
    <b v="0"/>
    <n v="1019"/>
    <b v="1"/>
    <s v="technology/hardware"/>
    <n v="0.33684187539580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x v="2721"/>
    <d v="2017-03-01T11:52:15"/>
    <n v="1484070735"/>
    <x v="2725"/>
    <b v="0"/>
    <n v="113"/>
    <b v="1"/>
    <s v="technology/hardware"/>
    <n v="0.6918380407146687"/>
    <n v="511.65486725663715"/>
    <x v="2"/>
    <x v="30"/>
  </r>
  <r>
    <n v="2726"/>
    <s v="Krimston TWO - Dual SIM case for iPhone"/>
    <s v="Krimston TWO: iPhone Dual SIM Case"/>
    <x v="57"/>
    <n v="105745"/>
    <x v="0"/>
    <x v="0"/>
    <s v="USD"/>
    <x v="2722"/>
    <d v="2016-04-22T07:55:11"/>
    <n v="1458741311"/>
    <x v="2726"/>
    <b v="0"/>
    <n v="404"/>
    <b v="1"/>
    <s v="technology/hardware"/>
    <n v="0.94567119012719281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x v="2723"/>
    <d v="2015-08-07T10:14:23"/>
    <n v="1436804063"/>
    <x v="2727"/>
    <b v="0"/>
    <n v="707"/>
    <b v="1"/>
    <s v="technology/hardware"/>
    <n v="0.20275339105046533"/>
    <n v="69.760961810466767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x v="2724"/>
    <d v="2015-12-30T08:23:54"/>
    <n v="1448461434"/>
    <x v="2728"/>
    <b v="0"/>
    <n v="392"/>
    <b v="1"/>
    <s v="technology/hardware"/>
    <n v="0.49547466472881019"/>
    <n v="77.229591836734699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x v="2725"/>
    <d v="2015-04-30T23:46:37"/>
    <n v="1427867197"/>
    <x v="2729"/>
    <b v="0"/>
    <n v="23"/>
    <b v="1"/>
    <s v="technology/hardware"/>
    <n v="0.9574875526618154"/>
    <n v="340.56521739130437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x v="2726"/>
    <d v="2013-04-22T06:59:35"/>
    <n v="1363611575"/>
    <x v="2730"/>
    <b v="0"/>
    <n v="682"/>
    <b v="1"/>
    <s v="technology/hardware"/>
    <n v="0.5872244748201407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x v="2727"/>
    <d v="2014-10-17T22:00:00"/>
    <n v="1408624622"/>
    <x v="2731"/>
    <b v="0"/>
    <n v="37"/>
    <b v="1"/>
    <s v="technology/hardware"/>
    <n v="0.9587421303250135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x v="2728"/>
    <d v="2013-05-27T18:00:00"/>
    <n v="1366917828"/>
    <x v="2732"/>
    <b v="0"/>
    <n v="146"/>
    <b v="1"/>
    <s v="technology/hardware"/>
    <n v="0.84566596194503174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x v="2729"/>
    <d v="2015-04-09T23:32:54"/>
    <n v="1423463574"/>
    <x v="2733"/>
    <b v="0"/>
    <n v="119"/>
    <b v="1"/>
    <s v="technology/hardware"/>
    <n v="0.92990384794212277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x v="2730"/>
    <d v="2016-10-13T15:59:00"/>
    <n v="1473782592"/>
    <x v="2734"/>
    <b v="0"/>
    <n v="163"/>
    <b v="1"/>
    <s v="technology/hardware"/>
    <n v="4.4241914790072115E-5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x v="2731"/>
    <d v="2013-03-13T14:00:00"/>
    <n v="1360551250"/>
    <x v="2735"/>
    <b v="0"/>
    <n v="339"/>
    <b v="1"/>
    <s v="technology/hardware"/>
    <n v="0.1022354113475854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x v="2732"/>
    <d v="2014-04-23T09:59:33"/>
    <n v="1395676773"/>
    <x v="2736"/>
    <b v="0"/>
    <n v="58"/>
    <b v="1"/>
    <s v="technology/hardware"/>
    <n v="0.8136696501220505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x v="2733"/>
    <d v="2014-01-15T13:00:00"/>
    <n v="1386108087"/>
    <x v="2737"/>
    <b v="0"/>
    <n v="456"/>
    <b v="1"/>
    <s v="technology/hardware"/>
    <n v="0.40640362056857487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x v="2734"/>
    <d v="2016-11-05T21:26:44"/>
    <n v="1473218804"/>
    <x v="2738"/>
    <b v="0"/>
    <n v="15"/>
    <b v="1"/>
    <s v="technology/hardware"/>
    <n v="0.67594970934162502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x v="2735"/>
    <d v="2014-05-05T15:18:37"/>
    <n v="1395436717"/>
    <x v="2739"/>
    <b v="0"/>
    <n v="191"/>
    <b v="1"/>
    <s v="technology/hardware"/>
    <n v="0.26035502958579881"/>
    <n v="22.120418848167539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x v="2736"/>
    <d v="2015-03-11T17:45:52"/>
    <n v="1423529152"/>
    <x v="2740"/>
    <b v="0"/>
    <n v="17"/>
    <b v="1"/>
    <s v="technology/hardware"/>
    <n v="0.967741935483871"/>
    <n v="18.235294117647058"/>
    <x v="2"/>
    <x v="30"/>
  </r>
  <r>
    <n v="2741"/>
    <s v="Mrs. Brown and Her Lost Puppy."/>
    <s v="Help me publish my 1st children's book as an aspiring author!"/>
    <x v="6"/>
    <n v="35"/>
    <x v="2"/>
    <x v="0"/>
    <s v="USD"/>
    <x v="2737"/>
    <d v="2014-10-19T20:07:00"/>
    <n v="1412005602"/>
    <x v="2741"/>
    <b v="0"/>
    <n v="4"/>
    <b v="0"/>
    <s v="publishing/children's books"/>
    <n v="228.57142857142858"/>
    <n v="8.75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x v="2738"/>
    <d v="2012-05-15T11:16:27"/>
    <n v="1335892587"/>
    <x v="2742"/>
    <b v="0"/>
    <n v="18"/>
    <b v="0"/>
    <s v="publishing/children's books"/>
    <n v="3.4199726402188784"/>
    <n v="40.611111111111114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x v="2739"/>
    <d v="2016-10-19T01:53:27"/>
    <n v="1474271607"/>
    <x v="2743"/>
    <b v="0"/>
    <n v="0"/>
    <b v="0"/>
    <s v="publishing/children's books"/>
    <e v="#DIV/0!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x v="2740"/>
    <d v="2012-02-28T19:29:58"/>
    <n v="1327886998"/>
    <x v="2744"/>
    <b v="0"/>
    <n v="22"/>
    <b v="0"/>
    <s v="publishing/children's books"/>
    <n v="19.16167664670658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x v="2741"/>
    <d v="2012-07-14T17:42:48"/>
    <n v="1337125368"/>
    <x v="2745"/>
    <b v="0"/>
    <n v="49"/>
    <b v="0"/>
    <s v="publishing/children's books"/>
    <n v="4.5688178183894914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x v="2742"/>
    <d v="2014-08-29T12:45:11"/>
    <n v="1406745911"/>
    <x v="2746"/>
    <b v="0"/>
    <n v="19"/>
    <b v="0"/>
    <s v="publishing/children's books"/>
    <n v="3.7453183520599249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x v="2743"/>
    <d v="2012-06-15T21:10:00"/>
    <n v="1337095997"/>
    <x v="2747"/>
    <b v="0"/>
    <n v="4"/>
    <b v="0"/>
    <s v="publishing/children's books"/>
    <n v="3.5714285714285716"/>
    <n v="35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x v="2744"/>
    <d v="2016-09-02T11:03:22"/>
    <n v="1470243802"/>
    <x v="2748"/>
    <b v="0"/>
    <n v="4"/>
    <b v="0"/>
    <s v="publishing/children's books"/>
    <n v="94.339622641509436"/>
    <n v="13.25"/>
    <x v="3"/>
    <x v="39"/>
  </r>
  <r>
    <n v="2749"/>
    <s v="A Tree is a Tree, no matter what you see.  CHILDREN'S BOOK"/>
    <s v="Self-publishing my children's book."/>
    <x v="3"/>
    <n v="110"/>
    <x v="2"/>
    <x v="0"/>
    <s v="USD"/>
    <x v="2745"/>
    <d v="2015-04-04T12:10:37"/>
    <n v="1425582637"/>
    <x v="2749"/>
    <b v="0"/>
    <n v="2"/>
    <b v="0"/>
    <s v="publishing/children's books"/>
    <n v="90.909090909090907"/>
    <n v="55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x v="2746"/>
    <d v="2012-06-30T14:00:00"/>
    <n v="1340055345"/>
    <x v="2750"/>
    <b v="0"/>
    <n v="0"/>
    <b v="0"/>
    <s v="publishing/children's books"/>
    <e v="#DIV/0!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x v="2747"/>
    <d v="2014-06-17T15:17:22"/>
    <n v="1397855842"/>
    <x v="2751"/>
    <b v="0"/>
    <n v="0"/>
    <b v="0"/>
    <s v="publishing/children's books"/>
    <e v="#DIV/0!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x v="2748"/>
    <d v="2011-12-18T12:21:44"/>
    <n v="1320776504"/>
    <x v="2752"/>
    <b v="0"/>
    <n v="14"/>
    <b v="0"/>
    <s v="publishing/children's books"/>
    <n v="8.7272727272727266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x v="2749"/>
    <d v="2012-08-26T15:37:03"/>
    <n v="1343425023"/>
    <x v="2753"/>
    <b v="0"/>
    <n v="8"/>
    <b v="0"/>
    <s v="publishing/children's books"/>
    <n v="5.2631578947368425"/>
    <n v="47.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x v="2750"/>
    <d v="2014-09-11T09:15:51"/>
    <n v="1407856551"/>
    <x v="2754"/>
    <b v="0"/>
    <n v="0"/>
    <b v="0"/>
    <s v="publishing/children's books"/>
    <e v="#DIV/0!"/>
    <e v="#DIV/0!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x v="2751"/>
    <d v="2015-04-08T12:58:47"/>
    <n v="1425927527"/>
    <x v="2755"/>
    <b v="0"/>
    <n v="15"/>
    <b v="0"/>
    <s v="publishing/children's books"/>
    <n v="1.9230769230769231"/>
    <n v="17.333333333333332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x v="2752"/>
    <d v="2014-01-11T15:36:41"/>
    <n v="1386884201"/>
    <x v="2756"/>
    <b v="0"/>
    <n v="33"/>
    <b v="0"/>
    <s v="publishing/children's books"/>
    <n v="9.5419847328244281"/>
    <n v="31.757575757575758"/>
    <x v="3"/>
    <x v="39"/>
  </r>
  <r>
    <n v="2757"/>
    <s v="C is for Crooked"/>
    <s v="A children's letter book that Lampoons Hillary Clinton"/>
    <x v="15"/>
    <n v="10"/>
    <x v="2"/>
    <x v="0"/>
    <s v="USD"/>
    <x v="2753"/>
    <d v="2016-08-06T09:45:32"/>
    <n v="1469202332"/>
    <x v="2757"/>
    <b v="0"/>
    <n v="2"/>
    <b v="0"/>
    <s v="publishing/children's books"/>
    <n v="150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x v="2754"/>
    <d v="2016-10-10T04:36:23"/>
    <n v="1474886183"/>
    <x v="2758"/>
    <b v="0"/>
    <n v="6"/>
    <b v="0"/>
    <s v="publishing/children's books"/>
    <n v="8.5470085470085468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x v="2755"/>
    <d v="2016-07-16T02:47:46"/>
    <n v="1464943666"/>
    <x v="2759"/>
    <b v="0"/>
    <n v="2"/>
    <b v="0"/>
    <s v="publishing/children's books"/>
    <n v="9.5238095238095237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x v="2756"/>
    <d v="2013-06-20T05:04:18"/>
    <n v="1369134258"/>
    <x v="2760"/>
    <b v="0"/>
    <n v="0"/>
    <b v="0"/>
    <s v="publishing/children's books"/>
    <e v="#DIV/0!"/>
    <e v="#DIV/0!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x v="2757"/>
    <d v="2013-01-02T19:31:33"/>
    <n v="1354584693"/>
    <x v="2761"/>
    <b v="0"/>
    <n v="4"/>
    <b v="0"/>
    <s v="publishing/children's books"/>
    <n v="138.88888888888889"/>
    <n v="9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x v="2758"/>
    <d v="2012-03-18T17:53:15"/>
    <n v="1326934395"/>
    <x v="2762"/>
    <b v="0"/>
    <n v="1"/>
    <b v="0"/>
    <s v="publishing/children's books"/>
    <n v="130"/>
    <n v="25"/>
    <x v="3"/>
    <x v="39"/>
  </r>
  <r>
    <n v="2763"/>
    <s v="My Christmas Star"/>
    <s v="How Santa finds childrens homes without getting lost by following certain stars."/>
    <x v="371"/>
    <n v="90"/>
    <x v="2"/>
    <x v="0"/>
    <s v="USD"/>
    <x v="2759"/>
    <d v="2013-05-24T07:54:44"/>
    <n v="1365515684"/>
    <x v="2763"/>
    <b v="0"/>
    <n v="3"/>
    <b v="0"/>
    <s v="publishing/children's books"/>
    <n v="437.77777777777777"/>
    <n v="3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x v="2760"/>
    <d v="2012-05-30T13:00:00"/>
    <n v="1335855631"/>
    <x v="2764"/>
    <b v="0"/>
    <n v="4"/>
    <b v="0"/>
    <s v="publishing/children's books"/>
    <n v="88.888888888888886"/>
    <n v="11.2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x v="2761"/>
    <d v="2012-10-28T07:53:48"/>
    <n v="1350050028"/>
    <x v="2765"/>
    <b v="0"/>
    <n v="0"/>
    <b v="0"/>
    <s v="publishing/children's books"/>
    <e v="#DIV/0!"/>
    <e v="#DIV/0!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x v="2762"/>
    <d v="2011-08-11T10:01:58"/>
    <n v="1310486518"/>
    <x v="2766"/>
    <b v="0"/>
    <n v="4"/>
    <b v="0"/>
    <s v="publishing/children's books"/>
    <n v="50"/>
    <n v="25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x v="2763"/>
    <d v="2015-08-16T17:00:50"/>
    <n v="1434582050"/>
    <x v="2767"/>
    <b v="0"/>
    <n v="3"/>
    <b v="0"/>
    <s v="publishing/children's books"/>
    <n v="117.6470588235294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x v="2764"/>
    <d v="2012-03-29T07:45:23"/>
    <n v="1330440323"/>
    <x v="2768"/>
    <b v="0"/>
    <n v="34"/>
    <b v="0"/>
    <s v="publishing/children's books"/>
    <n v="6.9860279441117763"/>
    <n v="29.470588235294116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x v="2765"/>
    <d v="2014-06-05T13:49:50"/>
    <n v="1397677790"/>
    <x v="2769"/>
    <b v="0"/>
    <n v="2"/>
    <b v="0"/>
    <s v="publishing/children's books"/>
    <n v="400"/>
    <n v="1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x v="2766"/>
    <d v="2014-03-18T09:55:30"/>
    <n v="1392569730"/>
    <x v="2770"/>
    <b v="0"/>
    <n v="33"/>
    <b v="0"/>
    <s v="publishing/children's books"/>
    <n v="9.6049945971905384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x v="2767"/>
    <d v="2013-02-01T11:00:00"/>
    <n v="1355489140"/>
    <x v="2771"/>
    <b v="0"/>
    <n v="0"/>
    <b v="0"/>
    <s v="publishing/children's books"/>
    <e v="#DIV/0!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x v="2768"/>
    <d v="2013-10-05T14:51:34"/>
    <n v="1379710294"/>
    <x v="2772"/>
    <b v="0"/>
    <n v="0"/>
    <b v="0"/>
    <s v="publishing/children's books"/>
    <e v="#DIV/0!"/>
    <e v="#DIV/0!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x v="2769"/>
    <d v="2016-04-24T14:45:21"/>
    <n v="1460666721"/>
    <x v="2773"/>
    <b v="0"/>
    <n v="1"/>
    <b v="0"/>
    <s v="publishing/children's books"/>
    <n v="53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x v="2770"/>
    <d v="2013-03-07T21:02:08"/>
    <n v="1360119728"/>
    <x v="2774"/>
    <b v="0"/>
    <n v="13"/>
    <b v="0"/>
    <s v="publishing/children's books"/>
    <n v="7.0175438596491224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x v="2771"/>
    <d v="2011-12-15T18:19:14"/>
    <n v="1321402754"/>
    <x v="2775"/>
    <b v="0"/>
    <n v="2"/>
    <b v="0"/>
    <s v="publishing/children's books"/>
    <n v="33.333333333333336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x v="2772"/>
    <d v="2015-06-12T01:07:56"/>
    <n v="1431414476"/>
    <x v="2776"/>
    <b v="0"/>
    <n v="36"/>
    <b v="0"/>
    <s v="publishing/children's books"/>
    <n v="12.688821752265861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x v="2773"/>
    <d v="2015-07-17T10:03:24"/>
    <n v="1434557004"/>
    <x v="2777"/>
    <b v="0"/>
    <n v="1"/>
    <b v="0"/>
    <s v="publishing/children's books"/>
    <n v="30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x v="2774"/>
    <d v="2014-08-25T17:28:26"/>
    <n v="1406417306"/>
    <x v="2778"/>
    <b v="0"/>
    <n v="15"/>
    <b v="0"/>
    <s v="publishing/children's books"/>
    <n v="3.914590747330960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x v="2775"/>
    <d v="2015-11-22T09:03:41"/>
    <n v="1445609021"/>
    <x v="2779"/>
    <b v="0"/>
    <n v="1"/>
    <b v="0"/>
    <s v="publishing/children's books"/>
    <n v="47.169811320754718"/>
    <n v="53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x v="2776"/>
    <d v="2017-03-10T04:44:48"/>
    <n v="1486550688"/>
    <x v="2780"/>
    <b v="0"/>
    <n v="0"/>
    <b v="0"/>
    <s v="publishing/children's books"/>
    <e v="#DIV/0!"/>
    <e v="#DIV/0!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x v="2777"/>
    <d v="2015-02-12T01:00:00"/>
    <n v="1421274954"/>
    <x v="2781"/>
    <b v="0"/>
    <n v="28"/>
    <b v="1"/>
    <s v="theater/plays"/>
    <n v="0.94984802431610937"/>
    <n v="47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x v="2778"/>
    <d v="2015-02-16T22:59:00"/>
    <n v="1421964718"/>
    <x v="2782"/>
    <b v="0"/>
    <n v="18"/>
    <b v="1"/>
    <s v="theater/plays"/>
    <n v="0.83333333333333337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x v="2779"/>
    <d v="2015-04-23T06:50:46"/>
    <n v="1428583846"/>
    <x v="2783"/>
    <b v="0"/>
    <n v="61"/>
    <b v="1"/>
    <s v="theater/plays"/>
    <n v="0.8733624454148472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x v="2780"/>
    <d v="2014-10-29T12:54:03"/>
    <n v="1412794443"/>
    <x v="2784"/>
    <b v="0"/>
    <n v="108"/>
    <b v="1"/>
    <s v="theater/plays"/>
    <n v="0.84033613445378152"/>
    <n v="66.111111111111114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x v="2781"/>
    <d v="2016-08-05T15:00:00"/>
    <n v="1467865967"/>
    <x v="2785"/>
    <b v="0"/>
    <n v="142"/>
    <b v="1"/>
    <s v="theater/plays"/>
    <n v="0.95529231944975157"/>
    <n v="36.859154929577464"/>
    <x v="1"/>
    <x v="6"/>
  </r>
  <r>
    <n v="2786"/>
    <s v="Fierce"/>
    <s v="A heart-melting farce about sex, art and the lovelorn lay-abouts of London-town."/>
    <x v="30"/>
    <n v="2946"/>
    <x v="0"/>
    <x v="1"/>
    <s v="GBP"/>
    <x v="2782"/>
    <d v="2014-07-09T07:39:40"/>
    <n v="1403703580"/>
    <x v="2786"/>
    <b v="0"/>
    <n v="74"/>
    <b v="1"/>
    <s v="theater/plays"/>
    <n v="0.8486082824168363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x v="2783"/>
    <d v="2014-07-17T22:45:52"/>
    <n v="1403066752"/>
    <x v="2787"/>
    <b v="0"/>
    <n v="38"/>
    <b v="1"/>
    <s v="theater/plays"/>
    <n v="0.83542188805346695"/>
    <n v="31.5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x v="2784"/>
    <d v="2016-07-29T10:50:43"/>
    <n v="1467219043"/>
    <x v="2788"/>
    <b v="0"/>
    <n v="20"/>
    <b v="1"/>
    <s v="theater/plays"/>
    <n v="0.97560975609756095"/>
    <n v="102.5"/>
    <x v="1"/>
    <x v="6"/>
  </r>
  <r>
    <n v="2789"/>
    <s v="The Adventurers Club"/>
    <s v="BNT's Biggest Adventure So Far: Our 2015 full length production!"/>
    <x v="9"/>
    <n v="3035"/>
    <x v="0"/>
    <x v="0"/>
    <s v="USD"/>
    <x v="2785"/>
    <d v="2015-03-11T22:00:00"/>
    <n v="1424477934"/>
    <x v="2789"/>
    <b v="0"/>
    <n v="24"/>
    <b v="1"/>
    <s v="theater/plays"/>
    <n v="0.9884678747940691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x v="2786"/>
    <d v="2015-02-11T16:31:43"/>
    <n v="1421101903"/>
    <x v="2790"/>
    <b v="0"/>
    <n v="66"/>
    <b v="1"/>
    <s v="theater/plays"/>
    <n v="0.94936708860759489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x v="2787"/>
    <d v="2016-09-08T22:00:00"/>
    <n v="1470778559"/>
    <x v="2791"/>
    <b v="0"/>
    <n v="28"/>
    <b v="1"/>
    <s v="theater/plays"/>
    <n v="0.9756097560975609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x v="2788"/>
    <d v="2015-08-11T23:32:39"/>
    <n v="1435469559"/>
    <x v="2792"/>
    <b v="0"/>
    <n v="24"/>
    <b v="1"/>
    <s v="theater/plays"/>
    <n v="0.92936802973977695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x v="2789"/>
    <d v="2015-07-21T04:03:25"/>
    <n v="1434881005"/>
    <x v="2793"/>
    <b v="0"/>
    <n v="73"/>
    <b v="1"/>
    <s v="theater/plays"/>
    <n v="0.90442489881746446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x v="2790"/>
    <d v="2016-03-03T13:00:00"/>
    <n v="1455640559"/>
    <x v="2794"/>
    <b v="0"/>
    <n v="3"/>
    <b v="1"/>
    <s v="theater/plays"/>
    <n v="0.66666666666666663"/>
    <n v="25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x v="2791"/>
    <d v="2014-06-06T17:00:00"/>
    <n v="1400675841"/>
    <x v="2795"/>
    <b v="0"/>
    <n v="20"/>
    <b v="1"/>
    <s v="theater/plays"/>
    <n v="0.95890410958904104"/>
    <n v="36.5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x v="2792"/>
    <d v="2014-07-05T06:40:28"/>
    <n v="1401972028"/>
    <x v="2796"/>
    <b v="0"/>
    <n v="21"/>
    <b v="1"/>
    <s v="theater/plays"/>
    <n v="0.86580086580086579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x v="2793"/>
    <d v="2014-07-08T16:34:00"/>
    <n v="1402266840"/>
    <x v="2797"/>
    <b v="0"/>
    <n v="94"/>
    <b v="1"/>
    <s v="theater/plays"/>
    <n v="0.97423038843783372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x v="2794"/>
    <d v="2015-07-31T10:00:00"/>
    <n v="1437063121"/>
    <x v="2798"/>
    <b v="0"/>
    <n v="139"/>
    <b v="1"/>
    <s v="theater/plays"/>
    <n v="0.98619329388560162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x v="2795"/>
    <d v="2016-06-17T10:00:00"/>
    <n v="1463466070"/>
    <x v="2799"/>
    <b v="0"/>
    <n v="130"/>
    <b v="1"/>
    <s v="theater/plays"/>
    <n v="0.85737704355818334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x v="2796"/>
    <d v="2015-01-04T07:16:06"/>
    <n v="1415193366"/>
    <x v="2800"/>
    <b v="0"/>
    <n v="31"/>
    <b v="1"/>
    <s v="theater/plays"/>
    <n v="0.75187969924812026"/>
    <n v="42.903225806451616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x v="2797"/>
    <d v="2014-10-10T05:00:00"/>
    <n v="1411019409"/>
    <x v="2801"/>
    <b v="0"/>
    <n v="13"/>
    <b v="1"/>
    <s v="theater/plays"/>
    <n v="0.7507507507507507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x v="2798"/>
    <d v="2015-08-06T09:31:47"/>
    <n v="1436283107"/>
    <x v="2802"/>
    <b v="0"/>
    <n v="90"/>
    <b v="1"/>
    <s v="theater/plays"/>
    <n v="0.98199672667757776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x v="2799"/>
    <d v="2015-07-15T18:00:00"/>
    <n v="1433295276"/>
    <x v="2803"/>
    <b v="0"/>
    <n v="141"/>
    <b v="1"/>
    <s v="theater/plays"/>
    <n v="0.78155529503712384"/>
    <n v="90.744680851063833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x v="2800"/>
    <d v="2014-09-29T04:53:10"/>
    <n v="1409395990"/>
    <x v="2804"/>
    <b v="0"/>
    <n v="23"/>
    <b v="1"/>
    <s v="theater/plays"/>
    <n v="0.86956521739130432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x v="2801"/>
    <d v="2015-08-22T06:07:53"/>
    <n v="1438085273"/>
    <x v="2805"/>
    <b v="0"/>
    <n v="18"/>
    <b v="1"/>
    <s v="theater/plays"/>
    <n v="0.90909090909090906"/>
    <n v="24.444444444444443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x v="2802"/>
    <d v="2015-08-05T05:00:00"/>
    <n v="1435645490"/>
    <x v="2806"/>
    <b v="0"/>
    <n v="76"/>
    <b v="1"/>
    <s v="theater/plays"/>
    <n v="0.89206066012488849"/>
    <n v="44.25"/>
    <x v="1"/>
    <x v="6"/>
  </r>
  <r>
    <n v="2807"/>
    <s v="The Commission Theatre Co."/>
    <s v="Bringing Shakespeare back to the Playwrights"/>
    <x v="10"/>
    <n v="6300"/>
    <x v="0"/>
    <x v="0"/>
    <s v="USD"/>
    <x v="2803"/>
    <d v="2015-06-29T14:57:18"/>
    <n v="1433019438"/>
    <x v="2807"/>
    <b v="0"/>
    <n v="93"/>
    <b v="1"/>
    <s v="theater/plays"/>
    <n v="0.79365079365079361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x v="2804"/>
    <d v="2015-08-22T14:18:55"/>
    <n v="1437682735"/>
    <x v="2808"/>
    <b v="0"/>
    <n v="69"/>
    <b v="1"/>
    <s v="theater/plays"/>
    <n v="0.99756151629350476"/>
    <n v="65.376811594202906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x v="2805"/>
    <d v="2016-03-30T08:39:00"/>
    <n v="1458647725"/>
    <x v="2809"/>
    <b v="0"/>
    <n v="21"/>
    <b v="1"/>
    <s v="theater/plays"/>
    <n v="0.9765625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x v="2806"/>
    <d v="2014-05-31T21:59:00"/>
    <n v="1398828064"/>
    <x v="2810"/>
    <b v="0"/>
    <n v="57"/>
    <b v="1"/>
    <s v="theater/plays"/>
    <n v="0.92421441774491686"/>
    <n v="47.456140350877192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x v="2807"/>
    <d v="2015-02-23T05:55:03"/>
    <n v="1422100503"/>
    <x v="2811"/>
    <b v="0"/>
    <n v="108"/>
    <b v="1"/>
    <s v="theater/plays"/>
    <n v="0.997307270370001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x v="2808"/>
    <d v="2015-04-05T22:00:00"/>
    <n v="1424368298"/>
    <x v="2812"/>
    <b v="0"/>
    <n v="83"/>
    <b v="1"/>
    <s v="theater/plays"/>
    <n v="0.88261253309796994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x v="2809"/>
    <d v="2016-12-14T11:49:21"/>
    <n v="1479577761"/>
    <x v="2813"/>
    <b v="0"/>
    <n v="96"/>
    <b v="1"/>
    <s v="theater/plays"/>
    <n v="0.78384824697938482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x v="2810"/>
    <d v="2015-05-09T03:35:15"/>
    <n v="1428572115"/>
    <x v="2814"/>
    <b v="0"/>
    <n v="64"/>
    <b v="1"/>
    <s v="theater/plays"/>
    <n v="0.92821782178217827"/>
    <n v="25.25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x v="2811"/>
    <d v="2016-08-07T12:38:29"/>
    <n v="1468003109"/>
    <x v="2815"/>
    <b v="0"/>
    <n v="14"/>
    <b v="1"/>
    <s v="theater/plays"/>
    <n v="0.41322314049586778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x v="2812"/>
    <d v="2015-08-02T10:00:00"/>
    <n v="1435921992"/>
    <x v="2816"/>
    <b v="0"/>
    <n v="169"/>
    <b v="1"/>
    <s v="theater/plays"/>
    <n v="0.70638097480574524"/>
    <n v="25.130177514792898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x v="2813"/>
    <d v="2015-02-28T09:14:22"/>
    <n v="1421680462"/>
    <x v="2817"/>
    <b v="0"/>
    <n v="33"/>
    <b v="1"/>
    <s v="theater/plays"/>
    <n v="0.76923076923076927"/>
    <n v="23.636363636363637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x v="2814"/>
    <d v="2015-09-23T08:21:26"/>
    <n v="1441290086"/>
    <x v="2818"/>
    <b v="0"/>
    <n v="102"/>
    <b v="1"/>
    <s v="theater/plays"/>
    <n v="0.94312930302744502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x v="2815"/>
    <d v="2015-06-14T06:36:49"/>
    <n v="1431693409"/>
    <x v="2819"/>
    <b v="0"/>
    <n v="104"/>
    <b v="1"/>
    <s v="theater/plays"/>
    <n v="0.9541984732824427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x v="2816"/>
    <d v="2016-02-25T18:00:00"/>
    <n v="1454337589"/>
    <x v="2820"/>
    <b v="0"/>
    <n v="20"/>
    <b v="1"/>
    <s v="theater/plays"/>
    <n v="0.73529411764705888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x v="2817"/>
    <d v="2014-09-23T16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x v="2818"/>
    <d v="2015-03-27T09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x v="2819"/>
    <d v="2015-03-31T16:59:00"/>
    <n v="1425428206"/>
    <x v="2823"/>
    <b v="0"/>
    <n v="14"/>
    <b v="1"/>
    <s v="theater/plays"/>
    <n v="0.80645161290322576"/>
    <n v="8.8571428571428577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x v="2820"/>
    <d v="2015-06-12T19:43:00"/>
    <n v="1431412196"/>
    <x v="2824"/>
    <b v="0"/>
    <n v="15"/>
    <b v="1"/>
    <s v="theater/plays"/>
    <n v="0.85526315789473684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x v="2821"/>
    <d v="2015-12-04T13:01:26"/>
    <n v="1446663686"/>
    <x v="2825"/>
    <b v="0"/>
    <n v="51"/>
    <b v="1"/>
    <s v="theater/plays"/>
    <n v="0.967741935483871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x v="2822"/>
    <d v="2015-07-10T01:00:00"/>
    <n v="1434415812"/>
    <x v="2826"/>
    <b v="0"/>
    <n v="19"/>
    <b v="1"/>
    <s v="theater/plays"/>
    <n v="0.92807424593967514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x v="2823"/>
    <d v="2016-06-03T10:30:00"/>
    <n v="1462379066"/>
    <x v="2827"/>
    <b v="0"/>
    <n v="23"/>
    <b v="1"/>
    <s v="theater/plays"/>
    <n v="0.8316008316008316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x v="2824"/>
    <d v="2015-10-02T17:00:00"/>
    <n v="1441606869"/>
    <x v="2828"/>
    <b v="0"/>
    <n v="97"/>
    <b v="1"/>
    <s v="theater/plays"/>
    <n v="0.9962248322147651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x v="2825"/>
    <d v="2016-06-02T04:25:18"/>
    <n v="1462443918"/>
    <x v="2829"/>
    <b v="0"/>
    <n v="76"/>
    <b v="1"/>
    <s v="theater/plays"/>
    <n v="0.93879083740142699"/>
    <n v="35.039473684210527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x v="2826"/>
    <d v="2014-05-11T21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x v="2827"/>
    <d v="2015-07-16T13:47:50"/>
    <n v="1434484070"/>
    <x v="2831"/>
    <b v="0"/>
    <n v="52"/>
    <b v="1"/>
    <s v="theater/plays"/>
    <n v="0.90361445783132532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x v="2828"/>
    <d v="2014-11-23T16:00:00"/>
    <n v="1414342894"/>
    <x v="2832"/>
    <b v="0"/>
    <n v="95"/>
    <b v="1"/>
    <s v="theater/plays"/>
    <n v="0.87169062653635476"/>
    <n v="30.189368421052631"/>
    <x v="1"/>
    <x v="6"/>
  </r>
  <r>
    <n v="2833"/>
    <s v="Star Man Rocket Man"/>
    <s v="A new play about exploring outer space"/>
    <x v="200"/>
    <n v="2923"/>
    <x v="0"/>
    <x v="0"/>
    <s v="USD"/>
    <x v="2829"/>
    <d v="2015-10-10T20:00:00"/>
    <n v="1442804633"/>
    <x v="2833"/>
    <b v="0"/>
    <n v="35"/>
    <b v="1"/>
    <s v="theater/plays"/>
    <n v="0.92370851864522752"/>
    <n v="83.51428571428572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x v="2830"/>
    <d v="2015-01-30T17:02:10"/>
    <n v="1421362930"/>
    <x v="2834"/>
    <b v="0"/>
    <n v="21"/>
    <b v="1"/>
    <s v="theater/plays"/>
    <n v="0.58823529411764708"/>
    <n v="64.761904761904759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x v="2831"/>
    <d v="2015-12-04T18:00:00"/>
    <n v="1446742417"/>
    <x v="2835"/>
    <b v="0"/>
    <n v="93"/>
    <b v="1"/>
    <s v="theater/plays"/>
    <n v="0.53447640019454945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x v="2832"/>
    <d v="2017-02-17T22:59:00"/>
    <n v="1484115418"/>
    <x v="2836"/>
    <b v="0"/>
    <n v="11"/>
    <b v="1"/>
    <s v="theater/plays"/>
    <n v="0.92783505154639179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x v="2833"/>
    <d v="2015-12-09T16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x v="2834"/>
    <d v="2014-08-13T16:00:00"/>
    <n v="1406039696"/>
    <x v="2838"/>
    <b v="0"/>
    <n v="54"/>
    <b v="1"/>
    <s v="theater/plays"/>
    <n v="0.8316008316008316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x v="2835"/>
    <d v="2014-08-24T22:59:00"/>
    <n v="1406958354"/>
    <x v="2839"/>
    <b v="0"/>
    <n v="31"/>
    <b v="1"/>
    <s v="theater/plays"/>
    <n v="0.89743589743589747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x v="2836"/>
    <d v="2015-03-18T11:00:00"/>
    <n v="1424825479"/>
    <x v="2840"/>
    <b v="0"/>
    <n v="132"/>
    <b v="1"/>
    <s v="theater/plays"/>
    <n v="0.96153846153846156"/>
    <n v="19.696969696969695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x v="2837"/>
    <d v="2015-12-13T12:44:57"/>
    <n v="1444844697"/>
    <x v="2841"/>
    <b v="0"/>
    <n v="1"/>
    <b v="0"/>
    <s v="theater/plays"/>
    <n v="100"/>
    <n v="1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x v="2838"/>
    <d v="2014-06-21T05:00:00"/>
    <n v="1401058295"/>
    <x v="2842"/>
    <b v="0"/>
    <n v="0"/>
    <b v="0"/>
    <s v="theater/plays"/>
    <e v="#DIV/0!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x v="2839"/>
    <d v="2016-06-12T22:00:00"/>
    <n v="1462210950"/>
    <x v="2843"/>
    <b v="0"/>
    <n v="0"/>
    <b v="0"/>
    <s v="theater/plays"/>
    <e v="#DIV/0!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x v="2840"/>
    <d v="2017-01-04T07:06:20"/>
    <n v="1480943180"/>
    <x v="2844"/>
    <b v="0"/>
    <n v="1"/>
    <b v="0"/>
    <s v="theater/plays"/>
    <n v="18.33333333333333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x v="2841"/>
    <d v="2015-06-07T18:23:53"/>
    <n v="1428539033"/>
    <x v="2845"/>
    <b v="0"/>
    <n v="39"/>
    <b v="0"/>
    <s v="theater/plays"/>
    <n v="3.169907016060862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x v="2842"/>
    <d v="2015-05-29T10:36:34"/>
    <n v="1429029394"/>
    <x v="2846"/>
    <b v="0"/>
    <n v="0"/>
    <b v="0"/>
    <s v="theater/plays"/>
    <e v="#DIV/0!"/>
    <e v="#DIV/0!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x v="2843"/>
    <d v="2016-05-23T13:21:05"/>
    <n v="1458847265"/>
    <x v="2847"/>
    <b v="0"/>
    <n v="0"/>
    <b v="0"/>
    <s v="theater/plays"/>
    <e v="#DIV/0!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x v="2844"/>
    <d v="2015-05-29T09:34:19"/>
    <n v="1430321659"/>
    <x v="2848"/>
    <b v="0"/>
    <n v="3"/>
    <b v="0"/>
    <s v="theater/plays"/>
    <n v="500"/>
    <n v="23.333333333333332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x v="2845"/>
    <d v="2016-04-23T04:16:40"/>
    <n v="1458814600"/>
    <x v="2849"/>
    <b v="0"/>
    <n v="1"/>
    <b v="0"/>
    <s v="theater/plays"/>
    <n v="10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x v="2846"/>
    <d v="2014-09-05T18:10:11"/>
    <n v="1407370211"/>
    <x v="2850"/>
    <b v="0"/>
    <n v="13"/>
    <b v="0"/>
    <s v="theater/plays"/>
    <n v="25.723472668810288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x v="2847"/>
    <d v="2016-01-29T17:17:00"/>
    <n v="1453334629"/>
    <x v="2851"/>
    <b v="0"/>
    <n v="0"/>
    <b v="0"/>
    <s v="theater/plays"/>
    <e v="#DIV/0!"/>
    <e v="#DIV/0!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x v="2848"/>
    <d v="2014-06-20T19:05:03"/>
    <n v="1400720703"/>
    <x v="2852"/>
    <b v="0"/>
    <n v="6"/>
    <b v="0"/>
    <s v="theater/plays"/>
    <n v="52.631578947368418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x v="2849"/>
    <d v="2014-09-13T22:34:57"/>
    <n v="1405485297"/>
    <x v="2853"/>
    <b v="0"/>
    <n v="0"/>
    <b v="0"/>
    <s v="theater/plays"/>
    <e v="#DIV/0!"/>
    <e v="#DIV/0!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x v="2850"/>
    <d v="2015-05-07T11:11:59"/>
    <n v="1429290719"/>
    <x v="2854"/>
    <b v="0"/>
    <n v="14"/>
    <b v="0"/>
    <s v="theater/plays"/>
    <n v="2.3980815347721824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x v="2851"/>
    <d v="2016-01-29T17:34:00"/>
    <n v="1451607071"/>
    <x v="2855"/>
    <b v="0"/>
    <n v="5"/>
    <b v="0"/>
    <s v="theater/plays"/>
    <n v="2"/>
    <n v="6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x v="2852"/>
    <d v="2015-08-08T15:34:00"/>
    <n v="1433897647"/>
    <x v="2856"/>
    <b v="0"/>
    <n v="6"/>
    <b v="0"/>
    <s v="theater/plays"/>
    <n v="20.547945205479451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x v="2853"/>
    <d v="2017-02-20T12:00:00"/>
    <n v="1482444295"/>
    <x v="2857"/>
    <b v="0"/>
    <n v="15"/>
    <b v="0"/>
    <s v="theater/plays"/>
    <n v="5.0666666666666664"/>
    <n v="50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x v="2854"/>
    <d v="2014-12-05T05:28:00"/>
    <n v="1415711095"/>
    <x v="2858"/>
    <b v="0"/>
    <n v="0"/>
    <b v="0"/>
    <s v="theater/plays"/>
    <e v="#DIV/0!"/>
    <e v="#DIV/0!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x v="2855"/>
    <d v="2015-10-16T02:41:44"/>
    <n v="1439800904"/>
    <x v="2859"/>
    <b v="0"/>
    <n v="1"/>
    <b v="0"/>
    <s v="theater/plays"/>
    <n v="57.142857142857146"/>
    <n v="35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x v="2856"/>
    <d v="2016-06-19T13:12:56"/>
    <n v="1461179576"/>
    <x v="2860"/>
    <b v="0"/>
    <n v="9"/>
    <b v="0"/>
    <s v="theater/plays"/>
    <n v="15.037593984962406"/>
    <n v="29.555555555555557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x v="2857"/>
    <d v="2015-09-24T08:10:48"/>
    <n v="1441894248"/>
    <x v="2861"/>
    <b v="0"/>
    <n v="3"/>
    <b v="0"/>
    <s v="theater/plays"/>
    <n v="3.125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x v="2858"/>
    <d v="2014-06-24T12:57:09"/>
    <n v="1401044229"/>
    <x v="2862"/>
    <b v="0"/>
    <n v="3"/>
    <b v="0"/>
    <s v="theater/plays"/>
    <n v="230.90909090909091"/>
    <n v="18.333333333333332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x v="2859"/>
    <d v="2014-09-09T10:12:03"/>
    <n v="1405095123"/>
    <x v="2863"/>
    <b v="0"/>
    <n v="1"/>
    <b v="0"/>
    <s v="theater/plays"/>
    <n v="2500"/>
    <n v="20"/>
    <x v="1"/>
    <x v="6"/>
  </r>
  <r>
    <n v="2864"/>
    <s v="'Haunting Julia' by Alan Ayckbourn"/>
    <s v="Accessible, original theatre for all!"/>
    <x v="30"/>
    <n v="40"/>
    <x v="2"/>
    <x v="1"/>
    <s v="GBP"/>
    <x v="2860"/>
    <d v="2015-07-17T07:18:00"/>
    <n v="1434552207"/>
    <x v="2864"/>
    <b v="0"/>
    <n v="3"/>
    <b v="0"/>
    <s v="theater/plays"/>
    <n v="62.5"/>
    <n v="13.333333333333334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x v="2861"/>
    <d v="2015-01-05T20:44:19"/>
    <n v="1415328259"/>
    <x v="2865"/>
    <b v="0"/>
    <n v="0"/>
    <b v="0"/>
    <s v="theater/plays"/>
    <e v="#DIV/0!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x v="2862"/>
    <d v="2016-10-14T16:00:00"/>
    <n v="1473893721"/>
    <x v="2866"/>
    <b v="0"/>
    <n v="2"/>
    <b v="0"/>
    <s v="theater/plays"/>
    <n v="111.11111111111111"/>
    <n v="22.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x v="2863"/>
    <d v="2016-07-03T22:00:00"/>
    <n v="1465533672"/>
    <x v="2867"/>
    <b v="0"/>
    <n v="10"/>
    <b v="0"/>
    <s v="theater/plays"/>
    <n v="4.9603174603174605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x v="2864"/>
    <d v="2016-10-05T13:50:54"/>
    <n v="1473105054"/>
    <x v="2868"/>
    <b v="0"/>
    <n v="60"/>
    <b v="0"/>
    <s v="theater/plays"/>
    <n v="2.3802874117706798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x v="2865"/>
    <d v="2016-07-19T08:14:41"/>
    <n v="1466345681"/>
    <x v="2869"/>
    <b v="0"/>
    <n v="5"/>
    <b v="0"/>
    <s v="theater/plays"/>
    <n v="112.99435028248588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x v="2866"/>
    <d v="2014-05-16T22:32:45"/>
    <n v="1397709165"/>
    <x v="2870"/>
    <b v="0"/>
    <n v="9"/>
    <b v="0"/>
    <s v="theater/plays"/>
    <n v="6.666666666666667"/>
    <n v="83.333333333333329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x v="2867"/>
    <d v="2014-12-21T11:43:33"/>
    <n v="1417455813"/>
    <x v="2871"/>
    <b v="0"/>
    <n v="13"/>
    <b v="0"/>
    <s v="theater/plays"/>
    <n v="21.413276231263382"/>
    <n v="35.92307692307692"/>
    <x v="1"/>
    <x v="6"/>
  </r>
  <r>
    <n v="2872"/>
    <s v="Loud Arts"/>
    <s v="Local Theatre group in Loudoun County, Virginia. Looking for funds to start producing shows!"/>
    <x v="9"/>
    <n v="0"/>
    <x v="2"/>
    <x v="0"/>
    <s v="USD"/>
    <x v="2868"/>
    <d v="2015-06-19T20:47:18"/>
    <n v="1429584438"/>
    <x v="2872"/>
    <b v="0"/>
    <n v="0"/>
    <b v="0"/>
    <s v="theater/plays"/>
    <e v="#DIV/0!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x v="2869"/>
    <d v="2015-01-28T13:37:11"/>
    <n v="1419881831"/>
    <x v="2873"/>
    <b v="0"/>
    <n v="8"/>
    <b v="0"/>
    <s v="theater/plays"/>
    <n v="2.6232948583420774"/>
    <n v="119.125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x v="2870"/>
    <d v="2017-01-17T14:16:26"/>
    <n v="1482092186"/>
    <x v="2874"/>
    <b v="0"/>
    <n v="3"/>
    <b v="0"/>
    <s v="theater/plays"/>
    <n v="18.450184501845019"/>
    <n v="90.333333333333329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x v="2871"/>
    <d v="2016-05-04T21:04:53"/>
    <n v="1459825493"/>
    <x v="2875"/>
    <b v="0"/>
    <n v="3"/>
    <b v="0"/>
    <s v="theater/plays"/>
    <n v="2857.1428571428573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x v="2872"/>
    <d v="2015-07-16T11:51:19"/>
    <n v="1434477079"/>
    <x v="2876"/>
    <b v="0"/>
    <n v="0"/>
    <b v="0"/>
    <s v="theater/plays"/>
    <e v="#DIV/0!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x v="2873"/>
    <d v="2016-11-30T11:00:00"/>
    <n v="1477781724"/>
    <x v="2877"/>
    <b v="0"/>
    <n v="6"/>
    <b v="0"/>
    <s v="theater/plays"/>
    <n v="9.2307692307692299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x v="2874"/>
    <d v="2015-07-03T08:46:35"/>
    <n v="1430750795"/>
    <x v="2878"/>
    <b v="0"/>
    <n v="4"/>
    <b v="0"/>
    <s v="theater/plays"/>
    <n v="47.61904761904762"/>
    <n v="15.75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x v="2875"/>
    <d v="2016-01-20T11:24:21"/>
    <n v="1450718661"/>
    <x v="2879"/>
    <b v="0"/>
    <n v="1"/>
    <b v="0"/>
    <s v="theater/plays"/>
    <n v="386.20689655172413"/>
    <n v="2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x v="2876"/>
    <d v="2015-08-20T11:05:00"/>
    <n v="1436305452"/>
    <x v="2880"/>
    <b v="0"/>
    <n v="29"/>
    <b v="0"/>
    <s v="theater/plays"/>
    <n v="4.2857142857142856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x v="2877"/>
    <d v="2014-12-03T09:20:36"/>
    <n v="1412432436"/>
    <x v="2881"/>
    <b v="0"/>
    <n v="0"/>
    <b v="0"/>
    <s v="theater/plays"/>
    <e v="#DIV/0!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x v="2878"/>
    <d v="2016-05-01T08:18:38"/>
    <n v="1459520318"/>
    <x v="2882"/>
    <b v="0"/>
    <n v="4"/>
    <b v="0"/>
    <s v="theater/plays"/>
    <n v="2.9761904761904763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x v="2879"/>
    <d v="2016-02-05T22:59:00"/>
    <n v="1451684437"/>
    <x v="2883"/>
    <b v="0"/>
    <n v="5"/>
    <b v="0"/>
    <s v="theater/plays"/>
    <n v="5.2410901467505244"/>
    <n v="381.6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x v="2880"/>
    <d v="2014-12-05T11:27:15"/>
    <n v="1415208435"/>
    <x v="2884"/>
    <b v="0"/>
    <n v="4"/>
    <b v="0"/>
    <s v="theater/plays"/>
    <n v="243.24324324324326"/>
    <n v="46.25"/>
    <x v="1"/>
    <x v="6"/>
  </r>
  <r>
    <n v="2885"/>
    <s v="The Wedding"/>
    <s v="An historic and proud work of Polish nationalistic literature performed on stage."/>
    <x v="44"/>
    <n v="130"/>
    <x v="2"/>
    <x v="0"/>
    <s v="USD"/>
    <x v="2881"/>
    <d v="2015-03-13T18:50:01"/>
    <n v="1423705801"/>
    <x v="2885"/>
    <b v="0"/>
    <n v="5"/>
    <b v="0"/>
    <s v="theater/plays"/>
    <n v="3.076923076923077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x v="2882"/>
    <d v="2015-09-18T21:59:00"/>
    <n v="1442243484"/>
    <x v="2886"/>
    <b v="0"/>
    <n v="1"/>
    <b v="0"/>
    <s v="theater/plays"/>
    <n v="2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x v="2883"/>
    <d v="2015-01-11T04:15:24"/>
    <n v="1418379324"/>
    <x v="2887"/>
    <b v="0"/>
    <n v="1"/>
    <b v="0"/>
    <s v="theater/plays"/>
    <n v="60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x v="2884"/>
    <d v="2014-10-17T22:59:00"/>
    <n v="1412945440"/>
    <x v="2888"/>
    <b v="0"/>
    <n v="0"/>
    <b v="0"/>
    <s v="theater/plays"/>
    <e v="#DIV/0!"/>
    <e v="#DIV/0!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x v="2885"/>
    <d v="2014-08-29T14:43:05"/>
    <n v="1406752985"/>
    <x v="2889"/>
    <b v="0"/>
    <n v="14"/>
    <b v="0"/>
    <s v="theater/plays"/>
    <n v="2.6269702276707529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x v="2886"/>
    <d v="2014-08-08T21:00:00"/>
    <n v="1405100992"/>
    <x v="2890"/>
    <b v="0"/>
    <n v="3"/>
    <b v="0"/>
    <s v="theater/plays"/>
    <n v="95.238095238095241"/>
    <n v="7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x v="2887"/>
    <d v="2016-04-15T14:12:08"/>
    <n v="1455570728"/>
    <x v="2891"/>
    <b v="0"/>
    <n v="10"/>
    <b v="0"/>
    <s v="theater/plays"/>
    <n v="36.630036630036628"/>
    <n v="27.3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x v="2888"/>
    <d v="2014-08-25T15:00:00"/>
    <n v="1408381704"/>
    <x v="2892"/>
    <b v="0"/>
    <n v="17"/>
    <b v="0"/>
    <s v="theater/plays"/>
    <n v="11"/>
    <n v="29.411764705882351"/>
    <x v="1"/>
    <x v="6"/>
  </r>
  <r>
    <n v="2893"/>
    <s v="REDISCOVERING KIA THE PLAY"/>
    <s v="Fundraising for REDISCOVERING KIA THE PLAY"/>
    <x v="10"/>
    <n v="25"/>
    <x v="2"/>
    <x v="0"/>
    <s v="USD"/>
    <x v="2889"/>
    <d v="2015-01-08T20:00:00"/>
    <n v="1415644395"/>
    <x v="2893"/>
    <b v="0"/>
    <n v="2"/>
    <b v="0"/>
    <s v="theater/plays"/>
    <n v="200"/>
    <n v="12.5"/>
    <x v="1"/>
    <x v="6"/>
  </r>
  <r>
    <n v="2894"/>
    <s v="How Could You Do This To Me (The Stage Play)"/>
    <s v="This Is A Story About A Woman A Man And A Woman"/>
    <x v="63"/>
    <n v="0"/>
    <x v="2"/>
    <x v="0"/>
    <s v="USD"/>
    <x v="2890"/>
    <d v="2015-04-03T16:40:15"/>
    <n v="1422920415"/>
    <x v="2894"/>
    <b v="0"/>
    <n v="0"/>
    <b v="0"/>
    <s v="theater/plays"/>
    <e v="#DIV/0!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x v="2891"/>
    <d v="2014-06-22T15:00:00"/>
    <n v="1403356792"/>
    <x v="2895"/>
    <b v="0"/>
    <n v="4"/>
    <b v="0"/>
    <s v="theater/plays"/>
    <n v="21.739130434782609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x v="2892"/>
    <d v="2016-12-12T00:00:00"/>
    <n v="1480283321"/>
    <x v="2896"/>
    <b v="0"/>
    <n v="12"/>
    <b v="0"/>
    <s v="theater/plays"/>
    <n v="4.8"/>
    <n v="52.083333333333336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x v="2893"/>
    <d v="2015-10-11T09:29:05"/>
    <n v="1441985458"/>
    <x v="2897"/>
    <b v="0"/>
    <n v="3"/>
    <b v="0"/>
    <s v="theater/plays"/>
    <n v="21.818181818181817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x v="2894"/>
    <d v="2015-10-31T09:57:33"/>
    <n v="1443715053"/>
    <x v="2898"/>
    <b v="0"/>
    <n v="12"/>
    <b v="0"/>
    <s v="theater/plays"/>
    <n v="23.73417721518987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x v="2895"/>
    <d v="2016-07-23T19:52:38"/>
    <n v="1464141158"/>
    <x v="2899"/>
    <b v="0"/>
    <n v="0"/>
    <b v="0"/>
    <s v="theater/plays"/>
    <e v="#DIV/0!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x v="2896"/>
    <d v="2014-08-08T23:37:12"/>
    <n v="1404970632"/>
    <x v="2900"/>
    <b v="0"/>
    <n v="7"/>
    <b v="0"/>
    <s v="theater/plays"/>
    <n v="1.615271659324522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x v="2897"/>
    <d v="2015-02-07T15:42:19"/>
    <n v="1418161339"/>
    <x v="2901"/>
    <b v="0"/>
    <n v="2"/>
    <b v="0"/>
    <s v="theater/plays"/>
    <n v="125"/>
    <n v="3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x v="2898"/>
    <d v="2015-08-24T04:33:16"/>
    <n v="1437820396"/>
    <x v="2902"/>
    <b v="0"/>
    <n v="1"/>
    <b v="0"/>
    <s v="theater/plays"/>
    <n v="600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x v="2899"/>
    <d v="2015-09-08T22:00:18"/>
    <n v="1436587218"/>
    <x v="2903"/>
    <b v="0"/>
    <n v="4"/>
    <b v="0"/>
    <s v="theater/plays"/>
    <n v="128.2051282051282"/>
    <n v="9.75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x v="2900"/>
    <d v="2014-11-09T06:00:00"/>
    <n v="1414538031"/>
    <x v="2904"/>
    <b v="0"/>
    <n v="4"/>
    <b v="0"/>
    <s v="theater/plays"/>
    <n v="20"/>
    <n v="18.7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x v="2901"/>
    <d v="2016-09-06T19:21:53"/>
    <n v="1472001713"/>
    <x v="2905"/>
    <b v="0"/>
    <n v="17"/>
    <b v="0"/>
    <s v="theater/plays"/>
    <n v="5.62700964630225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x v="2902"/>
    <d v="2015-07-31T19:00:00"/>
    <n v="1436888066"/>
    <x v="2906"/>
    <b v="0"/>
    <n v="7"/>
    <b v="0"/>
    <s v="theater/plays"/>
    <n v="10.619469026548673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x v="2903"/>
    <d v="2016-05-14T15:03:57"/>
    <n v="1458075837"/>
    <x v="2907"/>
    <b v="0"/>
    <n v="2"/>
    <b v="0"/>
    <s v="theater/plays"/>
    <n v="125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x v="2904"/>
    <d v="2016-06-08T11:33:39"/>
    <n v="1462815219"/>
    <x v="2908"/>
    <b v="0"/>
    <n v="5"/>
    <b v="0"/>
    <s v="theater/plays"/>
    <n v="36.363636363636367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x v="2905"/>
    <d v="2014-11-25T13:46:00"/>
    <n v="1413527001"/>
    <x v="2909"/>
    <b v="0"/>
    <n v="1"/>
    <b v="0"/>
    <s v="theater/plays"/>
    <n v="9000"/>
    <n v="20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x v="2906"/>
    <d v="2015-06-12T14:11:27"/>
    <n v="1428955887"/>
    <x v="2910"/>
    <b v="0"/>
    <n v="1"/>
    <b v="0"/>
    <s v="theater/plays"/>
    <n v="3000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x v="2907"/>
    <d v="2015-06-27T12:27:06"/>
    <n v="1431973626"/>
    <x v="2911"/>
    <b v="0"/>
    <n v="14"/>
    <b v="0"/>
    <s v="theater/plays"/>
    <n v="2.7397260273972601"/>
    <n v="46.928571428571431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x v="2908"/>
    <d v="2016-01-14T21:09:34"/>
    <n v="1450235374"/>
    <x v="2912"/>
    <b v="0"/>
    <n v="26"/>
    <b v="0"/>
    <s v="theater/plays"/>
    <n v="7.1133004926108372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x v="2909"/>
    <d v="2014-09-06T16:08:59"/>
    <n v="1404857339"/>
    <x v="2913"/>
    <b v="0"/>
    <n v="2"/>
    <b v="0"/>
    <s v="theater/plays"/>
    <n v="5000"/>
    <n v="1"/>
    <x v="1"/>
    <x v="6"/>
  </r>
  <r>
    <n v="2914"/>
    <s v="Hercules the Panto"/>
    <s v="Hercules must complete four challenges in order to meet the father he never knew"/>
    <x v="31"/>
    <n v="1"/>
    <x v="2"/>
    <x v="1"/>
    <s v="GBP"/>
    <x v="2910"/>
    <d v="2015-03-14T14:46:34"/>
    <n v="1421185594"/>
    <x v="2914"/>
    <b v="0"/>
    <n v="1"/>
    <b v="0"/>
    <s v="theater/plays"/>
    <n v="25000"/>
    <n v="1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x v="2911"/>
    <d v="2016-03-16T02:33:10"/>
    <n v="1455528790"/>
    <x v="2915"/>
    <b v="0"/>
    <n v="3"/>
    <b v="0"/>
    <s v="theater/plays"/>
    <n v="1.6366612111292962"/>
    <n v="203.66666666666666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x v="2912"/>
    <d v="2014-05-19T05:26:29"/>
    <n v="1398511589"/>
    <x v="2916"/>
    <b v="0"/>
    <n v="7"/>
    <b v="0"/>
    <s v="theater/plays"/>
    <n v="12.758620689655173"/>
    <n v="20.714285714285715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x v="2913"/>
    <d v="2015-09-15T23:37:27"/>
    <n v="1440826647"/>
    <x v="2917"/>
    <b v="0"/>
    <n v="9"/>
    <b v="0"/>
    <s v="theater/plays"/>
    <n v="4.5766590389016022"/>
    <n v="48.555555555555557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x v="2914"/>
    <d v="2015-10-29T09:06:47"/>
    <n v="1443712007"/>
    <x v="2918"/>
    <b v="0"/>
    <n v="20"/>
    <b v="0"/>
    <s v="theater/plays"/>
    <n v="3.6710719530102791"/>
    <n v="68.099999999999994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x v="2915"/>
    <d v="2014-08-05T08:52:09"/>
    <n v="1404658329"/>
    <x v="2919"/>
    <b v="0"/>
    <n v="6"/>
    <b v="0"/>
    <s v="theater/plays"/>
    <n v="11.76470588235294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x v="2916"/>
    <d v="2015-03-25T12:01:10"/>
    <n v="1424718070"/>
    <x v="2920"/>
    <b v="0"/>
    <n v="13"/>
    <b v="0"/>
    <s v="theater/plays"/>
    <n v="3.725782414307004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x v="2917"/>
    <d v="2014-09-25T15:16:44"/>
    <n v="1409087804"/>
    <x v="2921"/>
    <b v="0"/>
    <n v="3"/>
    <b v="1"/>
    <s v="theater/musical"/>
    <n v="0.77519379844961245"/>
    <n v="43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x v="2918"/>
    <d v="2015-05-18T14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x v="2919"/>
    <d v="2015-01-23T21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x v="2920"/>
    <d v="2015-05-08T21:59:00"/>
    <n v="1428585710"/>
    <x v="2924"/>
    <b v="0"/>
    <n v="147"/>
    <b v="1"/>
    <s v="theater/musical"/>
    <n v="0.96899224806201545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x v="2921"/>
    <d v="2014-09-11T08:01:08"/>
    <n v="1407852068"/>
    <x v="2925"/>
    <b v="0"/>
    <n v="199"/>
    <b v="1"/>
    <s v="theater/musical"/>
    <n v="0.97612421853121933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x v="2922"/>
    <d v="2015-02-23T12:22:59"/>
    <n v="1423506179"/>
    <x v="2926"/>
    <b v="0"/>
    <n v="50"/>
    <b v="1"/>
    <s v="theater/musical"/>
    <n v="0.8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x v="2923"/>
    <d v="2014-07-14T23:00:00"/>
    <n v="1402934629"/>
    <x v="2927"/>
    <b v="0"/>
    <n v="21"/>
    <b v="1"/>
    <s v="theater/musical"/>
    <n v="0.76433121019108285"/>
    <n v="112.14285714285714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x v="2924"/>
    <d v="2016-03-04T17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x v="2925"/>
    <d v="2014-05-25T07:32:38"/>
    <n v="1398432758"/>
    <x v="2929"/>
    <b v="0"/>
    <n v="32"/>
    <b v="1"/>
    <s v="theater/musical"/>
    <n v="0.97972579924193715"/>
    <n v="255.1734375000000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x v="2926"/>
    <d v="2015-05-07T08:01:04"/>
    <n v="1428415264"/>
    <x v="2930"/>
    <b v="0"/>
    <n v="62"/>
    <b v="1"/>
    <s v="theater/musical"/>
    <n v="0.99088386841062226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x v="2927"/>
    <d v="2014-09-15T00:08:00"/>
    <n v="1408604363"/>
    <x v="2931"/>
    <b v="0"/>
    <n v="9"/>
    <b v="1"/>
    <s v="theater/musical"/>
    <n v="0.94339622641509435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x v="2928"/>
    <d v="2015-02-21T05:00:00"/>
    <n v="1421812637"/>
    <x v="2932"/>
    <b v="0"/>
    <n v="38"/>
    <b v="1"/>
    <s v="theater/musical"/>
    <n v="0.9515039901780233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x v="2929"/>
    <d v="2016-06-04T16:57:33"/>
    <n v="1462489053"/>
    <x v="2933"/>
    <b v="0"/>
    <n v="54"/>
    <b v="1"/>
    <s v="theater/musical"/>
    <n v="0.97314130011677691"/>
    <n v="47.574074074074076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x v="2930"/>
    <d v="2014-06-15T09:16:04"/>
    <n v="1400253364"/>
    <x v="2934"/>
    <b v="0"/>
    <n v="37"/>
    <b v="1"/>
    <s v="theater/musical"/>
    <n v="0.92592592592592593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x v="2931"/>
    <d v="2016-08-29T11:00:00"/>
    <n v="1467468008"/>
    <x v="2935"/>
    <b v="0"/>
    <n v="39"/>
    <b v="1"/>
    <s v="theater/musical"/>
    <n v="0.9912206173888417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x v="2932"/>
    <d v="2014-10-12T22:59:00"/>
    <n v="1412091423"/>
    <x v="2936"/>
    <b v="0"/>
    <n v="34"/>
    <b v="1"/>
    <s v="theater/musical"/>
    <n v="0.78125"/>
    <n v="37.647058823529413"/>
    <x v="1"/>
    <x v="40"/>
  </r>
  <r>
    <n v="2937"/>
    <s v="UCAS"/>
    <s v="UCAS is a new British musical premiering at the Edinburgh Fringe Festival 2014."/>
    <x v="15"/>
    <n v="2000"/>
    <x v="0"/>
    <x v="1"/>
    <s v="GBP"/>
    <x v="2933"/>
    <d v="2014-07-13T04:58:33"/>
    <n v="1402657113"/>
    <x v="2937"/>
    <b v="0"/>
    <n v="55"/>
    <b v="1"/>
    <s v="theater/musical"/>
    <n v="0.75"/>
    <n v="36.363636363636367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x v="2934"/>
    <d v="2015-01-30T10:53:34"/>
    <n v="1420044814"/>
    <x v="2938"/>
    <b v="0"/>
    <n v="32"/>
    <b v="1"/>
    <s v="theater/musical"/>
    <n v="0.9864364981504315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x v="2935"/>
    <d v="2014-08-27T19:00:00"/>
    <n v="1406316312"/>
    <x v="2939"/>
    <b v="0"/>
    <n v="25"/>
    <b v="1"/>
    <s v="theater/musical"/>
    <n v="0.97205346294046169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x v="2936"/>
    <d v="2015-01-18T12:33:38"/>
    <n v="1418150018"/>
    <x v="2940"/>
    <b v="0"/>
    <n v="33"/>
    <b v="1"/>
    <s v="theater/musical"/>
    <n v="0.93248787765759045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x v="2937"/>
    <d v="2015-03-01T17:02:35"/>
    <n v="1422658955"/>
    <x v="2941"/>
    <b v="0"/>
    <n v="1"/>
    <b v="0"/>
    <s v="theater/spaces"/>
    <n v="25000"/>
    <n v="1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x v="2938"/>
    <d v="2015-12-16T14:18:00"/>
    <n v="1448565459"/>
    <x v="2942"/>
    <b v="0"/>
    <n v="202"/>
    <b v="0"/>
    <s v="theater/spaces"/>
    <n v="4.8959608323133414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x v="2939"/>
    <d v="2015-04-12T21:06:20"/>
    <n v="1426302380"/>
    <x v="2943"/>
    <b v="0"/>
    <n v="0"/>
    <b v="0"/>
    <s v="theater/spaces"/>
    <e v="#DIV/0!"/>
    <e v="#DIV/0!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x v="2940"/>
    <d v="2015-06-07T15:56:38"/>
    <n v="1431122198"/>
    <x v="2944"/>
    <b v="0"/>
    <n v="1"/>
    <b v="0"/>
    <s v="theater/spaces"/>
    <n v="100"/>
    <n v="10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x v="2941"/>
    <d v="2015-05-23T21:21:00"/>
    <n v="1429845660"/>
    <x v="2945"/>
    <b v="0"/>
    <n v="0"/>
    <b v="0"/>
    <s v="theater/spaces"/>
    <e v="#DIV/0!"/>
    <e v="#DIV/0!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x v="2942"/>
    <d v="2016-08-15T06:44:52"/>
    <n v="1468673092"/>
    <x v="2946"/>
    <b v="0"/>
    <n v="2"/>
    <b v="0"/>
    <s v="theater/spaces"/>
    <n v="100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x v="2943"/>
    <d v="2016-11-24T11:11:00"/>
    <n v="1475760567"/>
    <x v="2947"/>
    <b v="0"/>
    <n v="13"/>
    <b v="0"/>
    <s v="theater/spaces"/>
    <n v="23.32089552238806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x v="2944"/>
    <d v="2015-06-02T09:34:53"/>
    <n v="1428075293"/>
    <x v="2948"/>
    <b v="0"/>
    <n v="9"/>
    <b v="0"/>
    <s v="theater/spaces"/>
    <n v="20833.333333333332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x v="2945"/>
    <d v="2015-11-19T14:45:17"/>
    <n v="1445370317"/>
    <x v="2949"/>
    <b v="0"/>
    <n v="2"/>
    <b v="0"/>
    <s v="theater/spaces"/>
    <n v="40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x v="2946"/>
    <d v="2016-01-23T02:45:52"/>
    <n v="1450946752"/>
    <x v="2950"/>
    <b v="0"/>
    <n v="0"/>
    <b v="0"/>
    <s v="theater/spaces"/>
    <e v="#DIV/0!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x v="2947"/>
    <d v="2014-10-05T13:16:13"/>
    <n v="1408648573"/>
    <x v="2951"/>
    <b v="0"/>
    <n v="58"/>
    <b v="0"/>
    <s v="theater/spaces"/>
    <n v="45.62043795620437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x v="2948"/>
    <d v="2016-10-16T22:00:00"/>
    <n v="1473957239"/>
    <x v="2952"/>
    <b v="0"/>
    <n v="8"/>
    <b v="0"/>
    <s v="theater/spaces"/>
    <n v="12.461059190031152"/>
    <n v="200.625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x v="2949"/>
    <d v="2015-10-08T13:00:21"/>
    <n v="1441738821"/>
    <x v="2953"/>
    <b v="0"/>
    <n v="3"/>
    <b v="0"/>
    <s v="theater/spaces"/>
    <n v="661.15702479338847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x v="2950"/>
    <d v="2017-03-16T07:00:03"/>
    <n v="1487944803"/>
    <x v="2954"/>
    <b v="0"/>
    <n v="0"/>
    <b v="0"/>
    <s v="theater/spaces"/>
    <e v="#DIV/0!"/>
    <e v="#DIV/0!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x v="2951"/>
    <d v="2015-06-16T11:47:29"/>
    <n v="1431884849"/>
    <x v="2955"/>
    <b v="0"/>
    <n v="11"/>
    <b v="0"/>
    <s v="theater/spaces"/>
    <n v="1.678321678321678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x v="2952"/>
    <d v="2016-05-04T17:00:50"/>
    <n v="1459810850"/>
    <x v="2956"/>
    <b v="0"/>
    <n v="20"/>
    <b v="0"/>
    <s v="theater/spaces"/>
    <n v="5.9757942511346442"/>
    <n v="66.099999999999994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x v="2953"/>
    <d v="2015-03-27T17:16:12"/>
    <n v="1422317772"/>
    <x v="2957"/>
    <b v="0"/>
    <n v="3"/>
    <b v="0"/>
    <s v="theater/spaces"/>
    <n v="53.571428571428569"/>
    <n v="93.333333333333329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x v="2954"/>
    <d v="2016-05-08T11:41:57"/>
    <n v="1457548917"/>
    <x v="2958"/>
    <b v="0"/>
    <n v="0"/>
    <b v="0"/>
    <s v="theater/spaces"/>
    <e v="#DIV/0!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x v="2955"/>
    <d v="2016-06-06T18:12:05"/>
    <n v="1462666325"/>
    <x v="2959"/>
    <b v="0"/>
    <n v="0"/>
    <b v="0"/>
    <s v="theater/spaces"/>
    <e v="#DIV/0!"/>
    <e v="#DIV/0!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x v="2956"/>
    <d v="2014-09-11T12:10:23"/>
    <n v="1407867023"/>
    <x v="2960"/>
    <b v="0"/>
    <n v="0"/>
    <b v="0"/>
    <s v="theater/spaces"/>
    <e v="#DIV/0!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x v="2957"/>
    <d v="2015-03-25T22:00:00"/>
    <n v="1424927159"/>
    <x v="2961"/>
    <b v="0"/>
    <n v="108"/>
    <b v="1"/>
    <s v="theater/plays"/>
    <n v="0.91224229155263636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x v="2958"/>
    <d v="2015-03-01T00:59:00"/>
    <n v="1422769906"/>
    <x v="2962"/>
    <b v="0"/>
    <n v="20"/>
    <b v="1"/>
    <s v="theater/plays"/>
    <n v="0.82101806239737274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x v="2959"/>
    <d v="2015-07-02T05:17:04"/>
    <n v="1433243824"/>
    <x v="2963"/>
    <b v="0"/>
    <n v="98"/>
    <b v="1"/>
    <s v="theater/plays"/>
    <n v="0.93589143659335516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x v="2960"/>
    <d v="2014-08-06T15:32:00"/>
    <n v="1404769819"/>
    <x v="2964"/>
    <b v="0"/>
    <n v="196"/>
    <b v="1"/>
    <s v="theater/plays"/>
    <n v="0.99291258993305787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x v="2961"/>
    <d v="2015-07-07T11:30:33"/>
    <n v="1433698233"/>
    <x v="2965"/>
    <b v="0"/>
    <n v="39"/>
    <b v="1"/>
    <s v="theater/plays"/>
    <n v="0.91743119266055051"/>
    <n v="41.92307692307692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x v="2962"/>
    <d v="2015-09-16T11:43:32"/>
    <n v="1439833412"/>
    <x v="2966"/>
    <b v="0"/>
    <n v="128"/>
    <b v="1"/>
    <s v="theater/plays"/>
    <n v="0.88004928275983452"/>
    <n v="88.7734375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x v="2963"/>
    <d v="2015-03-08T21:44:52"/>
    <n v="1423284292"/>
    <x v="2967"/>
    <b v="0"/>
    <n v="71"/>
    <b v="1"/>
    <s v="theater/plays"/>
    <n v="0.8778089887640449"/>
    <n v="80.225352112676063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x v="2964"/>
    <d v="2016-08-16T21:59:00"/>
    <n v="1470227660"/>
    <x v="2968"/>
    <b v="0"/>
    <n v="47"/>
    <b v="1"/>
    <s v="theater/plays"/>
    <n v="0.94339622641509435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x v="2965"/>
    <d v="2015-05-03T16:51:00"/>
    <n v="1428087153"/>
    <x v="2969"/>
    <b v="0"/>
    <n v="17"/>
    <b v="1"/>
    <s v="theater/plays"/>
    <n v="0.61538461538461542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x v="2966"/>
    <d v="2014-07-18T10:04:11"/>
    <n v="1403107451"/>
    <x v="2970"/>
    <b v="0"/>
    <n v="91"/>
    <b v="1"/>
    <s v="theater/plays"/>
    <n v="0.94339622641509435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x v="2967"/>
    <d v="2014-08-31T09:47:58"/>
    <n v="1406908078"/>
    <x v="2971"/>
    <b v="0"/>
    <n v="43"/>
    <b v="1"/>
    <s v="theater/plays"/>
    <n v="0.99843993759750393"/>
    <n v="74.534883720930239"/>
    <x v="1"/>
    <x v="6"/>
  </r>
  <r>
    <n v="2972"/>
    <s v="A Bad Plan"/>
    <s v="A group of artists. A mythical art piece. A harrowing quest. And some margaritas."/>
    <x v="13"/>
    <n v="2107"/>
    <x v="0"/>
    <x v="0"/>
    <s v="USD"/>
    <x v="2968"/>
    <d v="2016-12-04T19:00:00"/>
    <n v="1479609520"/>
    <x v="2972"/>
    <b v="0"/>
    <n v="17"/>
    <b v="1"/>
    <s v="theater/plays"/>
    <n v="0.94921689606074988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x v="2969"/>
    <d v="2015-12-31T22:00:00"/>
    <n v="1449171508"/>
    <x v="2973"/>
    <b v="0"/>
    <n v="33"/>
    <b v="1"/>
    <s v="theater/plays"/>
    <n v="0.57208237986270027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x v="2970"/>
    <d v="2014-09-25T19:35:00"/>
    <n v="1409275671"/>
    <x v="2974"/>
    <b v="0"/>
    <n v="87"/>
    <b v="1"/>
    <s v="theater/plays"/>
    <n v="0.98039215686274506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x v="2971"/>
    <d v="2014-11-26T21:00:00"/>
    <n v="1414599886"/>
    <x v="2975"/>
    <b v="0"/>
    <n v="113"/>
    <b v="1"/>
    <s v="theater/plays"/>
    <n v="0.99875156054931336"/>
    <n v="70.884955752212392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x v="2972"/>
    <d v="2016-03-13T06:00:00"/>
    <n v="1456421530"/>
    <x v="2976"/>
    <b v="0"/>
    <n v="14"/>
    <b v="1"/>
    <s v="theater/plays"/>
    <n v="0.58333333333333337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x v="2973"/>
    <d v="2015-03-22T20:14:00"/>
    <n v="1421960934"/>
    <x v="2977"/>
    <b v="0"/>
    <n v="30"/>
    <b v="1"/>
    <s v="theater/plays"/>
    <n v="0.8805400645729381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x v="2974"/>
    <d v="2014-10-19T23:59:00"/>
    <n v="1412954547"/>
    <x v="2978"/>
    <b v="0"/>
    <n v="16"/>
    <b v="1"/>
    <s v="theater/plays"/>
    <n v="0.77239958805355302"/>
    <n v="60.6875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x v="2975"/>
    <d v="2015-01-06T00:00:00"/>
    <n v="1419104823"/>
    <x v="2979"/>
    <b v="0"/>
    <n v="46"/>
    <b v="1"/>
    <s v="theater/plays"/>
    <n v="0.98619329388560162"/>
    <n v="110.21739130434783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x v="2976"/>
    <d v="2015-08-23T20:00:00"/>
    <n v="1438639130"/>
    <x v="2980"/>
    <b v="0"/>
    <n v="24"/>
    <b v="1"/>
    <s v="theater/plays"/>
    <n v="0.91603053435114501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x v="2977"/>
    <d v="2015-09-23T07:25:56"/>
    <n v="1439126756"/>
    <x v="2981"/>
    <b v="1"/>
    <n v="97"/>
    <b v="1"/>
    <s v="theater/spaces"/>
    <n v="0.77564475470234628"/>
    <n v="53.164948453608247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x v="2978"/>
    <d v="2016-02-11T10:29:03"/>
    <n v="1452616143"/>
    <x v="2982"/>
    <b v="1"/>
    <n v="59"/>
    <b v="1"/>
    <s v="theater/spaces"/>
    <n v="0.97981579463060942"/>
    <n v="86.491525423728817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x v="2979"/>
    <d v="2014-11-11T10:10:36"/>
    <n v="1410534636"/>
    <x v="2983"/>
    <b v="1"/>
    <n v="1095"/>
    <b v="1"/>
    <s v="theater/spaces"/>
    <n v="0.68240950088157304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x v="2980"/>
    <d v="2016-08-24T00:41:21"/>
    <n v="1469428881"/>
    <x v="2984"/>
    <b v="1"/>
    <n v="218"/>
    <b v="1"/>
    <s v="theater/spaces"/>
    <n v="0.99649234693877553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x v="2981"/>
    <d v="2016-10-30T22:00:00"/>
    <n v="1476228128"/>
    <x v="2985"/>
    <b v="0"/>
    <n v="111"/>
    <b v="1"/>
    <s v="theater/spaces"/>
    <n v="0.82203041512535968"/>
    <n v="109.5945945945946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x v="2982"/>
    <d v="2016-05-01T05:00:06"/>
    <n v="1456920006"/>
    <x v="2986"/>
    <b v="0"/>
    <n v="56"/>
    <b v="1"/>
    <s v="theater/spaces"/>
    <n v="0.94786729857819907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x v="2983"/>
    <d v="2016-10-12T18:00:00"/>
    <n v="1473837751"/>
    <x v="2987"/>
    <b v="0"/>
    <n v="265"/>
    <b v="1"/>
    <s v="theater/spaces"/>
    <n v="0.9057905377497264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x v="2984"/>
    <d v="2016-06-20T02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x v="22"/>
    <n v="35307"/>
    <x v="0"/>
    <x v="0"/>
    <s v="USD"/>
    <x v="2985"/>
    <d v="2015-12-20T22:59:00"/>
    <n v="1448756962"/>
    <x v="2989"/>
    <b v="0"/>
    <n v="364"/>
    <b v="1"/>
    <s v="theater/spaces"/>
    <n v="0.5664599087999546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x v="2986"/>
    <d v="2016-01-07T07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x v="2987"/>
    <d v="2017-01-27T14:05:30"/>
    <n v="1483646730"/>
    <x v="2991"/>
    <b v="0"/>
    <n v="93"/>
    <b v="1"/>
    <s v="theater/spaces"/>
    <n v="0.96810933940774491"/>
    <n v="94.408602150537632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x v="2988"/>
    <d v="2016-10-09T12:25:10"/>
    <n v="1473445510"/>
    <x v="2992"/>
    <b v="0"/>
    <n v="64"/>
    <b v="1"/>
    <s v="theater/spaces"/>
    <n v="0.9569377990430622"/>
    <n v="48.984375"/>
    <x v="1"/>
    <x v="38"/>
  </r>
  <r>
    <n v="2993"/>
    <s v="TRUE WEST: Think, Dog! Productions"/>
    <s v="Help us build the Kitchen from Hell!"/>
    <x v="28"/>
    <n v="1003"/>
    <x v="0"/>
    <x v="0"/>
    <s v="USD"/>
    <x v="2989"/>
    <d v="2016-02-20T14:07:47"/>
    <n v="1453406867"/>
    <x v="2993"/>
    <b v="0"/>
    <n v="22"/>
    <b v="1"/>
    <s v="theater/spaces"/>
    <n v="0.99700897308075775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x v="2990"/>
    <d v="2014-10-03T05:29:32"/>
    <n v="1409743772"/>
    <x v="2994"/>
    <b v="0"/>
    <n v="59"/>
    <b v="1"/>
    <s v="theater/spaces"/>
    <n v="0.2184614488363286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x v="2991"/>
    <d v="2017-01-19T09:57:51"/>
    <n v="1482249471"/>
    <x v="2995"/>
    <b v="0"/>
    <n v="249"/>
    <b v="1"/>
    <s v="theater/spaces"/>
    <n v="0.9527439024390244"/>
    <n v="63.2289156626506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x v="2992"/>
    <d v="2015-05-26T15:54:00"/>
    <n v="1427493240"/>
    <x v="2996"/>
    <b v="0"/>
    <n v="392"/>
    <b v="1"/>
    <s v="theater/spaces"/>
    <n v="0.58158856763044198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x v="2993"/>
    <d v="2017-02-26T22:59:00"/>
    <n v="1486661793"/>
    <x v="2997"/>
    <b v="0"/>
    <n v="115"/>
    <b v="1"/>
    <s v="theater/spaces"/>
    <n v="0.9640412609659693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x v="2994"/>
    <d v="2014-06-15T22:25:00"/>
    <n v="1400474329"/>
    <x v="2998"/>
    <b v="0"/>
    <n v="433"/>
    <b v="1"/>
    <s v="theater/spaces"/>
    <n v="0.97060051053586849"/>
    <n v="118.9711316397228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x v="807"/>
    <d v="2017-02-28T20:00:00"/>
    <n v="1487094360"/>
    <x v="2999"/>
    <b v="0"/>
    <n v="20"/>
    <b v="1"/>
    <s v="theater/spaces"/>
    <n v="0.84112149532710279"/>
    <n v="80.25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x v="2995"/>
    <d v="2017-01-31T12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x v="2996"/>
    <d v="2016-07-13T15:29:42"/>
    <n v="1465853382"/>
    <x v="3001"/>
    <b v="0"/>
    <n v="175"/>
    <b v="1"/>
    <s v="theater/spaces"/>
    <n v="0.31377481894009879"/>
    <n v="131.37719999999999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x v="2997"/>
    <d v="2012-12-26T14:04:12"/>
    <n v="1353960252"/>
    <x v="3002"/>
    <b v="0"/>
    <n v="104"/>
    <b v="1"/>
    <s v="theater/spaces"/>
    <n v="0.92160680830446728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x v="2998"/>
    <d v="2016-02-29T23:59:00"/>
    <n v="1454098976"/>
    <x v="3003"/>
    <b v="0"/>
    <n v="17"/>
    <b v="1"/>
    <s v="theater/spaces"/>
    <n v="0.9884678747940691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x v="2999"/>
    <d v="2014-11-15T16:08:44"/>
    <n v="1413493724"/>
    <x v="3004"/>
    <b v="0"/>
    <n v="277"/>
    <b v="1"/>
    <s v="theater/spaces"/>
    <n v="0.88640694943048348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x v="3000"/>
    <d v="2014-10-06T10:11:45"/>
    <n v="1410019905"/>
    <x v="3005"/>
    <b v="0"/>
    <n v="118"/>
    <b v="1"/>
    <s v="theater/spaces"/>
    <n v="0.82990150791538131"/>
    <n v="108.24237288135593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x v="3001"/>
    <d v="2014-12-14T12:09:51"/>
    <n v="1415988591"/>
    <x v="3006"/>
    <b v="0"/>
    <n v="97"/>
    <b v="1"/>
    <s v="theater/spaces"/>
    <n v="0.92807424593967514"/>
    <n v="88.865979381443296"/>
    <x v="1"/>
    <x v="38"/>
  </r>
  <r>
    <n v="3007"/>
    <s v="Bethlem"/>
    <s v="Consuite for 2015 CoreCon.  An adventure into insanity."/>
    <x v="20"/>
    <n v="1080"/>
    <x v="0"/>
    <x v="0"/>
    <s v="USD"/>
    <x v="3002"/>
    <d v="2015-04-24T23:11:23"/>
    <n v="1428124283"/>
    <x v="3007"/>
    <b v="0"/>
    <n v="20"/>
    <b v="1"/>
    <s v="theater/spaces"/>
    <n v="0.5555555555555555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x v="3003"/>
    <d v="2016-01-20T23:05:19"/>
    <n v="1450760719"/>
    <x v="3008"/>
    <b v="0"/>
    <n v="26"/>
    <b v="1"/>
    <s v="theater/spaces"/>
    <n v="0.9884678747940691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x v="3004"/>
    <d v="2014-11-26T08:40:40"/>
    <n v="1414417240"/>
    <x v="3009"/>
    <b v="0"/>
    <n v="128"/>
    <b v="1"/>
    <s v="theater/spaces"/>
    <n v="0.83503123016800829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x v="3005"/>
    <d v="2015-02-21T13:58:39"/>
    <n v="1419364719"/>
    <x v="3010"/>
    <b v="0"/>
    <n v="15"/>
    <b v="1"/>
    <s v="theater/spaces"/>
    <n v="0.63291139240506333"/>
    <n v="15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x v="3006"/>
    <d v="2015-12-23T16:59:00"/>
    <n v="1448536516"/>
    <x v="3011"/>
    <b v="0"/>
    <n v="25"/>
    <b v="1"/>
    <s v="theater/spaces"/>
    <n v="0.80862533692722371"/>
    <n v="14.84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x v="3007"/>
    <d v="2015-02-10T10:52:10"/>
    <n v="1421772730"/>
    <x v="3012"/>
    <b v="0"/>
    <n v="55"/>
    <b v="1"/>
    <s v="theater/spaces"/>
    <n v="0.85378868729989332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x v="3008"/>
    <d v="2015-06-21T14:04:09"/>
    <n v="1432325049"/>
    <x v="3013"/>
    <b v="0"/>
    <n v="107"/>
    <b v="1"/>
    <s v="theater/spaces"/>
    <n v="0.63710499490316008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x v="3009"/>
    <d v="2014-11-04T23:00:00"/>
    <n v="1412737080"/>
    <x v="3014"/>
    <b v="0"/>
    <n v="557"/>
    <b v="1"/>
    <s v="theater/spaces"/>
    <n v="0.88414202857547042"/>
    <n v="50.764811490125673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x v="3010"/>
    <d v="2014-06-10T22:00:00"/>
    <n v="1401125238"/>
    <x v="3015"/>
    <b v="0"/>
    <n v="40"/>
    <b v="1"/>
    <s v="theater/spaces"/>
    <n v="0.96921322690992018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x v="3011"/>
    <d v="2014-07-18T07:09:12"/>
    <n v="1400504952"/>
    <x v="3016"/>
    <b v="0"/>
    <n v="36"/>
    <b v="1"/>
    <s v="theater/spaces"/>
    <n v="0.97454712221967443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x v="3012"/>
    <d v="2014-08-20T14:24:03"/>
    <n v="1405974243"/>
    <x v="3017"/>
    <b v="0"/>
    <n v="159"/>
    <b v="1"/>
    <s v="theater/spaces"/>
    <n v="0.9448142581060768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x v="3013"/>
    <d v="2015-07-20T16:00:00"/>
    <n v="1433747376"/>
    <x v="3018"/>
    <b v="0"/>
    <n v="41"/>
    <b v="1"/>
    <s v="theater/spaces"/>
    <n v="0.992907801418439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x v="3014"/>
    <d v="2014-05-26T21:00:00"/>
    <n v="1398801620"/>
    <x v="3019"/>
    <b v="0"/>
    <n v="226"/>
    <b v="1"/>
    <s v="theater/spaces"/>
    <n v="0.824855650261204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x v="3015"/>
    <d v="2015-08-14T14:18:53"/>
    <n v="1434399533"/>
    <x v="3020"/>
    <b v="0"/>
    <n v="30"/>
    <b v="1"/>
    <s v="theater/spaces"/>
    <n v="0.9943181818181817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x v="3016"/>
    <d v="2016-11-21T23:59:00"/>
    <n v="1476715869"/>
    <x v="3021"/>
    <b v="0"/>
    <n v="103"/>
    <b v="1"/>
    <s v="theater/spaces"/>
    <n v="0.86190384983719592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x v="3017"/>
    <d v="2016-08-27T16:53:29"/>
    <n v="1468450409"/>
    <x v="3022"/>
    <b v="0"/>
    <n v="62"/>
    <b v="1"/>
    <s v="theater/spaces"/>
    <n v="0.9912767644726407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x v="3018"/>
    <d v="2015-06-11T10:13:06"/>
    <n v="1430151186"/>
    <x v="3023"/>
    <b v="0"/>
    <n v="6"/>
    <b v="1"/>
    <s v="theater/spaces"/>
    <n v="0.970873786407767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x v="3019"/>
    <d v="2012-10-06T17:51:15"/>
    <n v="1346975475"/>
    <x v="3024"/>
    <b v="0"/>
    <n v="182"/>
    <b v="1"/>
    <s v="theater/spaces"/>
    <n v="0.40581121662202746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x v="3020"/>
    <d v="2014-05-30T10:00:00"/>
    <n v="1399032813"/>
    <x v="3025"/>
    <b v="0"/>
    <n v="145"/>
    <b v="1"/>
    <s v="theater/spaces"/>
    <n v="0.3309066843150231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x v="3021"/>
    <d v="2017-03-03T05:01:32"/>
    <n v="1487329292"/>
    <x v="3026"/>
    <b v="0"/>
    <n v="25"/>
    <b v="1"/>
    <s v="theater/spaces"/>
    <n v="0.69767441860465118"/>
    <n v="51.6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x v="3022"/>
    <d v="2015-03-20T09:54:11"/>
    <n v="1424278451"/>
    <x v="3027"/>
    <b v="0"/>
    <n v="320"/>
    <b v="1"/>
    <s v="theater/spaces"/>
    <n v="0.76080340839926963"/>
    <n v="164.3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x v="3023"/>
    <d v="2016-08-15T00:20:25"/>
    <n v="1468650025"/>
    <x v="3028"/>
    <b v="0"/>
    <n v="99"/>
    <b v="1"/>
    <s v="theater/spaces"/>
    <n v="0.5951672419950006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x v="3024"/>
    <d v="2014-11-17T22:35:00"/>
    <n v="1413824447"/>
    <x v="3029"/>
    <b v="0"/>
    <n v="348"/>
    <b v="1"/>
    <s v="theater/spaces"/>
    <n v="0.911770963134060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x v="3025"/>
    <d v="2015-09-16T11:56:11"/>
    <n v="1439834171"/>
    <x v="3030"/>
    <b v="0"/>
    <n v="41"/>
    <b v="1"/>
    <s v="theater/spaces"/>
    <n v="0.93733261917514732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x v="3026"/>
    <d v="2016-10-14T15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x v="3027"/>
    <d v="2015-09-10T19:04:19"/>
    <n v="1439341459"/>
    <x v="3032"/>
    <b v="0"/>
    <n v="25"/>
    <b v="1"/>
    <s v="theater/spaces"/>
    <n v="0.78616352201257866"/>
    <n v="50.88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x v="3028"/>
    <d v="2016-08-17T20:38:45"/>
    <n v="1468895925"/>
    <x v="3033"/>
    <b v="0"/>
    <n v="23"/>
    <b v="1"/>
    <s v="theater/spaces"/>
    <n v="0.6824385805277525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x v="3029"/>
    <d v="2016-10-31T21:59:00"/>
    <n v="1475326255"/>
    <x v="3034"/>
    <b v="0"/>
    <n v="1260"/>
    <b v="1"/>
    <s v="theater/spaces"/>
    <n v="0.88860453543754891"/>
    <n v="89.314285714285717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x v="3030"/>
    <d v="2013-05-04T07:26:49"/>
    <n v="1365082009"/>
    <x v="3035"/>
    <b v="0"/>
    <n v="307"/>
    <b v="1"/>
    <s v="theater/spaces"/>
    <n v="0.91922883319342674"/>
    <n v="88.588631921824103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x v="3031"/>
    <d v="2013-08-16T05:59:00"/>
    <n v="1373568644"/>
    <x v="3036"/>
    <b v="0"/>
    <n v="329"/>
    <b v="1"/>
    <s v="theater/spaces"/>
    <n v="0.78906669191680079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x v="3032"/>
    <d v="2010-10-01T22:59:00"/>
    <n v="1279574773"/>
    <x v="3037"/>
    <b v="0"/>
    <n v="32"/>
    <b v="1"/>
    <s v="theater/spaces"/>
    <n v="0.46904315196998125"/>
    <n v="33.3125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x v="3033"/>
    <d v="2016-03-04T00:03:17"/>
    <n v="1451887397"/>
    <x v="3038"/>
    <b v="0"/>
    <n v="27"/>
    <b v="1"/>
    <s v="theater/spaces"/>
    <n v="0.99502487562189057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x v="3034"/>
    <d v="2013-12-29T01:59:00"/>
    <n v="1386011038"/>
    <x v="3039"/>
    <b v="0"/>
    <n v="236"/>
    <b v="1"/>
    <s v="theater/spaces"/>
    <n v="0.9198455763246467"/>
    <n v="92.130423728813554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x v="3035"/>
    <d v="2015-06-26T17:00:00"/>
    <n v="1434999621"/>
    <x v="3040"/>
    <b v="0"/>
    <n v="42"/>
    <b v="1"/>
    <s v="theater/spaces"/>
    <n v="0.93023255813953487"/>
    <n v="76.785714285714292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x v="3036"/>
    <d v="2016-01-20T14:50:48"/>
    <n v="1450731048"/>
    <x v="3041"/>
    <b v="0"/>
    <n v="95"/>
    <b v="1"/>
    <s v="theater/spaces"/>
    <n v="0.90512540894220284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x v="3037"/>
    <d v="2015-10-06T10:30:47"/>
    <n v="1441557047"/>
    <x v="3042"/>
    <b v="0"/>
    <n v="37"/>
    <b v="1"/>
    <s v="theater/spaces"/>
    <n v="0.78125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x v="3038"/>
    <d v="2015-04-15T20:50:00"/>
    <n v="1426815699"/>
    <x v="3043"/>
    <b v="0"/>
    <n v="128"/>
    <b v="1"/>
    <s v="theater/spaces"/>
    <n v="0.9090358160111508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x v="3039"/>
    <d v="2016-02-02T11:26:38"/>
    <n v="1453137998"/>
    <x v="3044"/>
    <b v="0"/>
    <n v="156"/>
    <b v="1"/>
    <s v="theater/spaces"/>
    <n v="0.91456443868607573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x v="3040"/>
    <d v="2014-08-21T21:44:15"/>
    <n v="1406087055"/>
    <x v="3045"/>
    <b v="0"/>
    <n v="64"/>
    <b v="1"/>
    <s v="theater/spaces"/>
    <n v="0.75354259211116259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x v="3041"/>
    <d v="2014-09-09T22:52:00"/>
    <n v="1407784586"/>
    <x v="3046"/>
    <b v="0"/>
    <n v="58"/>
    <b v="1"/>
    <s v="theater/spaces"/>
    <n v="0.52397691848510974"/>
    <n v="259.94827586206895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x v="3042"/>
    <d v="2016-04-27T07:16:00"/>
    <n v="1457999054"/>
    <x v="3047"/>
    <b v="0"/>
    <n v="20"/>
    <b v="1"/>
    <s v="theater/spaces"/>
    <n v="0.67114093959731547"/>
    <n v="37.25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x v="3043"/>
    <d v="2014-12-31T15:22:00"/>
    <n v="1417556262"/>
    <x v="3048"/>
    <b v="0"/>
    <n v="47"/>
    <b v="1"/>
    <s v="theater/spaces"/>
    <n v="0.6009615384615384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x v="3044"/>
    <d v="2015-06-13T18:20:55"/>
    <n v="1431649255"/>
    <x v="3049"/>
    <b v="0"/>
    <n v="54"/>
    <b v="1"/>
    <s v="theater/spaces"/>
    <n v="0.9375"/>
    <n v="74.074074074074076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x v="3045"/>
    <d v="2016-05-04T22:02:40"/>
    <n v="1459828960"/>
    <x v="3050"/>
    <b v="0"/>
    <n v="9"/>
    <b v="1"/>
    <s v="theater/spaces"/>
    <n v="0.94339622641509435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x v="3046"/>
    <d v="2017-02-08T03:59:05"/>
    <n v="1483955945"/>
    <x v="3051"/>
    <b v="1"/>
    <n v="35"/>
    <b v="0"/>
    <s v="theater/spaces"/>
    <n v="4.2321644498186215"/>
    <n v="23.62857142857143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x v="3047"/>
    <d v="2015-05-28T09:59:00"/>
    <n v="1430237094"/>
    <x v="3052"/>
    <b v="0"/>
    <n v="2"/>
    <b v="0"/>
    <s v="theater/spaces"/>
    <n v="666.66666666666663"/>
    <n v="37.5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x v="3048"/>
    <d v="2014-10-01T21:59:00"/>
    <n v="1407781013"/>
    <x v="3053"/>
    <b v="0"/>
    <n v="3"/>
    <b v="0"/>
    <s v="theater/spaces"/>
    <n v="25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x v="3049"/>
    <d v="2015-03-01T19:04:00"/>
    <n v="1422043154"/>
    <x v="3054"/>
    <b v="0"/>
    <n v="0"/>
    <b v="0"/>
    <s v="theater/spaces"/>
    <e v="#DIV/0!"/>
    <e v="#DIV/0!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x v="3050"/>
    <d v="2015-01-09T16:59:50"/>
    <n v="1415660390"/>
    <x v="3055"/>
    <b v="0"/>
    <n v="1"/>
    <b v="0"/>
    <s v="theater/spaces"/>
    <n v="20000"/>
    <n v="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x v="3051"/>
    <d v="2014-09-29T09:16:24"/>
    <n v="1406819784"/>
    <x v="3056"/>
    <b v="0"/>
    <n v="0"/>
    <b v="0"/>
    <s v="theater/spaces"/>
    <e v="#DIV/0!"/>
    <e v="#DIV/0!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x v="3052"/>
    <d v="2016-04-03T08:36:51"/>
    <n v="1457105811"/>
    <x v="3057"/>
    <b v="0"/>
    <n v="0"/>
    <b v="0"/>
    <s v="theater/spaces"/>
    <e v="#DIV/0!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x v="3053"/>
    <d v="2016-05-20T02:59:00"/>
    <n v="1459414740"/>
    <x v="3058"/>
    <b v="0"/>
    <n v="3"/>
    <b v="0"/>
    <s v="theater/spaces"/>
    <n v="600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x v="3054"/>
    <d v="2014-08-08T16:27:26"/>
    <n v="1404944846"/>
    <x v="3059"/>
    <b v="0"/>
    <n v="11"/>
    <b v="0"/>
    <s v="theater/spaces"/>
    <n v="33.259423503325941"/>
    <n v="41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x v="3055"/>
    <d v="2015-09-28T00:35:34"/>
    <n v="1440830134"/>
    <x v="3060"/>
    <b v="0"/>
    <n v="6"/>
    <b v="0"/>
    <s v="theater/spaces"/>
    <n v="656.71641791044772"/>
    <n v="55.833333333333336"/>
    <x v="1"/>
    <x v="38"/>
  </r>
  <r>
    <n v="3061"/>
    <s v="Help Save Parkway Cinemas!"/>
    <s v="Save a historic Local theater."/>
    <x v="80"/>
    <n v="0"/>
    <x v="2"/>
    <x v="0"/>
    <s v="USD"/>
    <x v="3056"/>
    <d v="2014-08-13T12:49:08"/>
    <n v="1405363748"/>
    <x v="3061"/>
    <b v="0"/>
    <n v="0"/>
    <b v="0"/>
    <s v="theater/spaces"/>
    <e v="#DIV/0!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x v="3057"/>
    <d v="2015-09-30T12:00:00"/>
    <n v="1441111892"/>
    <x v="3062"/>
    <b v="0"/>
    <n v="67"/>
    <b v="0"/>
    <s v="theater/spaces"/>
    <n v="1.4961101137043686"/>
    <n v="99.761194029850742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x v="3058"/>
    <d v="2016-10-22T16:08:58"/>
    <n v="1474150138"/>
    <x v="3063"/>
    <b v="0"/>
    <n v="23"/>
    <b v="0"/>
    <s v="theater/spaces"/>
    <n v="5.1107325383304945"/>
    <n v="25.521739130434781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x v="3059"/>
    <d v="2015-11-22T00:59:00"/>
    <n v="1445483246"/>
    <x v="3064"/>
    <b v="0"/>
    <n v="72"/>
    <b v="0"/>
    <s v="theater/spaces"/>
    <n v="8.8537362767087711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x v="3060"/>
    <d v="2014-07-29T19:19:32"/>
    <n v="1404523172"/>
    <x v="3065"/>
    <b v="0"/>
    <n v="2"/>
    <b v="0"/>
    <s v="theater/spaces"/>
    <n v="2500"/>
    <n v="5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x v="3061"/>
    <d v="2016-07-09T23:28:57"/>
    <n v="1465536537"/>
    <x v="3066"/>
    <b v="0"/>
    <n v="15"/>
    <b v="0"/>
    <s v="theater/spaces"/>
    <n v="8.34326579261025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x v="3062"/>
    <d v="2015-09-09T16:31:19"/>
    <n v="1439245879"/>
    <x v="3067"/>
    <b v="0"/>
    <n v="1"/>
    <b v="0"/>
    <s v="theater/spaces"/>
    <n v="40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x v="3063"/>
    <d v="2015-10-16T10:35:52"/>
    <n v="1442421352"/>
    <x v="3068"/>
    <b v="0"/>
    <n v="2"/>
    <b v="0"/>
    <s v="theater/spaces"/>
    <n v="1428.5714285714287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x v="3064"/>
    <d v="2014-12-14T14:00:34"/>
    <n v="1415995234"/>
    <x v="3069"/>
    <b v="0"/>
    <n v="7"/>
    <b v="0"/>
    <s v="theater/spaces"/>
    <n v="7.0921985815602833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x v="3065"/>
    <d v="2016-12-07T11:36:09"/>
    <n v="1479317769"/>
    <x v="3070"/>
    <b v="0"/>
    <n v="16"/>
    <b v="0"/>
    <s v="theater/spaces"/>
    <n v="29.940119760479043"/>
    <n v="20.875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x v="3066"/>
    <d v="2015-04-20T23:59:00"/>
    <n v="1428082481"/>
    <x v="3071"/>
    <b v="0"/>
    <n v="117"/>
    <b v="0"/>
    <s v="theater/spaces"/>
    <n v="1.6729401923881222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x v="3067"/>
    <d v="2016-10-29T19:46:00"/>
    <n v="1476549262"/>
    <x v="3072"/>
    <b v="0"/>
    <n v="2"/>
    <b v="0"/>
    <s v="theater/spaces"/>
    <n v="600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x v="3068"/>
    <d v="2015-06-14T13:19:00"/>
    <n v="1429287900"/>
    <x v="3073"/>
    <b v="0"/>
    <n v="7"/>
    <b v="0"/>
    <s v="theater/spaces"/>
    <n v="4341.085271317829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x v="3069"/>
    <d v="2016-03-10T07:42:39"/>
    <n v="1455025359"/>
    <x v="3074"/>
    <b v="0"/>
    <n v="3"/>
    <b v="0"/>
    <s v="theater/spaces"/>
    <n v="1136.3636363636363"/>
    <n v="7.333333333333333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x v="3070"/>
    <d v="2016-08-18T20:27:20"/>
    <n v="1467253640"/>
    <x v="3075"/>
    <b v="0"/>
    <n v="20"/>
    <b v="0"/>
    <s v="theater/spaces"/>
    <n v="11.574074074074074"/>
    <n v="64.8"/>
    <x v="1"/>
    <x v="38"/>
  </r>
  <r>
    <n v="3076"/>
    <s v="10,000 Hours"/>
    <s v="Helping female comedians get in their 10,000 Hours of practice!"/>
    <x v="3"/>
    <n v="1506"/>
    <x v="2"/>
    <x v="0"/>
    <s v="USD"/>
    <x v="3071"/>
    <d v="2015-10-09T09:38:43"/>
    <n v="1439221123"/>
    <x v="3076"/>
    <b v="0"/>
    <n v="50"/>
    <b v="0"/>
    <s v="theater/spaces"/>
    <n v="6.640106241699867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x v="3072"/>
    <d v="2017-03-02T16:57:58"/>
    <n v="1485903478"/>
    <x v="3077"/>
    <b v="0"/>
    <n v="2"/>
    <b v="0"/>
    <s v="theater/spaces"/>
    <n v="209.52380952380952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x v="3073"/>
    <d v="2015-02-25T21:19:55"/>
    <n v="1422328795"/>
    <x v="3078"/>
    <b v="0"/>
    <n v="3"/>
    <b v="0"/>
    <s v="theater/spaces"/>
    <n v="845.07042253521126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x v="3074"/>
    <d v="2015-03-22T10:07:15"/>
    <n v="1424452035"/>
    <x v="3079"/>
    <b v="0"/>
    <n v="27"/>
    <b v="0"/>
    <s v="theater/spaces"/>
    <n v="118.80153215749154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x v="3075"/>
    <d v="2014-12-26T19:40:44"/>
    <n v="1414456844"/>
    <x v="3080"/>
    <b v="0"/>
    <n v="7"/>
    <b v="0"/>
    <s v="theater/spaces"/>
    <n v="5319.148936170212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x v="3076"/>
    <d v="2015-09-19T22:21:31"/>
    <n v="1440130891"/>
    <x v="3081"/>
    <b v="0"/>
    <n v="5"/>
    <b v="0"/>
    <s v="theater/spaces"/>
    <n v="475.5111745126010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x v="3077"/>
    <d v="2015-11-15T17:09:06"/>
    <n v="1445033346"/>
    <x v="3082"/>
    <b v="0"/>
    <n v="0"/>
    <b v="0"/>
    <s v="theater/spaces"/>
    <e v="#DIV/0!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x v="3078"/>
    <d v="2014-08-31T23:00:00"/>
    <n v="1406986278"/>
    <x v="3083"/>
    <b v="0"/>
    <n v="3"/>
    <b v="0"/>
    <s v="theater/spaces"/>
    <n v="357.1428571428571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x v="3079"/>
    <d v="2015-05-05T12:48:00"/>
    <n v="1428340931"/>
    <x v="3084"/>
    <b v="0"/>
    <n v="6"/>
    <b v="0"/>
    <s v="theater/spaces"/>
    <n v="8.6361702127659576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x v="3080"/>
    <d v="2015-09-29T15:12:39"/>
    <n v="1440969159"/>
    <x v="3085"/>
    <b v="0"/>
    <n v="9"/>
    <b v="0"/>
    <s v="theater/spaces"/>
    <n v="40.983606557377051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x v="3081"/>
    <d v="2015-08-17T10:05:59"/>
    <n v="1434643559"/>
    <x v="3086"/>
    <b v="0"/>
    <n v="3"/>
    <b v="0"/>
    <s v="theater/spaces"/>
    <n v="400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x v="3082"/>
    <d v="2016-12-20T22:36:30"/>
    <n v="1477107390"/>
    <x v="3087"/>
    <b v="0"/>
    <n v="2"/>
    <b v="0"/>
    <s v="theater/spaces"/>
    <n v="160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x v="3083"/>
    <d v="2015-01-08T07:41:00"/>
    <n v="1418046247"/>
    <x v="3088"/>
    <b v="0"/>
    <n v="3"/>
    <b v="0"/>
    <s v="theater/spaces"/>
    <n v="515.8730158730159"/>
    <n v="42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x v="3084"/>
    <d v="2016-07-08T19:59:00"/>
    <n v="1465304483"/>
    <x v="3089"/>
    <b v="0"/>
    <n v="45"/>
    <b v="0"/>
    <s v="theater/spaces"/>
    <n v="4.2705842159207377"/>
    <n v="130.0888888888889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x v="3085"/>
    <d v="2015-05-01T12:39:05"/>
    <n v="1425325145"/>
    <x v="3090"/>
    <b v="0"/>
    <n v="9"/>
    <b v="0"/>
    <s v="theater/spaces"/>
    <n v="19.681595521343596"/>
    <n v="1270.2222222222222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x v="3086"/>
    <d v="2016-08-14T16:45:43"/>
    <n v="1468622743"/>
    <x v="3091"/>
    <b v="0"/>
    <n v="9"/>
    <b v="0"/>
    <s v="theater/spaces"/>
    <n v="6.2814070351758797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x v="3087"/>
    <d v="2015-10-15T16:00:00"/>
    <n v="1441723912"/>
    <x v="3092"/>
    <b v="0"/>
    <n v="21"/>
    <b v="0"/>
    <s v="theater/spaces"/>
    <n v="84.517279557805594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x v="2806"/>
    <d v="2014-05-31T21:59:00"/>
    <n v="1398980941"/>
    <x v="3093"/>
    <b v="0"/>
    <n v="17"/>
    <b v="0"/>
    <s v="theater/spaces"/>
    <n v="4.395604395604396"/>
    <n v="53.529411764705884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x v="3088"/>
    <d v="2015-09-20T13:05:56"/>
    <n v="1437591956"/>
    <x v="3094"/>
    <b v="0"/>
    <n v="1"/>
    <b v="0"/>
    <s v="theater/spaces"/>
    <n v="4000"/>
    <n v="2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x v="3089"/>
    <d v="2016-07-31T18:36:20"/>
    <n v="1464827780"/>
    <x v="3095"/>
    <b v="0"/>
    <n v="1"/>
    <b v="0"/>
    <s v="theater/spaces"/>
    <n v="298.39999999999998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x v="3090"/>
    <d v="2015-05-20T13:48:46"/>
    <n v="1429559326"/>
    <x v="3096"/>
    <b v="0"/>
    <n v="14"/>
    <b v="0"/>
    <s v="theater/spaces"/>
    <n v="25.157232704402517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x v="3091"/>
    <d v="2016-10-07T08:00:00"/>
    <n v="1474027501"/>
    <x v="3097"/>
    <b v="0"/>
    <n v="42"/>
    <b v="0"/>
    <s v="theater/spaces"/>
    <n v="5.830903790087463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x v="3092"/>
    <d v="2016-02-07T18:17:00"/>
    <n v="1450724449"/>
    <x v="3098"/>
    <b v="0"/>
    <n v="27"/>
    <b v="0"/>
    <s v="theater/spaces"/>
    <n v="27.716154721274176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x v="3093"/>
    <d v="2016-02-11T22:33:11"/>
    <n v="1452659591"/>
    <x v="3099"/>
    <b v="0"/>
    <n v="5"/>
    <b v="0"/>
    <s v="theater/spaces"/>
    <n v="7.194244604316546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x v="3094"/>
    <d v="2014-10-20T08:56:15"/>
    <n v="1411224975"/>
    <x v="3100"/>
    <b v="0"/>
    <n v="13"/>
    <b v="0"/>
    <s v="theater/spaces"/>
    <n v="6.5681444991789819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x v="3095"/>
    <d v="2015-07-16T01:56:00"/>
    <n v="1434445937"/>
    <x v="3101"/>
    <b v="0"/>
    <n v="12"/>
    <b v="0"/>
    <s v="theater/spaces"/>
    <n v="8.3333333333333339"/>
    <n v="25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x v="3096"/>
    <d v="2016-08-23T02:10:18"/>
    <n v="1467619818"/>
    <x v="3102"/>
    <b v="0"/>
    <n v="90"/>
    <b v="0"/>
    <s v="theater/spaces"/>
    <n v="2.556727388942154"/>
    <n v="69.533333333333331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x v="3097"/>
    <d v="2015-06-11T21:45:06"/>
    <n v="1428896706"/>
    <x v="3103"/>
    <b v="0"/>
    <n v="2"/>
    <b v="0"/>
    <s v="theater/spaces"/>
    <n v="372.72727272727275"/>
    <n v="5.5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x v="3098"/>
    <d v="2015-02-02T20:00:00"/>
    <n v="1420235311"/>
    <x v="3104"/>
    <b v="0"/>
    <n v="5"/>
    <b v="0"/>
    <s v="theater/spaces"/>
    <n v="3.3755274261603376"/>
    <n v="237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x v="3099"/>
    <d v="2014-10-18T23:00:00"/>
    <n v="1408986916"/>
    <x v="3105"/>
    <b v="0"/>
    <n v="31"/>
    <b v="0"/>
    <s v="theater/spaces"/>
    <n v="2.3606623586429727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x v="3100"/>
    <d v="2015-09-16T16:00:00"/>
    <n v="1440497876"/>
    <x v="3106"/>
    <b v="0"/>
    <n v="4"/>
    <b v="0"/>
    <s v="theater/spaces"/>
    <n v="24.390243902439025"/>
    <n v="10.25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x v="3101"/>
    <d v="2015-05-11T13:32:31"/>
    <n v="1430767951"/>
    <x v="3107"/>
    <b v="0"/>
    <n v="29"/>
    <b v="0"/>
    <s v="theater/spaces"/>
    <n v="5.0600885515496525"/>
    <n v="272.58620689655174"/>
    <x v="1"/>
    <x v="38"/>
  </r>
  <r>
    <n v="3108"/>
    <s v="Funding a home for our Children's Theater"/>
    <s v="We need a permanent home for the theater!"/>
    <x v="63"/>
    <n v="26"/>
    <x v="2"/>
    <x v="0"/>
    <s v="USD"/>
    <x v="3102"/>
    <d v="2015-04-28T09:19:54"/>
    <n v="1425053994"/>
    <x v="3108"/>
    <b v="0"/>
    <n v="2"/>
    <b v="0"/>
    <s v="theater/spaces"/>
    <n v="1923.0769230769231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x v="3103"/>
    <d v="2014-08-27T21:00:10"/>
    <n v="1406170810"/>
    <x v="3109"/>
    <b v="0"/>
    <n v="114"/>
    <b v="0"/>
    <s v="theater/spaces"/>
    <n v="3.9951756369666818"/>
    <n v="58.184210526315788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x v="3104"/>
    <d v="2017-02-18T18:45:19"/>
    <n v="1484009119"/>
    <x v="3110"/>
    <b v="0"/>
    <n v="1"/>
    <b v="0"/>
    <s v="theater/spaces"/>
    <n v="2500"/>
    <n v="10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x v="3105"/>
    <d v="2014-10-04T08:17:00"/>
    <n v="1409753820"/>
    <x v="3111"/>
    <b v="0"/>
    <n v="76"/>
    <b v="0"/>
    <s v="theater/spaces"/>
    <n v="3.7537537537537538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x v="3106"/>
    <d v="2016-10-31T20:55:34"/>
    <n v="1472784934"/>
    <x v="3112"/>
    <b v="0"/>
    <n v="9"/>
    <b v="0"/>
    <s v="theater/spaces"/>
    <n v="21.1132437619961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x v="3107"/>
    <d v="2015-04-17T11:33:02"/>
    <n v="1426699982"/>
    <x v="3113"/>
    <b v="0"/>
    <n v="37"/>
    <b v="0"/>
    <s v="theater/spaces"/>
    <n v="23.565264293419634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x v="3108"/>
    <d v="2014-09-21T09:10:50"/>
    <n v="1406128250"/>
    <x v="3114"/>
    <b v="0"/>
    <n v="0"/>
    <b v="0"/>
    <s v="theater/spaces"/>
    <e v="#DIV/0!"/>
    <e v="#DIV/0!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x v="3109"/>
    <d v="2016-06-05T04:43:47"/>
    <n v="1462531427"/>
    <x v="3115"/>
    <b v="0"/>
    <n v="1"/>
    <b v="0"/>
    <s v="theater/spaces"/>
    <n v="33.333333333333336"/>
    <n v="300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x v="3110"/>
    <d v="2015-04-01T06:22:05"/>
    <n v="1426681325"/>
    <x v="3116"/>
    <b v="0"/>
    <n v="10"/>
    <b v="0"/>
    <s v="theater/spaces"/>
    <n v="1.7441860465116279"/>
    <n v="43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x v="3111"/>
    <d v="2016-05-27T07:12:00"/>
    <n v="1463648360"/>
    <x v="3117"/>
    <b v="0"/>
    <n v="1"/>
    <b v="0"/>
    <s v="theater/spaces"/>
    <n v="1000"/>
    <n v="1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x v="3112"/>
    <d v="2016-07-02T09:35:23"/>
    <n v="1465832123"/>
    <x v="3118"/>
    <b v="0"/>
    <n v="2"/>
    <b v="0"/>
    <s v="theater/spaces"/>
    <n v="322.580645161290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x v="3113"/>
    <d v="2015-03-26T18:05:32"/>
    <n v="1424826332"/>
    <x v="3119"/>
    <b v="0"/>
    <n v="1"/>
    <b v="0"/>
    <s v="theater/spaces"/>
    <n v="2000"/>
    <n v="5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x v="3114"/>
    <d v="2016-05-05T15:36:36"/>
    <n v="1457303796"/>
    <x v="3120"/>
    <b v="0"/>
    <n v="10"/>
    <b v="0"/>
    <s v="theater/spaces"/>
    <n v="10156.25"/>
    <n v="12.8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x v="3115"/>
    <d v="2014-09-26T10:18:55"/>
    <n v="1406564335"/>
    <x v="3121"/>
    <b v="0"/>
    <n v="1"/>
    <b v="0"/>
    <s v="theater/spaces"/>
    <n v="150"/>
    <n v="10"/>
    <x v="1"/>
    <x v="38"/>
  </r>
  <r>
    <n v="3122"/>
    <s v="be back soon (Canceled)"/>
    <s v="cancelled until further notice"/>
    <x v="212"/>
    <n v="116"/>
    <x v="1"/>
    <x v="0"/>
    <s v="USD"/>
    <x v="3116"/>
    <d v="2016-11-09T17:22:12"/>
    <n v="1478298132"/>
    <x v="3122"/>
    <b v="0"/>
    <n v="2"/>
    <b v="0"/>
    <s v="theater/spaces"/>
    <n v="1.7155172413793103"/>
    <n v="5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x v="3117"/>
    <d v="2016-07-09T17:49:58"/>
    <n v="1465516198"/>
    <x v="3123"/>
    <b v="0"/>
    <n v="348"/>
    <b v="0"/>
    <s v="theater/spaces"/>
    <n v="1.4672739224340314"/>
    <n v="244.80459770114942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x v="3118"/>
    <d v="2015-02-02T12:43:21"/>
    <n v="1417718601"/>
    <x v="3124"/>
    <b v="0"/>
    <n v="4"/>
    <b v="0"/>
    <s v="theater/spaces"/>
    <n v="30769.23076923077"/>
    <n v="6.5"/>
    <x v="1"/>
    <x v="38"/>
  </r>
  <r>
    <n v="3125"/>
    <s v="N/A (Canceled)"/>
    <s v="N/A"/>
    <x v="86"/>
    <n v="0"/>
    <x v="1"/>
    <x v="0"/>
    <s v="USD"/>
    <x v="3119"/>
    <d v="2016-01-06T22:57:52"/>
    <n v="1449550672"/>
    <x v="3125"/>
    <b v="0"/>
    <n v="0"/>
    <b v="0"/>
    <s v="theater/spaces"/>
    <e v="#DIV/0!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x v="3120"/>
    <d v="2016-03-27T17:26:02"/>
    <n v="1456532762"/>
    <x v="3126"/>
    <b v="0"/>
    <n v="17"/>
    <b v="0"/>
    <s v="theater/spaces"/>
    <n v="24.0384615384615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x v="3121"/>
    <d v="2015-03-01T14:33:49"/>
    <n v="1422650029"/>
    <x v="3127"/>
    <b v="0"/>
    <n v="0"/>
    <b v="0"/>
    <s v="theater/spaces"/>
    <e v="#DIV/0!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x v="3122"/>
    <d v="2017-03-16T12:49:01"/>
    <n v="1487101741"/>
    <x v="3128"/>
    <b v="0"/>
    <n v="117"/>
    <b v="0"/>
    <s v="theater/plays"/>
    <n v="0.92075379043643735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x v="3123"/>
    <d v="2017-04-18T13:13:39"/>
    <n v="1489090419"/>
    <x v="3129"/>
    <b v="0"/>
    <n v="1"/>
    <b v="0"/>
    <s v="theater/plays"/>
    <n v="125"/>
    <n v="10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x v="3124"/>
    <d v="2017-04-13T22:59:00"/>
    <n v="1489504916"/>
    <x v="3130"/>
    <b v="0"/>
    <n v="4"/>
    <b v="0"/>
    <s v="theater/plays"/>
    <n v="26.666666666666668"/>
    <n v="93.75"/>
    <x v="1"/>
    <x v="6"/>
  </r>
  <r>
    <n v="3131"/>
    <s v="SNAKE EYES"/>
    <s v="A Staged Reading of &quot;Snake Eyes,&quot; a new play by Alex Rafala"/>
    <x v="393"/>
    <n v="645"/>
    <x v="3"/>
    <x v="0"/>
    <s v="USD"/>
    <x v="3125"/>
    <d v="2017-04-08T06:54:05"/>
    <n v="1489067645"/>
    <x v="3131"/>
    <b v="0"/>
    <n v="12"/>
    <b v="0"/>
    <s v="theater/plays"/>
    <n v="6.3565891472868215"/>
    <n v="53.75"/>
    <x v="1"/>
    <x v="6"/>
  </r>
  <r>
    <n v="3132"/>
    <s v="A Bite of a Snake Play"/>
    <s v="Smells Like Money, Drips Like Honey, Taste Like Mocha, Better Run AWAY"/>
    <x v="11"/>
    <n v="10"/>
    <x v="3"/>
    <x v="0"/>
    <s v="USD"/>
    <x v="3126"/>
    <d v="2017-04-21T01:24:20"/>
    <n v="1487579060"/>
    <x v="3132"/>
    <b v="0"/>
    <n v="1"/>
    <b v="0"/>
    <s v="theater/plays"/>
    <n v="300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x v="3127"/>
    <d v="2017-03-24T06:33:54"/>
    <n v="1487770434"/>
    <x v="3133"/>
    <b v="0"/>
    <n v="16"/>
    <b v="0"/>
    <s v="theater/plays"/>
    <n v="0.92592592592592593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x v="3128"/>
    <d v="2017-03-27T10:16:59"/>
    <n v="1488820619"/>
    <x v="3134"/>
    <b v="0"/>
    <n v="12"/>
    <b v="0"/>
    <s v="theater/plays"/>
    <n v="4.4444444444444446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x v="3129"/>
    <d v="2017-04-03T21:38:41"/>
    <n v="1489376321"/>
    <x v="3135"/>
    <b v="0"/>
    <n v="7"/>
    <b v="0"/>
    <s v="theater/plays"/>
    <n v="4.7962962962962967"/>
    <n v="23.142857142857142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x v="3130"/>
    <d v="2017-03-31T16:59:00"/>
    <n v="1487847954"/>
    <x v="3136"/>
    <b v="0"/>
    <n v="22"/>
    <b v="0"/>
    <s v="theater/plays"/>
    <n v="0.78247261345852892"/>
    <n v="29.045454545454547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x v="3131"/>
    <d v="2017-05-03T13:12:00"/>
    <n v="1489439669"/>
    <x v="3137"/>
    <b v="0"/>
    <n v="1"/>
    <b v="0"/>
    <s v="theater/plays"/>
    <n v="30"/>
    <n v="5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x v="3132"/>
    <d v="2017-04-03T09:30:07"/>
    <n v="1489591807"/>
    <x v="3138"/>
    <b v="0"/>
    <n v="0"/>
    <b v="0"/>
    <s v="theater/plays"/>
    <e v="#DIV/0!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x v="3133"/>
    <d v="2017-03-24T22:33:00"/>
    <n v="1487485760"/>
    <x v="3139"/>
    <b v="0"/>
    <n v="6"/>
    <b v="0"/>
    <s v="theater/plays"/>
    <n v="18.518518518518519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x v="3134"/>
    <d v="2017-04-07T10:15:03"/>
    <n v="1488993303"/>
    <x v="3140"/>
    <b v="0"/>
    <n v="4"/>
    <b v="0"/>
    <s v="theater/plays"/>
    <n v="104.16666666666667"/>
    <n v="24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x v="3135"/>
    <d v="2017-04-16T14:00:00"/>
    <n v="1488823488"/>
    <x v="3141"/>
    <b v="0"/>
    <n v="8"/>
    <b v="0"/>
    <s v="theater/plays"/>
    <n v="1.9379844961240309"/>
    <n v="32.2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x v="3136"/>
    <d v="2017-03-19T05:18:59"/>
    <n v="1487333939"/>
    <x v="3142"/>
    <b v="0"/>
    <n v="3"/>
    <b v="0"/>
    <s v="theater/plays"/>
    <n v="61.111111111111114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x v="3137"/>
    <d v="2017-04-09T02:35:56"/>
    <n v="1489480556"/>
    <x v="3143"/>
    <b v="0"/>
    <n v="0"/>
    <b v="0"/>
    <s v="theater/plays"/>
    <e v="#DIV/0!"/>
    <e v="#DIV/0!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x v="3138"/>
    <d v="2017-03-19T00:00:00"/>
    <n v="1488459307"/>
    <x v="3144"/>
    <b v="0"/>
    <n v="30"/>
    <b v="0"/>
    <s v="theater/plays"/>
    <n v="1.3262599469496021"/>
    <n v="251.33333333333334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x v="3139"/>
    <d v="2017-03-27T17:58:54"/>
    <n v="1485478734"/>
    <x v="3145"/>
    <b v="0"/>
    <n v="0"/>
    <b v="0"/>
    <s v="theater/plays"/>
    <e v="#DIV/0!"/>
    <e v="#DIV/0!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x v="3140"/>
    <d v="2017-04-16T09:22:46"/>
    <n v="1488471766"/>
    <x v="3146"/>
    <b v="0"/>
    <n v="12"/>
    <b v="0"/>
    <s v="theater/plays"/>
    <n v="9.5238095238095237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x v="3141"/>
    <d v="2014-11-06T18:15:55"/>
    <n v="1411859755"/>
    <x v="3147"/>
    <b v="1"/>
    <n v="213"/>
    <b v="1"/>
    <s v="theater/plays"/>
    <n v="0.85088279089555419"/>
    <n v="110.35211267605634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x v="3142"/>
    <d v="2014-09-30T22:00:00"/>
    <n v="1410278284"/>
    <x v="3148"/>
    <b v="1"/>
    <n v="57"/>
    <b v="1"/>
    <s v="theater/plays"/>
    <n v="0.76238881829733163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x v="3143"/>
    <d v="2012-12-06T20:00:00"/>
    <n v="1352766300"/>
    <x v="3149"/>
    <b v="1"/>
    <n v="25"/>
    <b v="1"/>
    <s v="theater/plays"/>
    <n v="0.96153846153846156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x v="3144"/>
    <d v="2011-01-24T22:00:00"/>
    <n v="1288160403"/>
    <x v="3150"/>
    <b v="1"/>
    <n v="104"/>
    <b v="1"/>
    <s v="theater/plays"/>
    <n v="0.99009900990099009"/>
    <n v="33.990384615384613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x v="3145"/>
    <d v="2014-09-10T14:09:34"/>
    <n v="1407787774"/>
    <x v="3151"/>
    <b v="1"/>
    <n v="34"/>
    <b v="1"/>
    <s v="theater/plays"/>
    <n v="0.99601593625498008"/>
    <n v="103.35294117647059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x v="3146"/>
    <d v="2013-11-02T14:49:27"/>
    <n v="1380833367"/>
    <x v="3152"/>
    <b v="1"/>
    <n v="67"/>
    <b v="1"/>
    <s v="theater/plays"/>
    <n v="0.94380094380094381"/>
    <n v="34.791044776119406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x v="3147"/>
    <d v="2011-04-30T22:59:00"/>
    <n v="1301542937"/>
    <x v="3153"/>
    <b v="1"/>
    <n v="241"/>
    <b v="1"/>
    <s v="theater/plays"/>
    <n v="0.29798857710454435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x v="3148"/>
    <d v="2012-04-01T14:00:58"/>
    <n v="1330722058"/>
    <x v="3154"/>
    <b v="1"/>
    <n v="123"/>
    <b v="1"/>
    <s v="theater/plays"/>
    <n v="0.8855154965211891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x v="3149"/>
    <d v="2012-12-20T05:58:45"/>
    <n v="1353412725"/>
    <x v="3155"/>
    <b v="1"/>
    <n v="302"/>
    <b v="1"/>
    <s v="theater/plays"/>
    <n v="0.5304910331100674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x v="3150"/>
    <d v="2012-06-01T16:52:24"/>
    <n v="1335567144"/>
    <x v="3156"/>
    <b v="1"/>
    <n v="89"/>
    <b v="1"/>
    <s v="theater/plays"/>
    <n v="0.9821428571428571"/>
    <n v="62.921348314606739"/>
    <x v="1"/>
    <x v="6"/>
  </r>
  <r>
    <n v="3157"/>
    <s v="Summer FourPlay"/>
    <s v="Four Directors.  Four One Acts.  Four Genres.  For You."/>
    <x v="23"/>
    <n v="4040"/>
    <x v="0"/>
    <x v="0"/>
    <s v="USD"/>
    <x v="3151"/>
    <d v="2014-07-18T23:00:00"/>
    <n v="1404932105"/>
    <x v="3157"/>
    <b v="1"/>
    <n v="41"/>
    <b v="1"/>
    <s v="theater/plays"/>
    <n v="0.99009900990099009"/>
    <n v="98.536585365853654"/>
    <x v="1"/>
    <x v="6"/>
  </r>
  <r>
    <n v="3158"/>
    <s v="Nursery Crimes"/>
    <s v="A 40s crime-noir play using nursery rhyme characters."/>
    <x v="10"/>
    <n v="5700"/>
    <x v="0"/>
    <x v="0"/>
    <s v="USD"/>
    <x v="3152"/>
    <d v="2013-07-22T14:09:12"/>
    <n v="1371931752"/>
    <x v="3158"/>
    <b v="1"/>
    <n v="69"/>
    <b v="1"/>
    <s v="theater/plays"/>
    <n v="0.8771929824561403"/>
    <n v="82.608695652173907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x v="3153"/>
    <d v="2012-01-18T17:00:00"/>
    <n v="1323221761"/>
    <x v="3159"/>
    <b v="1"/>
    <n v="52"/>
    <b v="1"/>
    <s v="theater/plays"/>
    <n v="0.74916842305041398"/>
    <n v="38.504230769230773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x v="3154"/>
    <d v="2014-08-12T22:59:00"/>
    <n v="1405923687"/>
    <x v="3160"/>
    <b v="1"/>
    <n v="57"/>
    <b v="1"/>
    <s v="theater/plays"/>
    <n v="0.98489822718319109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x v="3155"/>
    <d v="2014-10-15T06:52:02"/>
    <n v="1410785522"/>
    <x v="3161"/>
    <b v="1"/>
    <n v="74"/>
    <b v="1"/>
    <s v="theater/plays"/>
    <n v="0.95147478591817314"/>
    <n v="28.405405405405407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x v="3156"/>
    <d v="2014-07-06T20:00:00"/>
    <n v="1402331262"/>
    <x v="3162"/>
    <b v="1"/>
    <n v="63"/>
    <b v="1"/>
    <s v="theater/plays"/>
    <n v="0.78647267007471489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x v="3157"/>
    <d v="2014-06-15T12:05:25"/>
    <n v="1400263525"/>
    <x v="3163"/>
    <b v="1"/>
    <n v="72"/>
    <b v="1"/>
    <s v="theater/plays"/>
    <n v="0.89965397923875434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x v="3158"/>
    <d v="2014-06-09T13:20:15"/>
    <n v="1399490415"/>
    <x v="3164"/>
    <b v="1"/>
    <n v="71"/>
    <b v="1"/>
    <s v="theater/plays"/>
    <n v="0.93668040464593483"/>
    <n v="37.591549295774648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x v="73"/>
    <d v="2011-05-02T21:59:00"/>
    <n v="1302493760"/>
    <x v="3165"/>
    <b v="1"/>
    <n v="21"/>
    <b v="1"/>
    <s v="theater/plays"/>
    <n v="0.61475409836065575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x v="3159"/>
    <d v="2014-11-26T01:59:00"/>
    <n v="1414514153"/>
    <x v="3166"/>
    <b v="1"/>
    <n v="930"/>
    <b v="1"/>
    <s v="theater/plays"/>
    <n v="0.62411030846562832"/>
    <n v="60.300892473118282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x v="3160"/>
    <d v="2014-08-01T22:13:01"/>
    <n v="1405743181"/>
    <x v="3167"/>
    <b v="1"/>
    <n v="55"/>
    <b v="1"/>
    <s v="theater/plays"/>
    <n v="0.86083213773314204"/>
    <n v="63.363636363636367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x v="3161"/>
    <d v="2014-06-13T16:00:00"/>
    <n v="1399948353"/>
    <x v="3168"/>
    <b v="1"/>
    <n v="61"/>
    <b v="1"/>
    <s v="theater/plays"/>
    <n v="0.80515297906602257"/>
    <n v="50.901639344262293"/>
    <x v="1"/>
    <x v="6"/>
  </r>
  <r>
    <n v="3169"/>
    <s v="The Window"/>
    <s v="We're bringing The Window to the Cherry Lane Theater in January 2014."/>
    <x v="6"/>
    <n v="8241"/>
    <x v="0"/>
    <x v="0"/>
    <s v="USD"/>
    <x v="3162"/>
    <d v="2013-12-12T22:59:00"/>
    <n v="1384364561"/>
    <x v="3169"/>
    <b v="1"/>
    <n v="82"/>
    <b v="1"/>
    <s v="theater/plays"/>
    <n v="0.97075597621647858"/>
    <n v="100.5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x v="3163"/>
    <d v="2014-07-01T22:00:00"/>
    <n v="1401414944"/>
    <x v="3170"/>
    <b v="1"/>
    <n v="71"/>
    <b v="1"/>
    <s v="theater/plays"/>
    <n v="0.89086859688195996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x v="3164"/>
    <d v="2016-05-06T08:35:58"/>
    <n v="1459953358"/>
    <x v="3171"/>
    <b v="1"/>
    <n v="117"/>
    <b v="1"/>
    <s v="theater/plays"/>
    <n v="0.9189969804384928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x v="3165"/>
    <d v="2012-02-14T11:31:08"/>
    <n v="1326648668"/>
    <x v="3172"/>
    <b v="1"/>
    <n v="29"/>
    <b v="1"/>
    <s v="theater/plays"/>
    <n v="0.86956521739130432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x v="3166"/>
    <d v="2014-09-26T15:04:52"/>
    <n v="1409173492"/>
    <x v="3173"/>
    <b v="1"/>
    <n v="74"/>
    <b v="1"/>
    <s v="theater/plays"/>
    <n v="0.970873786407767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x v="3167"/>
    <d v="2014-08-25T14:45:08"/>
    <n v="1407789908"/>
    <x v="3174"/>
    <b v="1"/>
    <n v="23"/>
    <b v="1"/>
    <s v="theater/plays"/>
    <n v="0.98879367172050103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x v="3168"/>
    <d v="2011-02-17T15:17:07"/>
    <n v="1292793427"/>
    <x v="3175"/>
    <b v="1"/>
    <n v="60"/>
    <b v="1"/>
    <s v="theater/plays"/>
    <n v="0.91274187659729833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x v="3169"/>
    <d v="2013-08-18T09:00:00"/>
    <n v="1374531631"/>
    <x v="3176"/>
    <b v="1"/>
    <n v="55"/>
    <b v="1"/>
    <s v="theater/plays"/>
    <n v="0.87076076993583873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x v="3170"/>
    <d v="2014-06-21T10:00:09"/>
    <n v="1400774409"/>
    <x v="3177"/>
    <b v="1"/>
    <n v="51"/>
    <b v="1"/>
    <s v="theater/plays"/>
    <n v="0.85178875638841567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x v="3171"/>
    <d v="2014-07-16T08:31:15"/>
    <n v="1402929075"/>
    <x v="3178"/>
    <b v="1"/>
    <n v="78"/>
    <b v="1"/>
    <s v="theater/plays"/>
    <n v="0.58229813664596275"/>
    <n v="33.025641025641029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x v="3172"/>
    <d v="2013-05-06T10:51:11"/>
    <n v="1365699071"/>
    <x v="3179"/>
    <b v="1"/>
    <n v="62"/>
    <b v="1"/>
    <s v="theater/plays"/>
    <n v="0.87594529095982754"/>
    <n v="77.335806451612896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x v="3173"/>
    <d v="2014-06-20T03:54:09"/>
    <n v="1400666049"/>
    <x v="3180"/>
    <b v="1"/>
    <n v="45"/>
    <b v="1"/>
    <s v="theater/plays"/>
    <n v="0.83507306889352817"/>
    <n v="31.933333333333334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x v="3174"/>
    <d v="2014-06-15T10:00:00"/>
    <n v="1400570787"/>
    <x v="3181"/>
    <b v="1"/>
    <n v="15"/>
    <b v="1"/>
    <s v="theater/plays"/>
    <n v="0.9174311926605505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x v="3175"/>
    <d v="2012-01-31T11:00:00"/>
    <n v="1323211621"/>
    <x v="3182"/>
    <b v="1"/>
    <n v="151"/>
    <b v="1"/>
    <s v="theater/plays"/>
    <n v="0.99122061738884171"/>
    <n v="46.768211920529801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x v="3176"/>
    <d v="2013-08-23T13:04:29"/>
    <n v="1375729469"/>
    <x v="3183"/>
    <b v="1"/>
    <n v="68"/>
    <b v="1"/>
    <s v="theater/plays"/>
    <n v="0.91743119266055051"/>
    <n v="40.073529411764703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x v="3177"/>
    <d v="2014-07-01T17:50:31"/>
    <n v="1401666631"/>
    <x v="3184"/>
    <b v="1"/>
    <n v="46"/>
    <b v="1"/>
    <s v="theater/plays"/>
    <n v="0.93275488069414314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x v="3178"/>
    <d v="2014-07-16T17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x v="3179"/>
    <d v="2014-09-16T15:00:00"/>
    <n v="1408313438"/>
    <x v="3186"/>
    <b v="1"/>
    <n v="70"/>
    <b v="1"/>
    <s v="theater/plays"/>
    <n v="0.9785932721712538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x v="3180"/>
    <d v="2014-08-04T09:59:33"/>
    <n v="1405439973"/>
    <x v="3187"/>
    <b v="1"/>
    <n v="244"/>
    <b v="1"/>
    <s v="theater/plays"/>
    <n v="0.8598945196055950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x v="3181"/>
    <d v="2015-06-10T03:58:22"/>
    <n v="1432115902"/>
    <x v="3188"/>
    <b v="0"/>
    <n v="9"/>
    <b v="0"/>
    <s v="theater/musical"/>
    <n v="1.538461538461538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x v="3182"/>
    <d v="2015-05-24T02:18:52"/>
    <n v="1429863532"/>
    <x v="3189"/>
    <b v="0"/>
    <n v="19"/>
    <b v="0"/>
    <s v="theater/musical"/>
    <n v="8.112094395280236"/>
    <n v="356.84210526315792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x v="3183"/>
    <d v="2016-12-08T22:37:55"/>
    <n v="1478662675"/>
    <x v="3190"/>
    <b v="0"/>
    <n v="0"/>
    <b v="0"/>
    <s v="theater/musical"/>
    <e v="#DIV/0!"/>
    <e v="#DIV/0!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x v="3184"/>
    <d v="2016-08-16T12:07:49"/>
    <n v="1466186869"/>
    <x v="3191"/>
    <b v="0"/>
    <n v="4"/>
    <b v="0"/>
    <s v="theater/musical"/>
    <n v="24.834437086092716"/>
    <n v="37.75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x v="3185"/>
    <d v="2015-02-28T16:00:00"/>
    <n v="1421274859"/>
    <x v="3192"/>
    <b v="0"/>
    <n v="8"/>
    <b v="0"/>
    <s v="theater/musical"/>
    <n v="98.039215686274517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x v="3186"/>
    <d v="2015-02-20T17:14:16"/>
    <n v="1420586056"/>
    <x v="3193"/>
    <b v="0"/>
    <n v="24"/>
    <b v="0"/>
    <s v="theater/musical"/>
    <n v="8.5178875638841571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x v="3187"/>
    <d v="2015-07-26T19:29:58"/>
    <n v="1435368598"/>
    <x v="3194"/>
    <b v="0"/>
    <n v="0"/>
    <b v="0"/>
    <s v="theater/musical"/>
    <e v="#DIV/0!"/>
    <e v="#DIV/0!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x v="3188"/>
    <d v="2015-02-12T08:15:42"/>
    <n v="1421158542"/>
    <x v="3195"/>
    <b v="0"/>
    <n v="39"/>
    <b v="0"/>
    <s v="theater/musical"/>
    <n v="1.6908212560386473"/>
    <n v="53.07692307692308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x v="3189"/>
    <d v="2015-08-01T08:00:00"/>
    <n v="1433254875"/>
    <x v="3196"/>
    <b v="0"/>
    <n v="6"/>
    <b v="0"/>
    <s v="theater/musical"/>
    <n v="1666.6666666666667"/>
    <n v="300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x v="3190"/>
    <d v="2015-02-04T05:50:18"/>
    <n v="1420458618"/>
    <x v="3197"/>
    <b v="0"/>
    <n v="4"/>
    <b v="0"/>
    <s v="theater/musical"/>
    <n v="8.7336244541484724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x v="3191"/>
    <d v="2015-02-16T04:11:17"/>
    <n v="1420798277"/>
    <x v="3198"/>
    <b v="0"/>
    <n v="3"/>
    <b v="0"/>
    <s v="theater/musical"/>
    <n v="272.72727272727275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x v="3192"/>
    <d v="2014-09-06T15:00:00"/>
    <n v="1407435418"/>
    <x v="3199"/>
    <b v="0"/>
    <n v="53"/>
    <b v="0"/>
    <s v="theater/musical"/>
    <n v="1.91717791411042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x v="3193"/>
    <d v="2016-04-29T23:34:00"/>
    <n v="1459410101"/>
    <x v="3200"/>
    <b v="0"/>
    <n v="1"/>
    <b v="0"/>
    <s v="theater/musical"/>
    <n v="50000"/>
    <n v="1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x v="3194"/>
    <d v="2014-08-31T12:24:37"/>
    <n v="1407695077"/>
    <x v="3201"/>
    <b v="0"/>
    <n v="2"/>
    <b v="0"/>
    <s v="theater/musical"/>
    <n v="80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x v="3195"/>
    <d v="2015-12-13T23:59:00"/>
    <n v="1445027346"/>
    <x v="3202"/>
    <b v="0"/>
    <n v="25"/>
    <b v="0"/>
    <s v="theater/musical"/>
    <n v="1.8341892883345561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x v="3196"/>
    <d v="2015-09-25T17:43:42"/>
    <n v="1440632622"/>
    <x v="3203"/>
    <b v="0"/>
    <n v="6"/>
    <b v="0"/>
    <s v="theater/musical"/>
    <n v="4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x v="3197"/>
    <d v="2015-07-17T10:14:00"/>
    <n v="1434558479"/>
    <x v="3204"/>
    <b v="0"/>
    <n v="0"/>
    <b v="0"/>
    <s v="theater/musical"/>
    <e v="#DIV/0!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x v="3198"/>
    <d v="2015-05-01T02:59:32"/>
    <n v="1427878772"/>
    <x v="3205"/>
    <b v="0"/>
    <n v="12"/>
    <b v="0"/>
    <s v="theater/musical"/>
    <n v="29.30402930402930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x v="3199"/>
    <d v="2015-09-19T00:37:31"/>
    <n v="1440052651"/>
    <x v="3206"/>
    <b v="0"/>
    <n v="0"/>
    <b v="0"/>
    <s v="theater/musical"/>
    <e v="#DIV/0!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x v="3200"/>
    <d v="2015-04-22T23:40:07"/>
    <n v="1424587207"/>
    <x v="3207"/>
    <b v="0"/>
    <n v="36"/>
    <b v="0"/>
    <s v="theater/musical"/>
    <n v="2.1568627450980391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x v="3201"/>
    <d v="2014-07-28T08:31:17"/>
    <n v="1404743477"/>
    <x v="3208"/>
    <b v="1"/>
    <n v="82"/>
    <b v="1"/>
    <s v="theater/plays"/>
    <n v="0.96618357487922701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x v="3202"/>
    <d v="2014-06-20T17:00:00"/>
    <n v="1400512658"/>
    <x v="3209"/>
    <b v="1"/>
    <n v="226"/>
    <b v="1"/>
    <s v="theater/plays"/>
    <n v="0.8380602874105700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x v="3203"/>
    <d v="2012-05-31T21:59:00"/>
    <n v="1334442519"/>
    <x v="3210"/>
    <b v="1"/>
    <n v="60"/>
    <b v="1"/>
    <s v="theater/plays"/>
    <n v="0.7951232441028359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x v="3204"/>
    <d v="2014-08-14T20:00:00"/>
    <n v="1405346680"/>
    <x v="3211"/>
    <b v="1"/>
    <n v="322"/>
    <b v="1"/>
    <s v="theater/plays"/>
    <n v="0.83511855052467232"/>
    <n v="85.531055900621112"/>
    <x v="1"/>
    <x v="6"/>
  </r>
  <r>
    <n v="3212"/>
    <s v="Campo Maldito"/>
    <s v="Help us bring our production of Campo Maldito to New York AND San Francisco!"/>
    <x v="23"/>
    <n v="5050"/>
    <x v="0"/>
    <x v="0"/>
    <s v="USD"/>
    <x v="3205"/>
    <d v="2014-08-08T13:05:51"/>
    <n v="1404932751"/>
    <x v="3212"/>
    <b v="1"/>
    <n v="94"/>
    <b v="1"/>
    <s v="theater/plays"/>
    <n v="0.79207920792079212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x v="3206"/>
    <d v="2015-07-26T12:19:19"/>
    <n v="1434478759"/>
    <x v="3213"/>
    <b v="1"/>
    <n v="47"/>
    <b v="1"/>
    <s v="theater/plays"/>
    <n v="0.99883469285833193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x v="3207"/>
    <d v="2016-01-05T17:55:00"/>
    <n v="1448823673"/>
    <x v="3214"/>
    <b v="1"/>
    <n v="115"/>
    <b v="1"/>
    <s v="theater/plays"/>
    <n v="0.97911227154046998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x v="3208"/>
    <d v="2015-09-09T21:59:00"/>
    <n v="1438617471"/>
    <x v="3215"/>
    <b v="1"/>
    <n v="134"/>
    <b v="1"/>
    <s v="theater/plays"/>
    <n v="0.99649802123964348"/>
    <n v="262.11194029850748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x v="3209"/>
    <d v="2015-07-11T08:30:00"/>
    <n v="1433934371"/>
    <x v="3216"/>
    <b v="1"/>
    <n v="35"/>
    <b v="1"/>
    <s v="theater/plays"/>
    <n v="0.99950024987506247"/>
    <n v="57.171428571428571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x v="3210"/>
    <d v="2016-11-04T07:06:24"/>
    <n v="1475672784"/>
    <x v="3217"/>
    <b v="1"/>
    <n v="104"/>
    <b v="1"/>
    <s v="theater/plays"/>
    <n v="0.86190384983719592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x v="3211"/>
    <d v="2014-12-30T18:00:00"/>
    <n v="1417132986"/>
    <x v="3218"/>
    <b v="1"/>
    <n v="184"/>
    <b v="1"/>
    <s v="theater/plays"/>
    <n v="0.97943192948090108"/>
    <n v="66.586956521739125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x v="3212"/>
    <d v="2015-03-22T16:35:47"/>
    <n v="1424043347"/>
    <x v="3219"/>
    <b v="1"/>
    <n v="119"/>
    <b v="1"/>
    <s v="theater/plays"/>
    <n v="0.9989012086704625"/>
    <n v="168.25210084033614"/>
    <x v="1"/>
    <x v="6"/>
  </r>
  <r>
    <n v="3220"/>
    <s v="Burners"/>
    <s v="A sci-fi thriller for the stage opening March 10 in Los Angeles."/>
    <x v="36"/>
    <n v="15126"/>
    <x v="0"/>
    <x v="0"/>
    <s v="USD"/>
    <x v="3213"/>
    <d v="2017-03-12T15:00:00"/>
    <n v="1486411204"/>
    <x v="3220"/>
    <b v="1"/>
    <n v="59"/>
    <b v="1"/>
    <s v="theater/plays"/>
    <n v="0.99166997223324083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x v="3214"/>
    <d v="2015-07-05T10:43:23"/>
    <n v="1433090603"/>
    <x v="3221"/>
    <b v="1"/>
    <n v="113"/>
    <b v="1"/>
    <s v="theater/plays"/>
    <n v="0.96688421561518012"/>
    <n v="36.610619469026545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x v="3215"/>
    <d v="2015-10-24T15:29:00"/>
    <n v="1443016697"/>
    <x v="3222"/>
    <b v="1"/>
    <n v="84"/>
    <b v="1"/>
    <s v="theater/plays"/>
    <n v="0.80128205128205132"/>
    <n v="37.142857142857146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x v="3216"/>
    <d v="2015-08-20T14:02:56"/>
    <n v="1437508976"/>
    <x v="3223"/>
    <b v="1"/>
    <n v="74"/>
    <b v="1"/>
    <s v="theater/plays"/>
    <n v="0.91310751104565535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x v="3217"/>
    <d v="2017-01-09T23:00:00"/>
    <n v="1479932713"/>
    <x v="3224"/>
    <b v="1"/>
    <n v="216"/>
    <b v="1"/>
    <s v="theater/plays"/>
    <n v="0.98007187193727541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x v="3218"/>
    <d v="2016-06-03T15:00:00"/>
    <n v="1463145938"/>
    <x v="3225"/>
    <b v="1"/>
    <n v="39"/>
    <b v="1"/>
    <s v="theater/plays"/>
    <n v="0.97703957010258913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x v="3219"/>
    <d v="2015-10-30T08:00:12"/>
    <n v="1443621612"/>
    <x v="3226"/>
    <b v="1"/>
    <n v="21"/>
    <b v="1"/>
    <s v="theater/plays"/>
    <n v="0.96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x v="3220"/>
    <d v="2017-01-17T15:10:36"/>
    <n v="1482095436"/>
    <x v="3227"/>
    <b v="0"/>
    <n v="30"/>
    <b v="1"/>
    <s v="theater/plays"/>
    <n v="0.8"/>
    <n v="50"/>
    <x v="1"/>
    <x v="6"/>
  </r>
  <r>
    <n v="3228"/>
    <s v="Hear Me Roar: A Season of Powerful Women"/>
    <s v="A Season of Powerful Women. A Season of Defiance."/>
    <x v="39"/>
    <n v="7164"/>
    <x v="0"/>
    <x v="0"/>
    <s v="USD"/>
    <x v="3221"/>
    <d v="2015-12-16T22:59:00"/>
    <n v="1447606884"/>
    <x v="3228"/>
    <b v="1"/>
    <n v="37"/>
    <b v="1"/>
    <s v="theater/plays"/>
    <n v="0.97710776102735897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x v="3222"/>
    <d v="2014-11-20T01:59:58"/>
    <n v="1413874798"/>
    <x v="3229"/>
    <b v="1"/>
    <n v="202"/>
    <b v="1"/>
    <s v="theater/plays"/>
    <n v="0.927084781903305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x v="341"/>
    <d v="2014-09-30T21:59:00"/>
    <n v="1410840126"/>
    <x v="3230"/>
    <b v="1"/>
    <n v="37"/>
    <b v="1"/>
    <s v="theater/plays"/>
    <n v="0.91004550227511372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x v="3223"/>
    <d v="2016-04-16T16:39:07"/>
    <n v="1458254347"/>
    <x v="3231"/>
    <b v="0"/>
    <n v="28"/>
    <b v="1"/>
    <s v="theater/plays"/>
    <n v="0.6211180124223602"/>
    <n v="57.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x v="3224"/>
    <d v="2016-05-03T21:59:00"/>
    <n v="1459711917"/>
    <x v="3232"/>
    <b v="1"/>
    <n v="26"/>
    <b v="1"/>
    <s v="theater/plays"/>
    <n v="0.76219512195121952"/>
    <n v="50.46153846153846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x v="3225"/>
    <d v="2017-03-02T13:19:15"/>
    <n v="1485890355"/>
    <x v="3233"/>
    <b v="0"/>
    <n v="61"/>
    <b v="1"/>
    <s v="theater/plays"/>
    <n v="0.84175084175084181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x v="3226"/>
    <d v="2017-02-01T17:31:00"/>
    <n v="1483124208"/>
    <x v="3234"/>
    <b v="0"/>
    <n v="115"/>
    <b v="1"/>
    <s v="theater/plays"/>
    <n v="0.99608786491056378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x v="3227"/>
    <d v="2016-07-01T02:20:51"/>
    <n v="1464769251"/>
    <x v="3235"/>
    <b v="1"/>
    <n v="181"/>
    <b v="1"/>
    <s v="theater/plays"/>
    <n v="0.96892965570699563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x v="3228"/>
    <d v="2016-12-28T16:00:33"/>
    <n v="1480370433"/>
    <x v="3236"/>
    <b v="0"/>
    <n v="110"/>
    <b v="1"/>
    <s v="theater/plays"/>
    <n v="0.99403578528827041"/>
    <n v="182.9090909090909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x v="3229"/>
    <d v="2015-09-28T21:59:00"/>
    <n v="1441452184"/>
    <x v="3237"/>
    <b v="1"/>
    <n v="269"/>
    <b v="1"/>
    <s v="theater/plays"/>
    <n v="0.99218610916768624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x v="3230"/>
    <d v="2015-07-01T06:14:58"/>
    <n v="1433160898"/>
    <x v="3238"/>
    <b v="1"/>
    <n v="79"/>
    <b v="1"/>
    <s v="theater/plays"/>
    <n v="0.890302066772655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x v="3231"/>
    <d v="2015-10-25T17:59:00"/>
    <n v="1443665293"/>
    <x v="3239"/>
    <b v="1"/>
    <n v="104"/>
    <b v="1"/>
    <s v="theater/plays"/>
    <n v="0.9441164249200352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x v="3232"/>
    <d v="2017-02-16T17:00:00"/>
    <n v="1484843948"/>
    <x v="3240"/>
    <b v="0"/>
    <n v="34"/>
    <b v="1"/>
    <s v="theater/plays"/>
    <n v="0.9943652635067948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x v="3233"/>
    <d v="2014-10-14T00:59:00"/>
    <n v="1410421670"/>
    <x v="3241"/>
    <b v="1"/>
    <n v="167"/>
    <b v="1"/>
    <s v="theater/plays"/>
    <n v="0.86725844301601873"/>
    <n v="58.68862275449102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x v="3234"/>
    <d v="2014-09-19T12:08:12"/>
    <n v="1408558092"/>
    <x v="3242"/>
    <b v="1"/>
    <n v="183"/>
    <b v="1"/>
    <s v="theater/plays"/>
    <n v="0.78552003783064506"/>
    <n v="69.56513661202186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x v="3235"/>
    <d v="2015-10-08T18:00:00"/>
    <n v="1442283562"/>
    <x v="3243"/>
    <b v="1"/>
    <n v="71"/>
    <b v="1"/>
    <s v="theater/plays"/>
    <n v="0.97240792512458973"/>
    <n v="115.8732394366197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x v="3236"/>
    <d v="2016-12-01T11:39:42"/>
    <n v="1478018382"/>
    <x v="3244"/>
    <b v="0"/>
    <n v="69"/>
    <b v="1"/>
    <s v="theater/plays"/>
    <n v="0.97146326654523374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x v="3237"/>
    <d v="2015-06-11T20:00:00"/>
    <n v="1431354258"/>
    <x v="3245"/>
    <b v="0"/>
    <n v="270"/>
    <b v="1"/>
    <s v="theater/plays"/>
    <n v="0.95872899926953981"/>
    <n v="81.125925925925927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x v="3238"/>
    <d v="2015-09-11T21:59:00"/>
    <n v="1439551200"/>
    <x v="3246"/>
    <b v="1"/>
    <n v="193"/>
    <b v="1"/>
    <s v="theater/plays"/>
    <n v="0.89911886351375647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x v="3239"/>
    <d v="2015-07-12T04:25:12"/>
    <n v="1434104712"/>
    <x v="3247"/>
    <b v="1"/>
    <n v="57"/>
    <b v="1"/>
    <s v="theater/plays"/>
    <n v="0.94464386926128852"/>
    <n v="46.429824561403507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x v="3240"/>
    <d v="2015-04-04T14:19:17"/>
    <n v="1425590357"/>
    <x v="3248"/>
    <b v="1"/>
    <n v="200"/>
    <b v="1"/>
    <s v="theater/plays"/>
    <n v="0.99214551467548573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x v="3241"/>
    <d v="2015-06-20T11:55:14"/>
    <n v="1432230914"/>
    <x v="3249"/>
    <b v="1"/>
    <n v="88"/>
    <b v="1"/>
    <s v="theater/plays"/>
    <n v="0.95304106740599548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x v="3242"/>
    <d v="2014-11-05T12:48:44"/>
    <n v="1412617724"/>
    <x v="3250"/>
    <b v="1"/>
    <n v="213"/>
    <b v="1"/>
    <s v="theater/plays"/>
    <n v="0.98471718922325513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x v="3243"/>
    <d v="2015-06-21T11:32:46"/>
    <n v="1432315966"/>
    <x v="3251"/>
    <b v="1"/>
    <n v="20"/>
    <b v="1"/>
    <s v="theater/plays"/>
    <n v="0.90307043949428056"/>
    <n v="83.05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x v="3244"/>
    <d v="2016-09-07T05:20:40"/>
    <n v="1470655240"/>
    <x v="3252"/>
    <b v="1"/>
    <n v="50"/>
    <b v="1"/>
    <s v="theater/plays"/>
    <n v="0.78233657858136296"/>
    <n v="57.52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x v="3245"/>
    <d v="2016-09-07T21:45:00"/>
    <n v="1471701028"/>
    <x v="3253"/>
    <b v="1"/>
    <n v="115"/>
    <b v="1"/>
    <s v="theater/plays"/>
    <n v="0.98207709305180457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x v="3246"/>
    <d v="2015-03-25T19:03:29"/>
    <n v="1424743409"/>
    <x v="3254"/>
    <b v="1"/>
    <n v="186"/>
    <b v="1"/>
    <s v="theater/plays"/>
    <n v="0.98757929122193944"/>
    <n v="70.77150537634408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x v="3247"/>
    <d v="2014-10-07T12:26:15"/>
    <n v="1410114375"/>
    <x v="3255"/>
    <b v="1"/>
    <n v="18"/>
    <b v="1"/>
    <s v="theater/plays"/>
    <n v="0.5714285714285714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x v="3248"/>
    <d v="2015-06-10T21:59:00"/>
    <n v="1432129577"/>
    <x v="3256"/>
    <b v="1"/>
    <n v="176"/>
    <b v="1"/>
    <s v="theater/plays"/>
    <n v="0.78088396064344834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x v="3249"/>
    <d v="2017-02-22T07:25:52"/>
    <n v="1485177952"/>
    <x v="3257"/>
    <b v="0"/>
    <n v="41"/>
    <b v="1"/>
    <s v="theater/plays"/>
    <n v="0.94073819726339269"/>
    <n v="51.853414634146333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x v="3250"/>
    <d v="2015-01-08T15:17:41"/>
    <n v="1418159861"/>
    <x v="3258"/>
    <b v="1"/>
    <n v="75"/>
    <b v="1"/>
    <s v="theater/plays"/>
    <n v="0.95044127630685671"/>
    <n v="98.2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x v="3251"/>
    <d v="2016-09-30T21:59:00"/>
    <n v="1472753745"/>
    <x v="3259"/>
    <b v="1"/>
    <n v="97"/>
    <b v="1"/>
    <s v="theater/plays"/>
    <n v="0.94190494131522695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x v="3252"/>
    <d v="2015-11-30T11:08:38"/>
    <n v="1445875718"/>
    <x v="3260"/>
    <b v="1"/>
    <n v="73"/>
    <b v="1"/>
    <s v="theater/plays"/>
    <n v="0.91541559868180156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x v="3253"/>
    <d v="2015-07-16T11:24:36"/>
    <n v="1434475476"/>
    <x v="3261"/>
    <b v="1"/>
    <n v="49"/>
    <b v="1"/>
    <s v="theater/plays"/>
    <n v="0.99547511312217196"/>
    <n v="67.65306122448979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x v="3254"/>
    <d v="2014-12-21T22:00:00"/>
    <n v="1416555262"/>
    <x v="3262"/>
    <b v="1"/>
    <n v="134"/>
    <b v="1"/>
    <s v="theater/plays"/>
    <n v="0.97048763026012252"/>
    <n v="93.81343283582089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x v="3255"/>
    <d v="2015-10-30T15:00:00"/>
    <n v="1444220588"/>
    <x v="3263"/>
    <b v="1"/>
    <n v="68"/>
    <b v="1"/>
    <s v="theater/plays"/>
    <n v="0.89153258016660963"/>
    <n v="41.237647058823526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x v="3256"/>
    <d v="2015-01-28T16:00:00"/>
    <n v="1421089938"/>
    <x v="3264"/>
    <b v="1"/>
    <n v="49"/>
    <b v="1"/>
    <s v="theater/plays"/>
    <n v="0.970873786407767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x v="3257"/>
    <d v="2015-12-03T11:00:00"/>
    <n v="1446570315"/>
    <x v="3265"/>
    <b v="1"/>
    <n v="63"/>
    <b v="1"/>
    <s v="theater/plays"/>
    <n v="0.6097560975609756"/>
    <n v="70.285714285714292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x v="3258"/>
    <d v="2015-06-12T15:00:00"/>
    <n v="1431435122"/>
    <x v="3266"/>
    <b v="1"/>
    <n v="163"/>
    <b v="1"/>
    <s v="theater/plays"/>
    <n v="0.7617113114129744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x v="3259"/>
    <d v="2015-07-17T12:11:00"/>
    <n v="1434564660"/>
    <x v="3267"/>
    <b v="1"/>
    <n v="288"/>
    <b v="1"/>
    <s v="theater/plays"/>
    <n v="0.97943192948090108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x v="3260"/>
    <d v="2016-08-24T15:42:08"/>
    <n v="1470692528"/>
    <x v="3268"/>
    <b v="1"/>
    <n v="42"/>
    <b v="1"/>
    <s v="theater/plays"/>
    <n v="0.78125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x v="3261"/>
    <d v="2015-06-16T05:00:00"/>
    <n v="1431509397"/>
    <x v="3269"/>
    <b v="1"/>
    <n v="70"/>
    <b v="1"/>
    <s v="theater/plays"/>
    <n v="0.98522167487684731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x v="3262"/>
    <d v="2015-07-12T06:47:45"/>
    <n v="1434113265"/>
    <x v="3270"/>
    <b v="1"/>
    <n v="30"/>
    <b v="1"/>
    <s v="theater/plays"/>
    <n v="0.98360655737704916"/>
    <n v="61"/>
    <x v="1"/>
    <x v="6"/>
  </r>
  <r>
    <n v="3271"/>
    <s v="Saxon Court at Southwark Playhouse"/>
    <s v="A razor sharp satire to darken your Christmas."/>
    <x v="15"/>
    <n v="1950"/>
    <x v="0"/>
    <x v="1"/>
    <s v="GBP"/>
    <x v="3263"/>
    <d v="2014-11-02T05:29:35"/>
    <n v="1412332175"/>
    <x v="3271"/>
    <b v="1"/>
    <n v="51"/>
    <b v="1"/>
    <s v="theater/plays"/>
    <n v="0.76923076923076927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x v="3264"/>
    <d v="2015-11-06T07:00:09"/>
    <n v="1444219209"/>
    <x v="3272"/>
    <b v="1"/>
    <n v="145"/>
    <b v="1"/>
    <s v="theater/plays"/>
    <n v="0.6475425759243670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x v="3265"/>
    <d v="2016-09-14T13:00:00"/>
    <n v="1472498042"/>
    <x v="3273"/>
    <b v="1"/>
    <n v="21"/>
    <b v="1"/>
    <s v="theater/plays"/>
    <n v="0.93109869646182497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x v="3266"/>
    <d v="2016-03-15T15:00:00"/>
    <n v="1454259272"/>
    <x v="3274"/>
    <b v="1"/>
    <n v="286"/>
    <b v="1"/>
    <s v="theater/plays"/>
    <n v="0.98694683221903856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x v="3267"/>
    <d v="2015-02-08T22:30:00"/>
    <n v="1421183271"/>
    <x v="3275"/>
    <b v="1"/>
    <n v="12"/>
    <b v="1"/>
    <s v="theater/plays"/>
    <n v="0.99722991689750695"/>
    <n v="150.41666666666666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x v="3268"/>
    <d v="2016-03-31T21:59:00"/>
    <n v="1456526879"/>
    <x v="3276"/>
    <b v="1"/>
    <n v="100"/>
    <b v="1"/>
    <s v="theater/plays"/>
    <n v="0.85583872194750854"/>
    <n v="52.58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x v="3269"/>
    <d v="2014-11-18T11:23:26"/>
    <n v="1413735806"/>
    <x v="3277"/>
    <b v="1"/>
    <n v="100"/>
    <b v="1"/>
    <s v="theater/plays"/>
    <n v="0.92081031307550643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x v="3270"/>
    <d v="2015-05-30T14:21:43"/>
    <n v="1430425303"/>
    <x v="3278"/>
    <b v="1"/>
    <n v="34"/>
    <b v="1"/>
    <s v="theater/plays"/>
    <n v="0.96711798839458418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x v="3271"/>
    <d v="2016-03-31T19:27:39"/>
    <n v="1456885659"/>
    <x v="3279"/>
    <b v="0"/>
    <n v="63"/>
    <b v="1"/>
    <s v="theater/plays"/>
    <n v="0.87507543753771877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x v="3272"/>
    <d v="2015-05-31T23:00:00"/>
    <n v="1430158198"/>
    <x v="3280"/>
    <b v="0"/>
    <n v="30"/>
    <b v="1"/>
    <s v="theater/plays"/>
    <n v="0.970873786407767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x v="3273"/>
    <d v="2015-09-01T18:28:25"/>
    <n v="1438561705"/>
    <x v="3281"/>
    <b v="0"/>
    <n v="47"/>
    <b v="1"/>
    <s v="theater/plays"/>
    <n v="0.82236842105263153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x v="3274"/>
    <d v="2016-04-28T22:39:48"/>
    <n v="1458103188"/>
    <x v="3282"/>
    <b v="0"/>
    <n v="237"/>
    <b v="1"/>
    <s v="theater/plays"/>
    <n v="0.97421473578353579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x v="3275"/>
    <d v="2016-02-10T15:00:00"/>
    <n v="1452448298"/>
    <x v="3283"/>
    <b v="0"/>
    <n v="47"/>
    <b v="1"/>
    <s v="theater/plays"/>
    <n v="0.95465393794749398"/>
    <n v="17.829787234042552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x v="3276"/>
    <d v="2016-01-28T23:59:00"/>
    <n v="1452546853"/>
    <x v="3284"/>
    <b v="0"/>
    <n v="15"/>
    <b v="1"/>
    <s v="theater/plays"/>
    <n v="0.98425196850393704"/>
    <n v="203.2"/>
    <x v="1"/>
    <x v="6"/>
  </r>
  <r>
    <n v="3285"/>
    <s v="By Morning"/>
    <s v="A new play by Matthew Gasda"/>
    <x v="402"/>
    <n v="5604"/>
    <x v="0"/>
    <x v="0"/>
    <s v="USD"/>
    <x v="3277"/>
    <d v="2017-02-27T23:00:00"/>
    <n v="1485556626"/>
    <x v="3285"/>
    <b v="0"/>
    <n v="81"/>
    <b v="1"/>
    <s v="theater/plays"/>
    <n v="0.89204139900071378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x v="3278"/>
    <d v="2016-08-15T14:09:42"/>
    <n v="1468699782"/>
    <x v="3286"/>
    <b v="0"/>
    <n v="122"/>
    <b v="1"/>
    <s v="theater/plays"/>
    <n v="0.98264002620373403"/>
    <n v="125.12295081967213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x v="3279"/>
    <d v="2015-11-28T12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x v="3280"/>
    <d v="2016-06-20T17:00:00"/>
    <n v="1463337315"/>
    <x v="3288"/>
    <b v="0"/>
    <n v="207"/>
    <b v="1"/>
    <s v="theater/plays"/>
    <n v="0.99735799866154562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x v="3281"/>
    <d v="2017-02-20T02:50:02"/>
    <n v="1485161402"/>
    <x v="3289"/>
    <b v="0"/>
    <n v="25"/>
    <b v="1"/>
    <s v="theater/plays"/>
    <n v="0.75164233850964357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x v="3282"/>
    <d v="2017-03-11T06:21:31"/>
    <n v="1486642891"/>
    <x v="3290"/>
    <b v="0"/>
    <n v="72"/>
    <b v="1"/>
    <s v="theater/plays"/>
    <n v="0.82508250825082508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x v="3283"/>
    <d v="2015-09-16T21:59:00"/>
    <n v="1439743900"/>
    <x v="3291"/>
    <b v="0"/>
    <n v="14"/>
    <b v="1"/>
    <s v="theater/plays"/>
    <n v="0.8771929824561403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x v="3284"/>
    <d v="2015-12-04T13:29:08"/>
    <n v="1444069748"/>
    <x v="3292"/>
    <b v="0"/>
    <n v="15"/>
    <b v="1"/>
    <s v="theater/plays"/>
    <n v="0.34948096885813151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x v="3285"/>
    <d v="2017-03-04T04:12:32"/>
    <n v="1486030352"/>
    <x v="3293"/>
    <b v="0"/>
    <n v="91"/>
    <b v="1"/>
    <s v="theater/plays"/>
    <n v="0.58670143415906129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x v="3286"/>
    <d v="2015-06-16T06:59:14"/>
    <n v="1431867554"/>
    <x v="3294"/>
    <b v="0"/>
    <n v="24"/>
    <b v="1"/>
    <s v="theater/plays"/>
    <n v="0.84507042253521125"/>
    <n v="29.583333333333332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x v="3287"/>
    <d v="2016-09-26T04:37:09"/>
    <n v="1472294229"/>
    <x v="3295"/>
    <b v="0"/>
    <n v="27"/>
    <b v="1"/>
    <s v="theater/plays"/>
    <n v="0.97220871932334274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x v="3288"/>
    <d v="2015-11-22T16:00:00"/>
    <n v="1446401372"/>
    <x v="3296"/>
    <b v="0"/>
    <n v="47"/>
    <b v="1"/>
    <s v="theater/plays"/>
    <n v="0.69412309116149928"/>
    <n v="45.978723404255319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x v="3289"/>
    <d v="2015-07-27T16:59:00"/>
    <n v="1436380256"/>
    <x v="3297"/>
    <b v="0"/>
    <n v="44"/>
    <b v="1"/>
    <s v="theater/plays"/>
    <n v="0.99927325581395354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x v="3290"/>
    <d v="2015-09-12T18:00:00"/>
    <n v="1440370768"/>
    <x v="3298"/>
    <b v="0"/>
    <n v="72"/>
    <b v="1"/>
    <s v="theater/plays"/>
    <n v="0.9829942003342180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x v="3291"/>
    <d v="2015-10-14T16:01:03"/>
    <n v="1442268063"/>
    <x v="3299"/>
    <b v="0"/>
    <n v="63"/>
    <b v="1"/>
    <s v="theater/plays"/>
    <n v="0.86058519793459554"/>
    <n v="55.333333333333336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x v="3292"/>
    <d v="2015-04-29T11:51:02"/>
    <n v="1428515462"/>
    <x v="3300"/>
    <b v="0"/>
    <n v="88"/>
    <b v="1"/>
    <s v="theater/plays"/>
    <n v="0.73439412484700117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x v="3293"/>
    <d v="2016-08-01T00:59:00"/>
    <n v="1466185176"/>
    <x v="3301"/>
    <b v="0"/>
    <n v="70"/>
    <b v="1"/>
    <s v="theater/plays"/>
    <n v="0.7492507492507493"/>
    <n v="57.2"/>
    <x v="1"/>
    <x v="6"/>
  </r>
  <r>
    <n v="3302"/>
    <s v="El muro de BorÃ­s KiÃ©n"/>
    <s v="FilosofÃ­a de los anÃ³nimos"/>
    <x v="33"/>
    <n v="8685"/>
    <x v="0"/>
    <x v="3"/>
    <s v="EUR"/>
    <x v="3294"/>
    <d v="2016-12-07T02:26:16"/>
    <n v="1478507176"/>
    <x v="3302"/>
    <b v="0"/>
    <n v="50"/>
    <b v="1"/>
    <s v="theater/plays"/>
    <n v="0.9671848013816926"/>
    <n v="173.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x v="3295"/>
    <d v="2015-03-28T08:38:04"/>
    <n v="1424533084"/>
    <x v="3303"/>
    <b v="0"/>
    <n v="35"/>
    <b v="1"/>
    <s v="theater/plays"/>
    <n v="0.86289549376797703"/>
    <n v="59.6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x v="3296"/>
    <d v="2016-12-22T08:59:12"/>
    <n v="1479826752"/>
    <x v="3304"/>
    <b v="0"/>
    <n v="175"/>
    <b v="1"/>
    <s v="theater/plays"/>
    <n v="0.9567852017222133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x v="3297"/>
    <d v="2015-07-31T14:32:28"/>
    <n v="1435782748"/>
    <x v="3305"/>
    <b v="0"/>
    <n v="20"/>
    <b v="1"/>
    <s v="theater/plays"/>
    <n v="0.98015192354814995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x v="3298"/>
    <d v="2016-06-09T21:00:00"/>
    <n v="1462252542"/>
    <x v="3306"/>
    <b v="0"/>
    <n v="54"/>
    <b v="1"/>
    <s v="theater/plays"/>
    <n v="0.57034220532319391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x v="3299"/>
    <d v="2016-05-14T19:22:19"/>
    <n v="1460683339"/>
    <x v="3307"/>
    <b v="0"/>
    <n v="20"/>
    <b v="1"/>
    <s v="theater/plays"/>
    <n v="0.9373828271466067"/>
    <n v="53.339999999999996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x v="3300"/>
    <d v="2016-04-13T15:02:45"/>
    <n v="1458766965"/>
    <x v="3308"/>
    <b v="0"/>
    <n v="57"/>
    <b v="1"/>
    <s v="theater/plays"/>
    <n v="0.81775700934579443"/>
    <n v="75.087719298245617"/>
    <x v="1"/>
    <x v="6"/>
  </r>
  <r>
    <n v="3309"/>
    <s v="Collision Course"/>
    <s v="Two unlikely friends, a garage, tinned beans &amp; the end of the world."/>
    <x v="18"/>
    <n v="558"/>
    <x v="0"/>
    <x v="1"/>
    <s v="GBP"/>
    <x v="3301"/>
    <d v="2016-10-16T09:36:18"/>
    <n v="1473953778"/>
    <x v="3309"/>
    <b v="0"/>
    <n v="31"/>
    <b v="1"/>
    <s v="theater/plays"/>
    <n v="0.62724014336917566"/>
    <n v="18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x v="3302"/>
    <d v="2015-10-06T16:17:05"/>
    <n v="1441577825"/>
    <x v="3310"/>
    <b v="0"/>
    <n v="31"/>
    <b v="1"/>
    <s v="theater/plays"/>
    <n v="0.9992313604919292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x v="3303"/>
    <d v="2015-10-17T01:00:10"/>
    <n v="1442473210"/>
    <x v="3311"/>
    <b v="0"/>
    <n v="45"/>
    <b v="1"/>
    <s v="theater/plays"/>
    <n v="0.91041514930808454"/>
    <n v="61.022222222222226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x v="3304"/>
    <d v="2016-11-11T16:00:00"/>
    <n v="1477077946"/>
    <x v="3312"/>
    <b v="0"/>
    <n v="41"/>
    <b v="1"/>
    <s v="theater/plays"/>
    <n v="0.99960015993602558"/>
    <n v="6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x v="3305"/>
    <d v="2016-01-26T19:00:00"/>
    <n v="1452664317"/>
    <x v="3313"/>
    <b v="0"/>
    <n v="29"/>
    <b v="1"/>
    <s v="theater/plays"/>
    <n v="0.86169754416199917"/>
    <n v="80.034482758620683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x v="3306"/>
    <d v="2015-05-08T14:05:00"/>
    <n v="1428733511"/>
    <x v="3314"/>
    <b v="0"/>
    <n v="58"/>
    <b v="1"/>
    <s v="theater/plays"/>
    <n v="0.4744958481613286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x v="3307"/>
    <d v="2016-05-06T01:17:21"/>
    <n v="1459927041"/>
    <x v="3315"/>
    <b v="0"/>
    <n v="89"/>
    <b v="1"/>
    <s v="theater/plays"/>
    <n v="0.90909090909090906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x v="3308"/>
    <d v="2014-08-08T07:54:00"/>
    <n v="1404680075"/>
    <x v="3316"/>
    <b v="0"/>
    <n v="125"/>
    <b v="1"/>
    <s v="theater/plays"/>
    <n v="0.99913340903944603"/>
    <n v="93.97744000000000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x v="3309"/>
    <d v="2016-06-07T18:57:04"/>
    <n v="1462755424"/>
    <x v="3317"/>
    <b v="0"/>
    <n v="18"/>
    <b v="1"/>
    <s v="theater/plays"/>
    <n v="0.94170403587443952"/>
    <n v="61.944444444444443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x v="3310"/>
    <d v="2016-04-10T20:30:00"/>
    <n v="1456902893"/>
    <x v="3318"/>
    <b v="0"/>
    <n v="32"/>
    <b v="1"/>
    <s v="theater/plays"/>
    <n v="0.79617834394904463"/>
    <n v="78.5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x v="3311"/>
    <d v="2015-01-31T08:03:06"/>
    <n v="1418824986"/>
    <x v="3319"/>
    <b v="0"/>
    <n v="16"/>
    <b v="1"/>
    <s v="theater/plays"/>
    <n v="0.92592592592592593"/>
    <n v="33.75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x v="3312"/>
    <d v="2016-06-21T19:05:57"/>
    <n v="1463965557"/>
    <x v="3320"/>
    <b v="0"/>
    <n v="38"/>
    <b v="1"/>
    <s v="theater/plays"/>
    <n v="0.99009900990099009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x v="3313"/>
    <d v="2014-10-15T21:59:00"/>
    <n v="1412216665"/>
    <x v="3321"/>
    <b v="0"/>
    <n v="15"/>
    <b v="1"/>
    <s v="theater/plays"/>
    <n v="0.9310986964618249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x v="3314"/>
    <d v="2016-06-21T21:55:00"/>
    <n v="1464653696"/>
    <x v="3322"/>
    <b v="0"/>
    <n v="23"/>
    <b v="1"/>
    <s v="theater/plays"/>
    <n v="0.9850746268656716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x v="3315"/>
    <d v="2016-09-25T02:46:48"/>
    <n v="1472201208"/>
    <x v="3323"/>
    <b v="0"/>
    <n v="49"/>
    <b v="1"/>
    <s v="theater/plays"/>
    <n v="0.79428117553613975"/>
    <n v="25.693877551020407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x v="3316"/>
    <d v="2016-06-05T07:59:50"/>
    <n v="1463925590"/>
    <x v="3324"/>
    <b v="0"/>
    <n v="10"/>
    <b v="1"/>
    <s v="theater/plays"/>
    <n v="0.9836065573770491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x v="3317"/>
    <d v="2015-04-05T11:51:17"/>
    <n v="1425235877"/>
    <x v="3325"/>
    <b v="0"/>
    <n v="15"/>
    <b v="1"/>
    <s v="theater/plays"/>
    <n v="0.88888888888888884"/>
    <n v="3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x v="3318"/>
    <d v="2015-03-08T10:08:25"/>
    <n v="1423242505"/>
    <x v="3326"/>
    <b v="0"/>
    <n v="57"/>
    <b v="1"/>
    <s v="theater/plays"/>
    <n v="0.9864364981504315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x v="3319"/>
    <d v="2016-05-08T02:59:26"/>
    <n v="1460105966"/>
    <x v="3327"/>
    <b v="0"/>
    <n v="33"/>
    <b v="1"/>
    <s v="theater/plays"/>
    <n v="0.98765432098765427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x v="3320"/>
    <d v="2014-07-04T19:00:00"/>
    <n v="1404308883"/>
    <x v="3328"/>
    <b v="0"/>
    <n v="9"/>
    <b v="1"/>
    <s v="theater/plays"/>
    <n v="0.68311195445920303"/>
    <n v="292.77777777777777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x v="3321"/>
    <d v="2014-07-27T17:00:00"/>
    <n v="1405583108"/>
    <x v="3329"/>
    <b v="0"/>
    <n v="26"/>
    <b v="1"/>
    <s v="theater/plays"/>
    <n v="0.85616438356164382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x v="3322"/>
    <d v="2015-04-01T14:17:48"/>
    <n v="1425331068"/>
    <x v="3330"/>
    <b v="0"/>
    <n v="69"/>
    <b v="1"/>
    <s v="theater/plays"/>
    <n v="0.94102885821831872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x v="3323"/>
    <d v="2015-10-06T10:44:46"/>
    <n v="1441125886"/>
    <x v="3331"/>
    <b v="0"/>
    <n v="65"/>
    <b v="1"/>
    <s v="theater/plays"/>
    <n v="0.95675468809797171"/>
    <n v="80.400000000000006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x v="3324"/>
    <d v="2014-07-19T14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x v="3325"/>
    <d v="2015-06-15T10:14:40"/>
    <n v="1432484080"/>
    <x v="3333"/>
    <b v="0"/>
    <n v="111"/>
    <b v="1"/>
    <s v="theater/plays"/>
    <n v="0.95628415300546443"/>
    <n v="32.972972972972975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x v="3326"/>
    <d v="2015-07-30T06:30:22"/>
    <n v="1435667422"/>
    <x v="3334"/>
    <b v="0"/>
    <n v="46"/>
    <b v="1"/>
    <s v="theater/plays"/>
    <n v="0.7213939619828549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x v="3327"/>
    <d v="2014-08-03T17:00:00"/>
    <n v="1404749446"/>
    <x v="3335"/>
    <b v="0"/>
    <n v="63"/>
    <b v="1"/>
    <s v="theater/plays"/>
    <n v="0.99681020733652315"/>
    <n v="79.61904761904762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x v="3328"/>
    <d v="2016-04-05T02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x v="3329"/>
    <d v="2014-10-10T15:00:00"/>
    <n v="1411109167"/>
    <x v="3337"/>
    <b v="0"/>
    <n v="34"/>
    <b v="1"/>
    <s v="theater/plays"/>
    <n v="0.90744101633393826"/>
    <n v="81.029411764705884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x v="3330"/>
    <d v="2017-02-24T07:48:00"/>
    <n v="1486129680"/>
    <x v="3338"/>
    <b v="0"/>
    <n v="112"/>
    <b v="1"/>
    <s v="theater/plays"/>
    <n v="0.97866510080250535"/>
    <n v="136.84821428571428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x v="3331"/>
    <d v="2016-07-28T09:58:38"/>
    <n v="1467129518"/>
    <x v="3339"/>
    <b v="0"/>
    <n v="47"/>
    <b v="1"/>
    <s v="theater/plays"/>
    <n v="0.95831336847149018"/>
    <n v="177.61702127659575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x v="3332"/>
    <d v="2016-12-06T17:22:34"/>
    <n v="1478906554"/>
    <x v="3340"/>
    <b v="0"/>
    <n v="38"/>
    <b v="1"/>
    <s v="theater/plays"/>
    <n v="0.72376357056694818"/>
    <n v="109.07894736842105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x v="3333"/>
    <d v="2016-06-12T11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x v="3334"/>
    <d v="2015-03-31T22:59:00"/>
    <n v="1425020810"/>
    <x v="3342"/>
    <b v="0"/>
    <n v="78"/>
    <b v="1"/>
    <s v="theater/plays"/>
    <n v="0.98360655737704916"/>
    <n v="78.205128205128204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x v="3335"/>
    <d v="2016-04-13T07:18:00"/>
    <n v="1458770384"/>
    <x v="3343"/>
    <b v="0"/>
    <n v="23"/>
    <b v="1"/>
    <s v="theater/plays"/>
    <n v="0.58333333333333337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x v="3336"/>
    <d v="2014-08-29T22:48:13"/>
    <n v="1406782093"/>
    <x v="3344"/>
    <b v="0"/>
    <n v="40"/>
    <b v="1"/>
    <s v="theater/plays"/>
    <n v="0.9857612267250821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x v="3337"/>
    <d v="2015-04-17T18:37:00"/>
    <n v="1424226768"/>
    <x v="3345"/>
    <b v="0"/>
    <n v="13"/>
    <b v="1"/>
    <s v="theater/plays"/>
    <n v="0.76923076923076927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x v="3338"/>
    <d v="2015-02-25T18:35:10"/>
    <n v="1424306110"/>
    <x v="3346"/>
    <b v="0"/>
    <n v="18"/>
    <b v="1"/>
    <s v="theater/plays"/>
    <n v="0.90909090909090906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x v="3339"/>
    <d v="2016-05-08T15:00:00"/>
    <n v="1461503654"/>
    <x v="3347"/>
    <b v="0"/>
    <n v="22"/>
    <b v="1"/>
    <s v="theater/plays"/>
    <n v="0.83717036416910839"/>
    <n v="108.59090909090909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x v="3340"/>
    <d v="2016-04-29T21:59:00"/>
    <n v="1459949080"/>
    <x v="3348"/>
    <b v="0"/>
    <n v="79"/>
    <b v="1"/>
    <s v="theater/plays"/>
    <n v="0.99709934735315442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x v="3341"/>
    <d v="2016-06-13T11:00:00"/>
    <n v="1463971172"/>
    <x v="3349"/>
    <b v="0"/>
    <n v="14"/>
    <b v="1"/>
    <s v="theater/plays"/>
    <n v="0.65189048239895697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x v="3342"/>
    <d v="2015-11-29T17:00:00"/>
    <n v="1445791811"/>
    <x v="3350"/>
    <b v="0"/>
    <n v="51"/>
    <b v="1"/>
    <s v="theater/plays"/>
    <n v="0.95759233926128595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x v="3343"/>
    <d v="2014-07-23T05:00:00"/>
    <n v="1402910965"/>
    <x v="3351"/>
    <b v="0"/>
    <n v="54"/>
    <b v="1"/>
    <s v="theater/plays"/>
    <n v="0.98911968348170132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x v="3344"/>
    <d v="2016-07-01T17:00:00"/>
    <n v="1462492178"/>
    <x v="3352"/>
    <b v="0"/>
    <n v="70"/>
    <b v="1"/>
    <s v="theater/plays"/>
    <n v="0.93005952380952384"/>
    <n v="76.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x v="3345"/>
    <d v="2016-05-02T17:00:00"/>
    <n v="1461061350"/>
    <x v="3353"/>
    <b v="0"/>
    <n v="44"/>
    <b v="1"/>
    <s v="theater/plays"/>
    <n v="0.31746031746031744"/>
    <n v="35.795454545454547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x v="3346"/>
    <d v="2015-10-28T22:01:00"/>
    <n v="1443029206"/>
    <x v="3354"/>
    <b v="0"/>
    <n v="55"/>
    <b v="1"/>
    <s v="theater/plays"/>
    <n v="0.98103335513407453"/>
    <n v="55.6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x v="3347"/>
    <d v="2016-05-10T05:17:00"/>
    <n v="1461941527"/>
    <x v="3355"/>
    <b v="0"/>
    <n v="15"/>
    <b v="1"/>
    <s v="theater/plays"/>
    <n v="0.79185520361990946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x v="3348"/>
    <d v="2016-07-15T13:34:32"/>
    <n v="1466019272"/>
    <x v="3356"/>
    <b v="0"/>
    <n v="27"/>
    <b v="1"/>
    <s v="theater/plays"/>
    <n v="0.98619329388560162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x v="3349"/>
    <d v="2014-08-01T04:01:50"/>
    <n v="1404295310"/>
    <x v="3357"/>
    <b v="0"/>
    <n v="21"/>
    <b v="1"/>
    <s v="theater/plays"/>
    <n v="0.99009900990099009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x v="3350"/>
    <d v="2014-11-19T02:27:59"/>
    <n v="1413790079"/>
    <x v="3358"/>
    <b v="0"/>
    <n v="162"/>
    <b v="1"/>
    <s v="theater/plays"/>
    <n v="0.9709680551509855"/>
    <n v="63.574074074074076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x v="3351"/>
    <d v="2017-02-24T19:22:14"/>
    <n v="1484097734"/>
    <x v="3359"/>
    <b v="0"/>
    <n v="23"/>
    <b v="1"/>
    <s v="theater/plays"/>
    <n v="0.94117647058823528"/>
    <n v="184.78260869565219"/>
    <x v="1"/>
    <x v="6"/>
  </r>
  <r>
    <n v="3360"/>
    <s v="Pretty Butch"/>
    <s v="World Premiere, an M1 Singapore Fringe Festival 2017 commission."/>
    <x v="7"/>
    <n v="9124"/>
    <x v="0"/>
    <x v="20"/>
    <s v="SGD"/>
    <x v="3352"/>
    <d v="2016-12-14T09:59:00"/>
    <n v="1479866343"/>
    <x v="3360"/>
    <b v="0"/>
    <n v="72"/>
    <b v="1"/>
    <s v="theater/plays"/>
    <n v="0.98640946953090747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x v="3353"/>
    <d v="2014-09-01T09:59:00"/>
    <n v="1408062990"/>
    <x v="3361"/>
    <b v="0"/>
    <n v="68"/>
    <b v="1"/>
    <s v="theater/plays"/>
    <n v="0.88136788295434509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x v="3354"/>
    <d v="2015-03-06T22:55:00"/>
    <n v="1424484717"/>
    <x v="3362"/>
    <b v="0"/>
    <n v="20"/>
    <b v="1"/>
    <s v="theater/plays"/>
    <n v="0.45871559633027525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x v="3355"/>
    <d v="2014-08-19T10:00:00"/>
    <n v="1406831445"/>
    <x v="3363"/>
    <b v="0"/>
    <n v="26"/>
    <b v="1"/>
    <s v="theater/plays"/>
    <n v="0.98600508905852413"/>
    <n v="302.30769230769232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x v="3266"/>
    <d v="2016-03-15T15:00:00"/>
    <n v="1456183649"/>
    <x v="3364"/>
    <b v="0"/>
    <n v="72"/>
    <b v="1"/>
    <s v="theater/plays"/>
    <n v="0.94398993077407178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x v="3356"/>
    <d v="2015-12-12T20:26:32"/>
    <n v="1447381592"/>
    <x v="3365"/>
    <b v="0"/>
    <n v="3"/>
    <b v="1"/>
    <s v="theater/plays"/>
    <n v="0.96153846153846156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x v="3357"/>
    <d v="2015-05-12T19:37:17"/>
    <n v="1428889037"/>
    <x v="3366"/>
    <b v="0"/>
    <n v="18"/>
    <b v="1"/>
    <s v="theater/plays"/>
    <n v="0.45248868778280543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x v="3358"/>
    <d v="2015-08-01T16:24:54"/>
    <n v="1436307894"/>
    <x v="3367"/>
    <b v="0"/>
    <n v="30"/>
    <b v="1"/>
    <s v="theater/plays"/>
    <n v="0.84269662921348309"/>
    <n v="29.666666666666668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x v="3359"/>
    <d v="2014-12-31T23:00:00"/>
    <n v="1416977259"/>
    <x v="3368"/>
    <b v="0"/>
    <n v="23"/>
    <b v="1"/>
    <s v="theater/plays"/>
    <n v="0.9560229445506691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x v="3360"/>
    <d v="2017-01-14T18:59:40"/>
    <n v="1479257980"/>
    <x v="3369"/>
    <b v="0"/>
    <n v="54"/>
    <b v="1"/>
    <s v="theater/plays"/>
    <n v="0.9624639076034649"/>
    <n v="96.203703703703709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x v="3361"/>
    <d v="2016-12-17T02:00:00"/>
    <n v="1479283285"/>
    <x v="3370"/>
    <b v="0"/>
    <n v="26"/>
    <b v="1"/>
    <s v="theater/plays"/>
    <n v="0.84937712344280858"/>
    <n v="67.92307692307692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x v="3362"/>
    <d v="2015-12-02T14:59:25"/>
    <n v="1446670765"/>
    <x v="3371"/>
    <b v="0"/>
    <n v="9"/>
    <b v="1"/>
    <s v="theater/plays"/>
    <n v="0.72202166064981954"/>
    <n v="30.777777777777779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x v="2835"/>
    <d v="2014-08-24T22:59:00"/>
    <n v="1407157756"/>
    <x v="3372"/>
    <b v="0"/>
    <n v="27"/>
    <b v="1"/>
    <s v="theater/plays"/>
    <n v="0.96618357487922701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x v="3363"/>
    <d v="2015-07-18T10:00:00"/>
    <n v="1435177840"/>
    <x v="3373"/>
    <b v="0"/>
    <n v="30"/>
    <b v="1"/>
    <s v="theater/plays"/>
    <n v="0.99750623441396513"/>
    <n v="66.833333333333329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x v="3364"/>
    <d v="2015-10-28T11:33:36"/>
    <n v="1443461616"/>
    <x v="3374"/>
    <b v="0"/>
    <n v="52"/>
    <b v="1"/>
    <s v="theater/plays"/>
    <n v="0.93833780160857905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x v="3365"/>
    <d v="2014-05-18T08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x v="3366"/>
    <d v="2015-04-25T09:49:54"/>
    <n v="1424796594"/>
    <x v="3376"/>
    <b v="0"/>
    <n v="19"/>
    <b v="1"/>
    <s v="theater/plays"/>
    <n v="0.9998750156230471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x v="3367"/>
    <d v="2015-03-20T10:56:00"/>
    <n v="1424280899"/>
    <x v="3377"/>
    <b v="0"/>
    <n v="77"/>
    <b v="1"/>
    <s v="theater/plays"/>
    <n v="0.98960910440376049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x v="3368"/>
    <d v="2014-08-31T07:08:00"/>
    <n v="1407400306"/>
    <x v="3378"/>
    <b v="0"/>
    <n v="21"/>
    <b v="1"/>
    <s v="theater/plays"/>
    <n v="0.92905405405405406"/>
    <n v="28.1904761904761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x v="3369"/>
    <d v="2015-08-26T17:00:00"/>
    <n v="1439122800"/>
    <x v="3379"/>
    <b v="0"/>
    <n v="38"/>
    <b v="1"/>
    <s v="theater/plays"/>
    <n v="0.964785335262904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x v="3370"/>
    <d v="2014-11-29T17:52:58"/>
    <n v="1414277578"/>
    <x v="3380"/>
    <b v="0"/>
    <n v="28"/>
    <b v="1"/>
    <s v="theater/plays"/>
    <n v="0.95754867539099908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x v="3371"/>
    <d v="2015-03-10T21:26:23"/>
    <n v="1423455983"/>
    <x v="3381"/>
    <b v="0"/>
    <n v="48"/>
    <b v="1"/>
    <s v="theater/plays"/>
    <n v="0.97799511002444983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x v="3372"/>
    <d v="2016-08-01T16:59:00"/>
    <n v="1467973256"/>
    <x v="3382"/>
    <b v="0"/>
    <n v="46"/>
    <b v="1"/>
    <s v="theater/plays"/>
    <n v="0.99262620533182078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x v="3373"/>
    <d v="2016-06-23T12:47:00"/>
    <n v="1464979620"/>
    <x v="3383"/>
    <b v="0"/>
    <n v="30"/>
    <b v="1"/>
    <s v="theater/plays"/>
    <n v="0.8951406649616368"/>
    <n v="65.16666666666667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x v="3374"/>
    <d v="2015-11-20T21:00:00"/>
    <n v="1444874768"/>
    <x v="3384"/>
    <b v="0"/>
    <n v="64"/>
    <b v="1"/>
    <s v="theater/plays"/>
    <n v="0.99989001209866912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x v="3375"/>
    <d v="2014-12-10T14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x v="3376"/>
    <d v="2014-12-03T09:28:26"/>
    <n v="1415028506"/>
    <x v="3386"/>
    <b v="0"/>
    <n v="41"/>
    <b v="1"/>
    <s v="theater/plays"/>
    <n v="0.95238095238095233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x v="3377"/>
    <d v="2014-12-14T12:18:08"/>
    <n v="1415125088"/>
    <x v="3387"/>
    <b v="0"/>
    <n v="35"/>
    <b v="1"/>
    <s v="theater/plays"/>
    <n v="0.85567598402738165"/>
    <n v="100.17142857142858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x v="3378"/>
    <d v="2015-06-18T05:04:01"/>
    <n v="1432033441"/>
    <x v="3388"/>
    <b v="0"/>
    <n v="45"/>
    <b v="1"/>
    <s v="theater/plays"/>
    <n v="0.96339113680154143"/>
    <n v="34.6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x v="3379"/>
    <d v="2016-06-03T07:31:22"/>
    <n v="1462368682"/>
    <x v="3389"/>
    <b v="0"/>
    <n v="62"/>
    <b v="1"/>
    <s v="theater/plays"/>
    <n v="0.8733624454148472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x v="3380"/>
    <d v="2014-07-10T12:35:45"/>
    <n v="1403721345"/>
    <x v="3390"/>
    <b v="0"/>
    <n v="22"/>
    <b v="1"/>
    <s v="theater/plays"/>
    <n v="0.9765625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x v="3381"/>
    <d v="2014-08-08T16:28:00"/>
    <n v="1404997548"/>
    <x v="3391"/>
    <b v="0"/>
    <n v="18"/>
    <b v="1"/>
    <s v="theater/plays"/>
    <n v="0.44843049327354262"/>
    <n v="61.944444444444443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x v="3382"/>
    <d v="2016-05-06T14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x v="3383"/>
    <d v="2014-11-05T18:46:00"/>
    <n v="1413065230"/>
    <x v="3393"/>
    <b v="0"/>
    <n v="44"/>
    <b v="1"/>
    <s v="theater/plays"/>
    <n v="0.94517958412098302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x v="3384"/>
    <d v="2014-07-27T08:17:25"/>
    <n v="1403878645"/>
    <x v="3394"/>
    <b v="0"/>
    <n v="27"/>
    <b v="1"/>
    <s v="theater/plays"/>
    <n v="0.70242656449552998"/>
    <n v="29"/>
    <x v="1"/>
    <x v="6"/>
  </r>
  <r>
    <n v="3395"/>
    <s v="MIRAMAR"/>
    <s v="Miramar is a a darkly funny play exploring what it is we call â€˜homeâ€™."/>
    <x v="2"/>
    <n v="920"/>
    <x v="0"/>
    <x v="1"/>
    <s v="GBP"/>
    <x v="3385"/>
    <d v="2015-05-30T12:10:00"/>
    <n v="1431795944"/>
    <x v="3395"/>
    <b v="0"/>
    <n v="38"/>
    <b v="1"/>
    <s v="theater/plays"/>
    <n v="0.54347826086956519"/>
    <n v="24.210526315789473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x v="2806"/>
    <d v="2014-05-31T21:59:00"/>
    <n v="1399286589"/>
    <x v="3396"/>
    <b v="0"/>
    <n v="28"/>
    <b v="1"/>
    <s v="theater/plays"/>
    <n v="0.95846645367412142"/>
    <n v="55.892857142857146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x v="3386"/>
    <d v="2016-02-18T16:00:00"/>
    <n v="1452338929"/>
    <x v="3397"/>
    <b v="0"/>
    <n v="24"/>
    <b v="1"/>
    <s v="theater/plays"/>
    <n v="0.8928571428571429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x v="3387"/>
    <d v="2014-11-21T11:00:00"/>
    <n v="1414605776"/>
    <x v="3398"/>
    <b v="0"/>
    <n v="65"/>
    <b v="1"/>
    <s v="theater/plays"/>
    <n v="0.90029259509340531"/>
    <n v="68.353846153846149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x v="3388"/>
    <d v="2015-02-21T16:05:25"/>
    <n v="1421964325"/>
    <x v="3399"/>
    <b v="0"/>
    <n v="46"/>
    <b v="1"/>
    <s v="theater/plays"/>
    <n v="0.96385542168674698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x v="3389"/>
    <d v="2014-08-28T16:53:34"/>
    <n v="1405378414"/>
    <x v="3400"/>
    <b v="0"/>
    <n v="85"/>
    <b v="1"/>
    <s v="theater/plays"/>
    <n v="0.9959167413604223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x v="3390"/>
    <d v="2015-08-07T11:22:26"/>
    <n v="1436376146"/>
    <x v="3401"/>
    <b v="0"/>
    <n v="66"/>
    <b v="1"/>
    <s v="theater/plays"/>
    <n v="0.98171970209884907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x v="3391"/>
    <d v="2015-11-11T20:31:00"/>
    <n v="1444747843"/>
    <x v="3402"/>
    <b v="0"/>
    <n v="165"/>
    <b v="1"/>
    <s v="theater/plays"/>
    <n v="0.91102338293349527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x v="3392"/>
    <d v="2015-06-25T05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x v="3393"/>
    <d v="2015-06-17T06:05:02"/>
    <n v="1432814702"/>
    <x v="3404"/>
    <b v="0"/>
    <n v="3"/>
    <b v="1"/>
    <s v="theater/plays"/>
    <n v="0.81967213114754101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x v="3394"/>
    <d v="2016-03-01T17:59:00"/>
    <n v="1455063886"/>
    <x v="3405"/>
    <b v="0"/>
    <n v="17"/>
    <b v="1"/>
    <s v="theater/plays"/>
    <n v="0.72689511941848395"/>
    <n v="28.323529411764707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x v="3395"/>
    <d v="2014-07-16T05:49:36"/>
    <n v="1401623376"/>
    <x v="3406"/>
    <b v="0"/>
    <n v="91"/>
    <b v="1"/>
    <s v="theater/plays"/>
    <n v="0.99690958030106669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x v="3396"/>
    <d v="2014-07-06T04:08:09"/>
    <n v="1402049289"/>
    <x v="3407"/>
    <b v="0"/>
    <n v="67"/>
    <b v="1"/>
    <s v="theater/plays"/>
    <n v="0.93370681605975725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x v="3397"/>
    <d v="2014-07-18T17:48:24"/>
    <n v="1403135304"/>
    <x v="3408"/>
    <b v="0"/>
    <n v="18"/>
    <b v="1"/>
    <s v="theater/plays"/>
    <n v="0.47393364928909953"/>
    <n v="58.611111111111114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x v="3398"/>
    <d v="2016-07-31T14:58:00"/>
    <n v="1466710358"/>
    <x v="3409"/>
    <b v="0"/>
    <n v="21"/>
    <b v="1"/>
    <s v="theater/plays"/>
    <n v="0.80906148867313921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x v="3399"/>
    <d v="2016-06-06T01:00:00"/>
    <n v="1462841990"/>
    <x v="3410"/>
    <b v="0"/>
    <n v="40"/>
    <b v="1"/>
    <s v="theater/plays"/>
    <n v="0.92165898617511521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x v="3400"/>
    <d v="2015-10-07T18:32:52"/>
    <n v="1442536372"/>
    <x v="3411"/>
    <b v="0"/>
    <n v="78"/>
    <b v="1"/>
    <s v="theater/plays"/>
    <n v="0.9655616350177019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x v="3401"/>
    <d v="2014-09-27T17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x v="3402"/>
    <d v="2015-02-27T22:59:00"/>
    <n v="1424280938"/>
    <x v="3413"/>
    <b v="0"/>
    <n v="14"/>
    <b v="1"/>
    <s v="theater/plays"/>
    <n v="0.76923076923076927"/>
    <n v="46.42857142857143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x v="3403"/>
    <d v="2016-12-01T01:59:00"/>
    <n v="1478030325"/>
    <x v="3414"/>
    <b v="0"/>
    <n v="44"/>
    <b v="1"/>
    <s v="theater/plays"/>
    <n v="0.96618357487922701"/>
    <n v="70.568181818181813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x v="3404"/>
    <d v="2016-04-17T17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x v="3405"/>
    <d v="2015-04-23T12:30:00"/>
    <n v="1427363645"/>
    <x v="3416"/>
    <b v="0"/>
    <n v="30"/>
    <b v="1"/>
    <s v="theater/plays"/>
    <n v="0.83612040133779264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x v="3406"/>
    <d v="2014-10-25T18:43:00"/>
    <n v="1410558948"/>
    <x v="3417"/>
    <b v="0"/>
    <n v="45"/>
    <b v="1"/>
    <s v="theater/plays"/>
    <n v="0.99999411768166069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x v="3407"/>
    <d v="2014-05-23T14:01:47"/>
    <n v="1398283307"/>
    <x v="3418"/>
    <b v="0"/>
    <n v="56"/>
    <b v="1"/>
    <s v="theater/plays"/>
    <n v="0.99132589838909546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x v="3408"/>
    <d v="2016-04-06T15:30:00"/>
    <n v="1458416585"/>
    <x v="3419"/>
    <b v="0"/>
    <n v="46"/>
    <b v="1"/>
    <s v="theater/plays"/>
    <n v="0.93856655290102387"/>
    <n v="63.69565217391304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x v="3409"/>
    <d v="2016-02-13T18:00:00"/>
    <n v="1454638202"/>
    <x v="3420"/>
    <b v="0"/>
    <n v="34"/>
    <b v="1"/>
    <s v="theater/plays"/>
    <n v="0.72463768115942029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x v="3410"/>
    <d v="2015-03-04T12:59:23"/>
    <n v="1422903563"/>
    <x v="3421"/>
    <b v="0"/>
    <n v="98"/>
    <b v="1"/>
    <s v="theater/plays"/>
    <n v="0.9886307464162135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x v="2232"/>
    <d v="2015-12-13T18:00:00"/>
    <n v="1447594176"/>
    <x v="3422"/>
    <b v="0"/>
    <n v="46"/>
    <b v="1"/>
    <s v="theater/plays"/>
    <n v="0.91659028414298804"/>
    <n v="71.152173913043484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x v="3411"/>
    <d v="2015-04-24T15:52:21"/>
    <n v="1427320341"/>
    <x v="3423"/>
    <b v="0"/>
    <n v="10"/>
    <b v="1"/>
    <s v="theater/plays"/>
    <n v="0.7142857142857143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x v="3412"/>
    <d v="2015-02-05T00:59:00"/>
    <n v="1421252084"/>
    <x v="3424"/>
    <b v="0"/>
    <n v="76"/>
    <b v="1"/>
    <s v="theater/plays"/>
    <n v="0.96540627514078836"/>
    <n v="81.776315789473685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x v="3413"/>
    <d v="2014-10-04T08:48:56"/>
    <n v="1409669336"/>
    <x v="3425"/>
    <b v="0"/>
    <n v="104"/>
    <b v="1"/>
    <s v="theater/plays"/>
    <n v="0.97115350375998266"/>
    <n v="297.02980769230766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x v="3414"/>
    <d v="2014-09-20T20:00:00"/>
    <n v="1409620903"/>
    <x v="3426"/>
    <b v="0"/>
    <n v="87"/>
    <b v="1"/>
    <s v="theater/plays"/>
    <n v="0.92478421701602964"/>
    <n v="46.609195402298852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x v="3415"/>
    <d v="2014-07-02T09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x v="3416"/>
    <d v="2015-02-28T11:00:00"/>
    <n v="1422983847"/>
    <x v="3428"/>
    <b v="0"/>
    <n v="51"/>
    <b v="1"/>
    <s v="theater/plays"/>
    <n v="0.9732360097323601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x v="3417"/>
    <d v="2016-11-01T18:31:01"/>
    <n v="1476837061"/>
    <x v="3429"/>
    <b v="0"/>
    <n v="12"/>
    <b v="1"/>
    <s v="theater/plays"/>
    <n v="0.76923076923076927"/>
    <n v="16.25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x v="3418"/>
    <d v="2014-07-30T16:41:41"/>
    <n v="1404168101"/>
    <x v="3430"/>
    <b v="0"/>
    <n v="72"/>
    <b v="1"/>
    <s v="theater/plays"/>
    <n v="0.92123869755272947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x v="3419"/>
    <d v="2014-08-18T11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x v="3420"/>
    <d v="2016-02-05T16:00:00"/>
    <n v="1452520614"/>
    <x v="3432"/>
    <b v="0"/>
    <n v="42"/>
    <b v="1"/>
    <s v="theater/plays"/>
    <n v="0.91199270405836752"/>
    <n v="52.214285714285715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x v="3421"/>
    <d v="2014-06-16T21:00:00"/>
    <n v="1400290255"/>
    <x v="3433"/>
    <b v="0"/>
    <n v="71"/>
    <b v="1"/>
    <s v="theater/plays"/>
    <n v="0.9973753280839895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x v="3422"/>
    <d v="2014-07-10T03:07:49"/>
    <n v="1402391269"/>
    <x v="3434"/>
    <b v="0"/>
    <n v="168"/>
    <b v="1"/>
    <s v="theater/plays"/>
    <n v="0.94741828517290383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x v="3423"/>
    <d v="2016-08-06T21:00:00"/>
    <n v="1469112493"/>
    <x v="3435"/>
    <b v="0"/>
    <n v="19"/>
    <b v="1"/>
    <s v="theater/plays"/>
    <n v="0.8928571428571429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x v="3424"/>
    <d v="2014-08-21T10:28:00"/>
    <n v="1406811593"/>
    <x v="3436"/>
    <b v="0"/>
    <n v="37"/>
    <b v="1"/>
    <s v="theater/plays"/>
    <n v="0.94428706326723322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x v="3425"/>
    <d v="2015-08-19T11:03:40"/>
    <n v="1437411820"/>
    <x v="3437"/>
    <b v="0"/>
    <n v="36"/>
    <b v="1"/>
    <s v="theater/plays"/>
    <n v="0.99009900990099009"/>
    <n v="84.16666666666667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x v="3426"/>
    <d v="2015-05-02T15:00:00"/>
    <n v="1428358567"/>
    <x v="3438"/>
    <b v="0"/>
    <n v="14"/>
    <b v="1"/>
    <s v="theater/plays"/>
    <n v="0.95969289827255277"/>
    <n v="186.07142857142858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x v="3427"/>
    <d v="2016-01-18T22:59:00"/>
    <n v="1452030730"/>
    <x v="3439"/>
    <b v="0"/>
    <n v="18"/>
    <b v="1"/>
    <s v="theater/plays"/>
    <n v="0.74250993107032803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x v="3428"/>
    <d v="2014-07-11T10:15:00"/>
    <n v="1403146628"/>
    <x v="3440"/>
    <b v="0"/>
    <n v="82"/>
    <b v="1"/>
    <s v="theater/plays"/>
    <n v="0.95040411182834938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x v="3429"/>
    <d v="2015-11-13T14:17:00"/>
    <n v="1445077121"/>
    <x v="3441"/>
    <b v="0"/>
    <n v="43"/>
    <b v="1"/>
    <s v="theater/plays"/>
    <n v="0.97465886939571145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x v="3430"/>
    <d v="2015-05-30T14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x v="3431"/>
    <d v="2014-09-09T06:35:46"/>
    <n v="1407674146"/>
    <x v="3443"/>
    <b v="0"/>
    <n v="45"/>
    <b v="1"/>
    <s v="theater/plays"/>
    <n v="0.53908355795148244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x v="3432"/>
    <d v="2016-06-08T07:59:00"/>
    <n v="1464677986"/>
    <x v="3444"/>
    <b v="0"/>
    <n v="20"/>
    <b v="1"/>
    <s v="theater/plays"/>
    <n v="0.34602076124567471"/>
    <n v="43.35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x v="3433"/>
    <d v="2015-10-23T06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x v="3434"/>
    <d v="2015-02-05T06:20:00"/>
    <n v="1421092725"/>
    <x v="3446"/>
    <b v="0"/>
    <n v="25"/>
    <b v="1"/>
    <s v="theater/plays"/>
    <n v="0.92421441774491686"/>
    <n v="43.28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x v="3435"/>
    <d v="2016-03-18T14:20:12"/>
    <n v="1454448012"/>
    <x v="3447"/>
    <b v="0"/>
    <n v="14"/>
    <b v="1"/>
    <s v="theater/plays"/>
    <n v="0.92764378478664189"/>
    <n v="7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x v="3436"/>
    <d v="2014-12-16T20:51:29"/>
    <n v="1416192689"/>
    <x v="3448"/>
    <b v="0"/>
    <n v="45"/>
    <b v="1"/>
    <s v="theater/plays"/>
    <n v="0.9110629067245119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x v="3437"/>
    <d v="2016-07-08T22:00:00"/>
    <n v="1465607738"/>
    <x v="3449"/>
    <b v="0"/>
    <n v="20"/>
    <b v="1"/>
    <s v="theater/plays"/>
    <n v="0.58608058608058611"/>
    <n v="68.2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x v="3438"/>
    <d v="2015-04-02T09:54:31"/>
    <n v="1422809671"/>
    <x v="3450"/>
    <b v="0"/>
    <n v="39"/>
    <b v="1"/>
    <s v="theater/plays"/>
    <n v="0.65789473684210531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x v="3439"/>
    <d v="2015-04-21T11:22:07"/>
    <n v="1427304127"/>
    <x v="3451"/>
    <b v="0"/>
    <n v="16"/>
    <b v="1"/>
    <s v="theater/plays"/>
    <n v="0.9878419452887538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x v="3440"/>
    <d v="2014-07-22T21:59:00"/>
    <n v="1404141626"/>
    <x v="3452"/>
    <b v="0"/>
    <n v="37"/>
    <b v="1"/>
    <s v="theater/plays"/>
    <n v="0.65274151436031336"/>
    <n v="41.405405405405403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x v="3441"/>
    <d v="2016-08-13T17:29:16"/>
    <n v="1465946956"/>
    <x v="3453"/>
    <b v="0"/>
    <n v="14"/>
    <b v="1"/>
    <s v="theater/plays"/>
    <n v="0.77922077922077926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x v="3442"/>
    <d v="2014-07-31T10:45:59"/>
    <n v="1404233159"/>
    <x v="3454"/>
    <b v="0"/>
    <n v="21"/>
    <b v="1"/>
    <s v="theater/plays"/>
    <n v="0.992907801418439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x v="3443"/>
    <d v="2016-10-13T12:00:27"/>
    <n v="1473789627"/>
    <x v="3455"/>
    <b v="0"/>
    <n v="69"/>
    <b v="1"/>
    <s v="theater/plays"/>
    <n v="0.99354197714853454"/>
    <n v="145.8695652173913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x v="3444"/>
    <d v="2014-08-01T00:59:00"/>
    <n v="1404190567"/>
    <x v="3456"/>
    <b v="0"/>
    <n v="16"/>
    <b v="1"/>
    <s v="theater/plays"/>
    <n v="0.52273915316257191"/>
    <n v="358.6875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x v="3445"/>
    <d v="2015-02-11T23:59:00"/>
    <n v="1421081857"/>
    <x v="3457"/>
    <b v="0"/>
    <n v="55"/>
    <b v="1"/>
    <s v="theater/plays"/>
    <n v="0.71326676176890158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x v="3446"/>
    <d v="2015-02-02T22:27:00"/>
    <n v="1420606303"/>
    <x v="3458"/>
    <b v="0"/>
    <n v="27"/>
    <b v="1"/>
    <s v="theater/plays"/>
    <n v="0.80427631578947367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x v="3447"/>
    <d v="2016-05-20T05:31:00"/>
    <n v="1461151860"/>
    <x v="3459"/>
    <b v="0"/>
    <n v="36"/>
    <b v="1"/>
    <s v="theater/plays"/>
    <n v="0.79239302694136293"/>
    <n v="17.527777777777779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x v="3448"/>
    <d v="2014-08-15T06:39:12"/>
    <n v="1406896752"/>
    <x v="3460"/>
    <b v="0"/>
    <n v="19"/>
    <b v="1"/>
    <s v="theater/plays"/>
    <n v="0.52631578947368418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x v="3449"/>
    <d v="2016-10-28T21:00:00"/>
    <n v="1475248279"/>
    <x v="3461"/>
    <b v="0"/>
    <n v="12"/>
    <b v="1"/>
    <s v="theater/plays"/>
    <n v="0.71942446043165464"/>
    <n v="57.916666666666664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x v="3450"/>
    <d v="2015-07-10T12:00:00"/>
    <n v="1435181628"/>
    <x v="3462"/>
    <b v="0"/>
    <n v="17"/>
    <b v="1"/>
    <s v="theater/plays"/>
    <n v="0.49504950495049505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x v="3451"/>
    <d v="2016-10-10T21:59:00"/>
    <n v="1472594585"/>
    <x v="3463"/>
    <b v="0"/>
    <n v="114"/>
    <b v="1"/>
    <s v="theater/plays"/>
    <n v="0.967305088024763"/>
    <n v="90.684210526315795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x v="3452"/>
    <d v="2016-08-22T21:07:17"/>
    <n v="1469329637"/>
    <x v="3464"/>
    <b v="0"/>
    <n v="93"/>
    <b v="1"/>
    <s v="theater/plays"/>
    <n v="0.97729165119288208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x v="3453"/>
    <d v="2015-08-09T10:00:00"/>
    <n v="1436972472"/>
    <x v="3465"/>
    <b v="0"/>
    <n v="36"/>
    <b v="1"/>
    <s v="theater/plays"/>
    <n v="0.970873786407767"/>
    <n v="57.22222222222222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x v="3454"/>
    <d v="2016-04-19T17:27:30"/>
    <n v="1455928050"/>
    <x v="3466"/>
    <b v="0"/>
    <n v="61"/>
    <b v="1"/>
    <s v="theater/plays"/>
    <n v="0.7865168539325843"/>
    <n v="72.950819672131146"/>
    <x v="1"/>
    <x v="6"/>
  </r>
  <r>
    <n v="3467"/>
    <s v="Venus in Fur, Los Angeles."/>
    <s v="Venus in Fur, By David Ives."/>
    <x v="9"/>
    <n v="3030"/>
    <x v="0"/>
    <x v="0"/>
    <s v="USD"/>
    <x v="3455"/>
    <d v="2015-03-20T09:07:12"/>
    <n v="1424275632"/>
    <x v="3467"/>
    <b v="0"/>
    <n v="47"/>
    <b v="1"/>
    <s v="theater/plays"/>
    <n v="0.99009900990099009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x v="3456"/>
    <d v="2016-09-20T21:00:00"/>
    <n v="1471976529"/>
    <x v="3468"/>
    <b v="0"/>
    <n v="17"/>
    <b v="1"/>
    <s v="theater/plays"/>
    <n v="0.82115289866973229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x v="3457"/>
    <d v="2016-04-28T09:24:05"/>
    <n v="1459265045"/>
    <x v="3469"/>
    <b v="0"/>
    <n v="63"/>
    <b v="1"/>
    <s v="theater/plays"/>
    <n v="0.88188976377952755"/>
    <n v="50.396825396825399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x v="3458"/>
    <d v="2016-07-15T15:38:00"/>
    <n v="1465345902"/>
    <x v="3470"/>
    <b v="0"/>
    <n v="9"/>
    <b v="1"/>
    <s v="theater/plays"/>
    <n v="0.66666666666666663"/>
    <n v="41.666666666666664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x v="3459"/>
    <d v="2014-08-31T14:00:00"/>
    <n v="1405971690"/>
    <x v="3471"/>
    <b v="0"/>
    <n v="30"/>
    <b v="1"/>
    <s v="theater/plays"/>
    <n v="0.46598322460391428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x v="3460"/>
    <d v="2014-11-05T23:59:00"/>
    <n v="1413432331"/>
    <x v="3472"/>
    <b v="0"/>
    <n v="23"/>
    <b v="1"/>
    <s v="theater/plays"/>
    <n v="0.97991180793728561"/>
    <n v="88.739130434782609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x v="3461"/>
    <d v="2015-03-20T14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x v="3462"/>
    <d v="2016-07-20T06:02:11"/>
    <n v="1466424131"/>
    <x v="3474"/>
    <b v="0"/>
    <n v="39"/>
    <b v="1"/>
    <s v="theater/plays"/>
    <n v="0.99009900990099009"/>
    <n v="51.794871794871796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x v="3463"/>
    <d v="2014-11-02T18:00:00"/>
    <n v="1412629704"/>
    <x v="3475"/>
    <b v="0"/>
    <n v="17"/>
    <b v="1"/>
    <s v="theater/plays"/>
    <n v="0.88235294117647056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x v="3464"/>
    <d v="2014-10-26T21:00:00"/>
    <n v="1412836990"/>
    <x v="3476"/>
    <b v="0"/>
    <n v="6"/>
    <b v="1"/>
    <s v="theater/plays"/>
    <n v="0.96153846153846156"/>
    <n v="52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x v="3465"/>
    <d v="2015-05-16T21:00:00"/>
    <n v="1430761243"/>
    <x v="3477"/>
    <b v="0"/>
    <n v="39"/>
    <b v="1"/>
    <s v="theater/plays"/>
    <n v="0.86705202312138729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x v="3466"/>
    <d v="2015-03-16T15:00:00"/>
    <n v="1424296822"/>
    <x v="3478"/>
    <b v="0"/>
    <n v="57"/>
    <b v="1"/>
    <s v="theater/plays"/>
    <n v="0.88613203367301729"/>
    <n v="39.596491228070178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x v="3467"/>
    <d v="2014-06-21T14:31:20"/>
    <n v="1400790680"/>
    <x v="3479"/>
    <b v="0"/>
    <n v="56"/>
    <b v="1"/>
    <s v="theater/plays"/>
    <n v="0.78206465067778941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x v="3468"/>
    <d v="2015-07-10T15:00:00"/>
    <n v="1434440227"/>
    <x v="3480"/>
    <b v="0"/>
    <n v="13"/>
    <b v="1"/>
    <s v="theater/plays"/>
    <n v="0.7009345794392523"/>
    <n v="164.6153846153846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x v="3469"/>
    <d v="2015-01-01T23:56:28"/>
    <n v="1418709388"/>
    <x v="3481"/>
    <b v="0"/>
    <n v="95"/>
    <b v="1"/>
    <s v="theater/plays"/>
    <n v="0.84175084175084181"/>
    <n v="125.05263157894737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x v="3470"/>
    <d v="2014-07-06T12:31:06"/>
    <n v="1402079466"/>
    <x v="3482"/>
    <b v="0"/>
    <n v="80"/>
    <b v="1"/>
    <s v="theater/plays"/>
    <n v="0.72289156626506024"/>
    <n v="51.875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x v="3471"/>
    <d v="2014-07-03T10:03:01"/>
    <n v="1401811381"/>
    <x v="3483"/>
    <b v="0"/>
    <n v="133"/>
    <b v="1"/>
    <s v="theater/plays"/>
    <n v="0.62523329600597233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x v="3472"/>
    <d v="2016-06-15T12:14:59"/>
    <n v="1463422499"/>
    <x v="3484"/>
    <b v="0"/>
    <n v="44"/>
    <b v="1"/>
    <s v="theater/plays"/>
    <n v="0.8753501400560224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x v="3473"/>
    <d v="2016-02-02T10:38:00"/>
    <n v="1451839080"/>
    <x v="3485"/>
    <b v="0"/>
    <n v="30"/>
    <b v="1"/>
    <s v="theater/plays"/>
    <n v="0.99397590361445787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x v="3474"/>
    <d v="2015-06-03T00:59:00"/>
    <n v="1430600401"/>
    <x v="3486"/>
    <b v="0"/>
    <n v="56"/>
    <b v="1"/>
    <s v="theater/plays"/>
    <n v="0.64432989690721654"/>
    <n v="83.142857142857139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x v="3475"/>
    <d v="2015-06-24T16:34:12"/>
    <n v="1432593252"/>
    <x v="3487"/>
    <b v="0"/>
    <n v="66"/>
    <b v="1"/>
    <s v="theater/plays"/>
    <n v="0.782778864970645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x v="3476"/>
    <d v="2015-04-17T10:00:00"/>
    <n v="1427221560"/>
    <x v="3488"/>
    <b v="0"/>
    <n v="29"/>
    <b v="1"/>
    <s v="theater/plays"/>
    <n v="0.82508250825082508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x v="3477"/>
    <d v="2014-05-24T15:00:00"/>
    <n v="1398352531"/>
    <x v="3489"/>
    <b v="0"/>
    <n v="72"/>
    <b v="1"/>
    <s v="theater/plays"/>
    <n v="0.88731144631765746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x v="3478"/>
    <d v="2016-04-13T13:15:24"/>
    <n v="1457982924"/>
    <x v="3490"/>
    <b v="0"/>
    <n v="27"/>
    <b v="1"/>
    <s v="theater/plays"/>
    <n v="0.78431372549019607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x v="3479"/>
    <d v="2015-05-17T23:59:44"/>
    <n v="1430114384"/>
    <x v="3491"/>
    <b v="0"/>
    <n v="10"/>
    <b v="1"/>
    <s v="theater/plays"/>
    <n v="0.63211125158027814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x v="3480"/>
    <d v="2015-10-25T18:13:17"/>
    <n v="1442794397"/>
    <x v="3492"/>
    <b v="0"/>
    <n v="35"/>
    <b v="1"/>
    <s v="theater/plays"/>
    <n v="0.94994775287359201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x v="3481"/>
    <d v="2014-08-16T23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x v="3482"/>
    <d v="2016-11-26T00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x v="3483"/>
    <d v="2014-11-01T11:18:00"/>
    <n v="1412360309"/>
    <x v="3495"/>
    <b v="0"/>
    <n v="72"/>
    <b v="1"/>
    <s v="theater/plays"/>
    <n v="0.93580385551188472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x v="3484"/>
    <d v="2016-09-11T14:19:26"/>
    <n v="1470169166"/>
    <x v="3496"/>
    <b v="0"/>
    <n v="78"/>
    <b v="1"/>
    <s v="theater/plays"/>
    <n v="0.8038585209003215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x v="3485"/>
    <d v="2016-06-02T16:00:00"/>
    <n v="1463852904"/>
    <x v="3497"/>
    <b v="0"/>
    <n v="49"/>
    <b v="1"/>
    <s v="theater/plays"/>
    <n v="0.91992882562277578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x v="3486"/>
    <d v="2016-05-28T15:44:00"/>
    <n v="1459309704"/>
    <x v="3498"/>
    <b v="0"/>
    <n v="42"/>
    <b v="1"/>
    <s v="theater/plays"/>
    <n v="0.97633136094674555"/>
    <n v="40.23809523809524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x v="3487"/>
    <d v="2015-07-01T00:59:00"/>
    <n v="1431046325"/>
    <x v="3499"/>
    <b v="0"/>
    <n v="35"/>
    <b v="1"/>
    <s v="theater/plays"/>
    <n v="0.94786729857819907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x v="3488"/>
    <d v="2016-03-06T22:59:00"/>
    <n v="1455919438"/>
    <x v="3500"/>
    <b v="0"/>
    <n v="42"/>
    <b v="1"/>
    <s v="theater/plays"/>
    <n v="0.94073377234242705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x v="3489"/>
    <d v="2015-09-11T12:19:55"/>
    <n v="1439835595"/>
    <x v="3501"/>
    <b v="0"/>
    <n v="42"/>
    <b v="1"/>
    <s v="theater/plays"/>
    <n v="0.99337748344370858"/>
    <n v="35.952380952380949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x v="3490"/>
    <d v="2016-03-15T21:59:00"/>
    <n v="1456862924"/>
    <x v="3502"/>
    <b v="0"/>
    <n v="31"/>
    <b v="1"/>
    <s v="theater/plays"/>
    <n v="0.94876660341555974"/>
    <n v="136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x v="3491"/>
    <d v="2016-07-24T05:28:48"/>
    <n v="1466767728"/>
    <x v="3503"/>
    <b v="0"/>
    <n v="38"/>
    <b v="1"/>
    <s v="theater/plays"/>
    <n v="0.9297136481963554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x v="3492"/>
    <d v="2015-11-19T12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x v="3493"/>
    <d v="2014-05-12T22:00:00"/>
    <n v="1398983245"/>
    <x v="3505"/>
    <b v="0"/>
    <n v="39"/>
    <b v="1"/>
    <s v="theater/plays"/>
    <n v="0.9637625289128758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x v="3494"/>
    <d v="2014-08-23T11:37:20"/>
    <n v="1404927440"/>
    <x v="3506"/>
    <b v="0"/>
    <n v="29"/>
    <b v="1"/>
    <s v="theater/plays"/>
    <n v="0.98522167487684731"/>
    <n v="105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x v="3495"/>
    <d v="2016-05-31T16:08:57"/>
    <n v="1462140537"/>
    <x v="3507"/>
    <b v="0"/>
    <n v="72"/>
    <b v="1"/>
    <s v="theater/plays"/>
    <n v="0.95785440613026818"/>
    <n v="145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x v="3496"/>
    <d v="2016-05-10T15:00:00"/>
    <n v="1460914253"/>
    <x v="3508"/>
    <b v="0"/>
    <n v="15"/>
    <b v="1"/>
    <s v="theater/plays"/>
    <n v="0.5555555555555555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x v="3497"/>
    <d v="2014-11-20T22:55:00"/>
    <n v="1415392666"/>
    <x v="3509"/>
    <b v="0"/>
    <n v="33"/>
    <b v="1"/>
    <s v="theater/plays"/>
    <n v="0.94043887147335425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x v="3498"/>
    <d v="2014-07-02T08:54:06"/>
    <n v="1402584846"/>
    <x v="3510"/>
    <b v="0"/>
    <n v="15"/>
    <b v="1"/>
    <s v="theater/plays"/>
    <n v="0.99447513812154698"/>
    <n v="60.333333333333336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x v="3499"/>
    <d v="2014-11-07T12:30:00"/>
    <n v="1413406695"/>
    <x v="3511"/>
    <b v="0"/>
    <n v="19"/>
    <b v="1"/>
    <s v="theater/plays"/>
    <n v="0.98814229249011853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x v="3500"/>
    <d v="2015-04-23T05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x v="3501"/>
    <d v="2014-06-03T22:59:00"/>
    <n v="1400725112"/>
    <x v="3513"/>
    <b v="0"/>
    <n v="44"/>
    <b v="1"/>
    <s v="theater/plays"/>
    <n v="0.84464555052790347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x v="3502"/>
    <d v="2015-02-01T22:59:00"/>
    <n v="1421439552"/>
    <x v="3514"/>
    <b v="0"/>
    <n v="10"/>
    <b v="1"/>
    <s v="theater/plays"/>
    <n v="0.90909090909090906"/>
    <n v="55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x v="3503"/>
    <d v="2015-05-31T12:32:51"/>
    <n v="1430505171"/>
    <x v="3515"/>
    <b v="0"/>
    <n v="46"/>
    <b v="1"/>
    <s v="theater/plays"/>
    <n v="0.97402597402597402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x v="3504"/>
    <d v="2014-09-07T21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x v="3505"/>
    <d v="2014-07-04T05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x v="3506"/>
    <d v="2014-10-02T08:21:00"/>
    <n v="1410461299"/>
    <x v="3518"/>
    <b v="0"/>
    <n v="33"/>
    <b v="1"/>
    <s v="theater/plays"/>
    <n v="0.90871090271341071"/>
    <n v="50.020909090909093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x v="3507"/>
    <d v="2015-03-04T08:22:30"/>
    <n v="1422886950"/>
    <x v="3519"/>
    <b v="0"/>
    <n v="28"/>
    <b v="1"/>
    <s v="theater/plays"/>
    <n v="0.98667982239763197"/>
    <n v="72.392857142857139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x v="3508"/>
    <d v="2015-09-06T07:47:00"/>
    <n v="1439322412"/>
    <x v="3520"/>
    <b v="0"/>
    <n v="21"/>
    <b v="1"/>
    <s v="theater/plays"/>
    <n v="0.99255583126550873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x v="3509"/>
    <d v="2014-09-29T02:40:20"/>
    <n v="1409388020"/>
    <x v="3521"/>
    <b v="0"/>
    <n v="13"/>
    <b v="1"/>
    <s v="theater/plays"/>
    <n v="0.590219224283305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x v="3510"/>
    <d v="2015-09-15T04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x v="3511"/>
    <d v="2016-09-25T17:00:00"/>
    <n v="1469871148"/>
    <x v="3523"/>
    <b v="0"/>
    <n v="80"/>
    <b v="1"/>
    <s v="theater/plays"/>
    <n v="0.87989441267047952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x v="3512"/>
    <d v="2014-09-12T22:00:00"/>
    <n v="1409336373"/>
    <x v="3524"/>
    <b v="0"/>
    <n v="74"/>
    <b v="1"/>
    <s v="theater/plays"/>
    <n v="0.9846396218983851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x v="3453"/>
    <d v="2015-08-09T10:00:00"/>
    <n v="1438188106"/>
    <x v="3525"/>
    <b v="0"/>
    <n v="7"/>
    <b v="1"/>
    <s v="theater/plays"/>
    <n v="0.94339622641509435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x v="3513"/>
    <d v="2016-04-27T23:59:00"/>
    <n v="1459411371"/>
    <x v="3526"/>
    <b v="0"/>
    <n v="34"/>
    <b v="1"/>
    <s v="theater/plays"/>
    <n v="0.98039215686274506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x v="3514"/>
    <d v="2015-07-10T21:59:00"/>
    <n v="1434069205"/>
    <x v="3527"/>
    <b v="0"/>
    <n v="86"/>
    <b v="1"/>
    <s v="theater/plays"/>
    <n v="0.85531004989308623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x v="3515"/>
    <d v="2017-01-18T06:01:58"/>
    <n v="1483012918"/>
    <x v="3528"/>
    <b v="0"/>
    <n v="37"/>
    <b v="1"/>
    <s v="theater/plays"/>
    <n v="0.98861593768723788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x v="3516"/>
    <d v="2015-07-12T19:00:00"/>
    <n v="1434997018"/>
    <x v="3529"/>
    <b v="0"/>
    <n v="18"/>
    <b v="1"/>
    <s v="theater/plays"/>
    <n v="0.75757575757575757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x v="3517"/>
    <d v="2016-04-10T14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x v="28"/>
    <n v="1280"/>
    <x v="0"/>
    <x v="0"/>
    <s v="USD"/>
    <x v="3518"/>
    <d v="2016-06-30T09:42:14"/>
    <n v="1464709334"/>
    <x v="3531"/>
    <b v="0"/>
    <n v="26"/>
    <b v="1"/>
    <s v="theater/plays"/>
    <n v="0.78125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x v="3519"/>
    <d v="2014-09-17T21:59:00"/>
    <n v="1409667827"/>
    <x v="3532"/>
    <b v="0"/>
    <n v="27"/>
    <b v="1"/>
    <s v="theater/plays"/>
    <n v="0.8406304728546409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x v="3520"/>
    <d v="2015-11-11T13:16:07"/>
    <n v="1444673767"/>
    <x v="3533"/>
    <b v="0"/>
    <n v="8"/>
    <b v="1"/>
    <s v="theater/plays"/>
    <n v="0.79239302694136293"/>
    <n v="78.875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x v="3521"/>
    <d v="2015-10-01T09:00:23"/>
    <n v="1440687623"/>
    <x v="3534"/>
    <b v="0"/>
    <n v="204"/>
    <b v="1"/>
    <s v="theater/plays"/>
    <n v="0.6402048655569782"/>
    <n v="38.284313725490193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x v="1804"/>
    <d v="2015-10-02T12:00:00"/>
    <n v="1441120910"/>
    <x v="3535"/>
    <b v="0"/>
    <n v="46"/>
    <b v="1"/>
    <s v="theater/plays"/>
    <n v="0.96946194861851676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x v="3522"/>
    <d v="2015-12-20T05:59:00"/>
    <n v="1448040425"/>
    <x v="3536"/>
    <b v="0"/>
    <n v="17"/>
    <b v="1"/>
    <s v="theater/plays"/>
    <n v="0.65217391304347827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x v="3523"/>
    <d v="2014-11-17T01:59:00"/>
    <n v="1413016216"/>
    <x v="3537"/>
    <b v="0"/>
    <n v="28"/>
    <b v="1"/>
    <s v="theater/plays"/>
    <n v="0.5541871921182266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x v="3524"/>
    <d v="2016-08-17T04:05:40"/>
    <n v="1469009140"/>
    <x v="3538"/>
    <b v="0"/>
    <n v="83"/>
    <b v="1"/>
    <s v="theater/plays"/>
    <n v="0.77851304009342159"/>
    <n v="30.951807228915662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x v="3525"/>
    <d v="2016-09-08T12:08:42"/>
    <n v="1471543722"/>
    <x v="3539"/>
    <b v="0"/>
    <n v="13"/>
    <b v="1"/>
    <s v="theater/plays"/>
    <n v="0.83565459610027859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x v="3526"/>
    <d v="2016-06-25T18:04:51"/>
    <n v="1464307491"/>
    <x v="3540"/>
    <b v="0"/>
    <n v="8"/>
    <b v="1"/>
    <s v="theater/plays"/>
    <n v="0.81300813008130079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x v="3527"/>
    <d v="2015-08-31T11:31:15"/>
    <n v="1438882275"/>
    <x v="3541"/>
    <b v="0"/>
    <n v="32"/>
    <b v="1"/>
    <s v="theater/plays"/>
    <n v="0.95238095238095233"/>
    <n v="39.375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x v="3528"/>
    <d v="2014-09-07T08:23:42"/>
    <n v="1404915822"/>
    <x v="3542"/>
    <b v="0"/>
    <n v="85"/>
    <b v="1"/>
    <s v="theater/plays"/>
    <n v="0.978125555753156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x v="3529"/>
    <d v="2015-06-25T12:07:39"/>
    <n v="1432663659"/>
    <x v="3543"/>
    <b v="0"/>
    <n v="29"/>
    <b v="1"/>
    <s v="theater/plays"/>
    <n v="0.95541401273885351"/>
    <n v="54.137931034482762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x v="3530"/>
    <d v="2015-03-07T13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x v="3531"/>
    <d v="2015-04-11T13:22:39"/>
    <n v="1426188159"/>
    <x v="3545"/>
    <b v="0"/>
    <n v="8"/>
    <b v="1"/>
    <s v="theater/plays"/>
    <n v="0.99601593625498008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x v="3532"/>
    <d v="2015-03-31T21:59:00"/>
    <n v="1426002684"/>
    <x v="3546"/>
    <b v="0"/>
    <n v="19"/>
    <b v="1"/>
    <s v="theater/plays"/>
    <n v="0.97777777777777775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x v="3533"/>
    <d v="2016-05-13T21:59:00"/>
    <n v="1461117201"/>
    <x v="3547"/>
    <b v="0"/>
    <n v="336"/>
    <b v="1"/>
    <s v="theater/plays"/>
    <n v="0.87405492810898211"/>
    <n v="119.17633928571429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x v="3534"/>
    <d v="2016-03-04T19:00:00"/>
    <n v="1455230214"/>
    <x v="3548"/>
    <b v="0"/>
    <n v="13"/>
    <b v="1"/>
    <s v="theater/plays"/>
    <n v="0.98130841121495327"/>
    <n v="164.6153846153846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x v="3535"/>
    <d v="2015-09-04T03:27:53"/>
    <n v="1438939673"/>
    <x v="3549"/>
    <b v="0"/>
    <n v="42"/>
    <b v="1"/>
    <s v="theater/plays"/>
    <n v="0.98039215686274506"/>
    <n v="24.285714285714285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x v="3536"/>
    <d v="2016-05-02T15:26:38"/>
    <n v="1459632398"/>
    <x v="3550"/>
    <b v="0"/>
    <n v="64"/>
    <b v="1"/>
    <s v="theater/plays"/>
    <n v="0.95419847328244278"/>
    <n v="40.9375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x v="3537"/>
    <d v="2014-05-22T16:07:00"/>
    <n v="1398342170"/>
    <x v="3551"/>
    <b v="0"/>
    <n v="25"/>
    <b v="1"/>
    <s v="theater/plays"/>
    <n v="0.98199672667757776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x v="3538"/>
    <d v="2014-06-28T08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x v="3539"/>
    <d v="2015-08-11T18:00:00"/>
    <n v="1436575280"/>
    <x v="3553"/>
    <b v="0"/>
    <n v="104"/>
    <b v="1"/>
    <s v="theater/plays"/>
    <n v="0.94097519247219841"/>
    <n v="56.20192307692308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x v="3540"/>
    <d v="2015-02-11T11:00:00"/>
    <n v="1421025159"/>
    <x v="3554"/>
    <b v="0"/>
    <n v="53"/>
    <b v="1"/>
    <s v="theater/plays"/>
    <n v="0.88166161474561422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x v="3541"/>
    <d v="2016-11-17T05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x v="3542"/>
    <d v="2014-08-17T09:35:24"/>
    <n v="1403105724"/>
    <x v="3556"/>
    <b v="0"/>
    <n v="20"/>
    <b v="1"/>
    <s v="theater/plays"/>
    <n v="0.99547511312217196"/>
    <n v="110.5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x v="3543"/>
    <d v="2014-05-05T00:38:31"/>
    <n v="1396334311"/>
    <x v="3557"/>
    <b v="0"/>
    <n v="558"/>
    <b v="1"/>
    <s v="theater/plays"/>
    <n v="0.9996401295533607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x v="3544"/>
    <d v="2015-06-26T15:00:00"/>
    <n v="1431718575"/>
    <x v="3558"/>
    <b v="0"/>
    <n v="22"/>
    <b v="1"/>
    <s v="theater/plays"/>
    <n v="0.69444444444444442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x v="3545"/>
    <d v="2015-07-31T02:58:00"/>
    <n v="1436408308"/>
    <x v="3559"/>
    <b v="0"/>
    <n v="24"/>
    <b v="1"/>
    <s v="theater/plays"/>
    <n v="0.96618357487922701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x v="3546"/>
    <d v="2015-05-26T20:45:00"/>
    <n v="1429651266"/>
    <x v="3560"/>
    <b v="0"/>
    <n v="74"/>
    <b v="1"/>
    <s v="theater/plays"/>
    <n v="0.9221902017291066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x v="3547"/>
    <d v="2015-08-05T12:36:00"/>
    <n v="1437236378"/>
    <x v="3561"/>
    <b v="0"/>
    <n v="54"/>
    <b v="1"/>
    <s v="theater/plays"/>
    <n v="0.9765625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x v="3548"/>
    <d v="2016-03-13T16:00:00"/>
    <n v="1457115427"/>
    <x v="3562"/>
    <b v="0"/>
    <n v="31"/>
    <b v="1"/>
    <s v="theater/plays"/>
    <n v="0.67164179104477617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x v="3549"/>
    <d v="2016-08-01T13:00:00"/>
    <n v="1467648456"/>
    <x v="3563"/>
    <b v="0"/>
    <n v="25"/>
    <b v="1"/>
    <s v="theater/plays"/>
    <n v="0.94795715233671429"/>
    <n v="21.098000000000003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x v="3550"/>
    <d v="2015-10-05T10:00:00"/>
    <n v="1440082649"/>
    <x v="3564"/>
    <b v="0"/>
    <n v="17"/>
    <b v="1"/>
    <s v="theater/plays"/>
    <n v="0.99502487562189057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x v="3551"/>
    <d v="2014-12-31T11:50:08"/>
    <n v="1417456208"/>
    <x v="3565"/>
    <b v="0"/>
    <n v="12"/>
    <b v="1"/>
    <s v="theater/plays"/>
    <n v="0.76595744680851063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x v="3552"/>
    <d v="2015-01-23T06:11:23"/>
    <n v="1419423083"/>
    <x v="3566"/>
    <b v="0"/>
    <n v="38"/>
    <b v="1"/>
    <s v="theater/plays"/>
    <n v="0.95465393794749398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x v="3553"/>
    <d v="2015-06-10T13:27:24"/>
    <n v="1431372444"/>
    <x v="3567"/>
    <b v="0"/>
    <n v="41"/>
    <b v="1"/>
    <s v="theater/plays"/>
    <n v="0.9191176470588234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x v="3554"/>
    <d v="2014-09-17T11:46:34"/>
    <n v="1408383994"/>
    <x v="3568"/>
    <b v="0"/>
    <n v="19"/>
    <b v="1"/>
    <s v="theater/plays"/>
    <n v="0.9009009009009009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x v="3555"/>
    <d v="2015-01-08T10:31:36"/>
    <n v="1418142696"/>
    <x v="3569"/>
    <b v="0"/>
    <n v="41"/>
    <b v="1"/>
    <s v="theater/plays"/>
    <n v="0.99522292993630568"/>
    <n v="122.53658536585365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x v="3556"/>
    <d v="2014-12-31T01:00:00"/>
    <n v="1417593483"/>
    <x v="3570"/>
    <b v="0"/>
    <n v="26"/>
    <b v="1"/>
    <s v="theater/plays"/>
    <n v="0.87450808919982514"/>
    <n v="87.961538461538467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x v="3557"/>
    <d v="2014-10-30T14:36:53"/>
    <n v="1412109413"/>
    <x v="3571"/>
    <b v="0"/>
    <n v="25"/>
    <b v="1"/>
    <s v="theater/plays"/>
    <n v="0.81922446750409617"/>
    <n v="73.239999999999995"/>
    <x v="1"/>
    <x v="6"/>
  </r>
  <r>
    <n v="3572"/>
    <s v="Monster"/>
    <s v="A darkly comic one woman show by Abram Rooney as part of The Camden Fringe 2015."/>
    <x v="2"/>
    <n v="500"/>
    <x v="0"/>
    <x v="1"/>
    <s v="GBP"/>
    <x v="3558"/>
    <d v="2015-06-21T07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x v="3559"/>
    <d v="2014-11-08T04:00:46"/>
    <n v="1412845246"/>
    <x v="3573"/>
    <b v="0"/>
    <n v="78"/>
    <b v="1"/>
    <s v="theater/plays"/>
    <n v="0.97276264591439687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x v="3560"/>
    <d v="2014-11-13T17:37:28"/>
    <n v="1413326248"/>
    <x v="3574"/>
    <b v="0"/>
    <n v="45"/>
    <b v="1"/>
    <s v="theater/plays"/>
    <n v="0.94232331437855399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x v="3561"/>
    <d v="2016-08-10T21:59:00"/>
    <n v="1468176527"/>
    <x v="3575"/>
    <b v="0"/>
    <n v="102"/>
    <b v="1"/>
    <s v="theater/plays"/>
    <n v="0.9868745682423764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x v="3562"/>
    <d v="2016-12-05T08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x v="3563"/>
    <d v="2015-04-26T00:28:00"/>
    <n v="1427741583"/>
    <x v="3577"/>
    <b v="0"/>
    <n v="27"/>
    <b v="1"/>
    <s v="theater/plays"/>
    <n v="0.76923076923076927"/>
    <n v="28.888888888888889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x v="3564"/>
    <d v="2016-04-30T11:36:17"/>
    <n v="1459445777"/>
    <x v="3578"/>
    <b v="0"/>
    <n v="37"/>
    <b v="1"/>
    <s v="theater/plays"/>
    <n v="0.99986668444207438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x v="3565"/>
    <d v="2016-03-31T11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x v="3566"/>
    <d v="2015-02-28T22:59:00"/>
    <n v="1421900022"/>
    <x v="3580"/>
    <b v="0"/>
    <n v="27"/>
    <b v="1"/>
    <s v="theater/plays"/>
    <n v="0.878048780487804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x v="3567"/>
    <d v="2014-07-30T05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x v="3568"/>
    <d v="2016-04-04T20:18:02"/>
    <n v="1458613082"/>
    <x v="3582"/>
    <b v="0"/>
    <n v="49"/>
    <b v="1"/>
    <s v="theater/plays"/>
    <n v="0.34843205574912894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x v="3569"/>
    <d v="2016-04-18T03:13:25"/>
    <n v="1455790405"/>
    <x v="3583"/>
    <b v="0"/>
    <n v="24"/>
    <b v="1"/>
    <s v="theater/plays"/>
    <n v="0.92165898617511521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x v="3570"/>
    <d v="2015-07-13T01:35:44"/>
    <n v="1434180944"/>
    <x v="3584"/>
    <b v="0"/>
    <n v="112"/>
    <b v="1"/>
    <s v="theater/plays"/>
    <n v="0.86580086580086579"/>
    <n v="30.9375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x v="3571"/>
    <d v="2014-12-21T11:11:30"/>
    <n v="1416589890"/>
    <x v="3585"/>
    <b v="0"/>
    <n v="23"/>
    <b v="1"/>
    <s v="theater/plays"/>
    <n v="0.83950617283950613"/>
    <n v="176.08695652173913"/>
    <x v="1"/>
    <x v="6"/>
  </r>
  <r>
    <n v="3586"/>
    <s v="Actors &amp; Musicians who are Blind or Autistic"/>
    <s v="See Theatre In A New Light"/>
    <x v="51"/>
    <n v="8207"/>
    <x v="0"/>
    <x v="0"/>
    <s v="USD"/>
    <x v="3572"/>
    <d v="2016-09-23T10:44:30"/>
    <n v="1469465070"/>
    <x v="3586"/>
    <b v="0"/>
    <n v="54"/>
    <b v="1"/>
    <s v="theater/plays"/>
    <n v="0.91385402705007923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x v="3573"/>
    <d v="2016-06-27T13:00:00"/>
    <n v="1463144254"/>
    <x v="3587"/>
    <b v="0"/>
    <n v="28"/>
    <b v="1"/>
    <s v="theater/plays"/>
    <n v="0.78988941548183256"/>
    <n v="22.607142857142858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x v="3574"/>
    <d v="2015-04-29T17:00:00"/>
    <n v="1428436410"/>
    <x v="3588"/>
    <b v="0"/>
    <n v="11"/>
    <b v="1"/>
    <s v="theater/plays"/>
    <n v="0.99502487562189057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x v="3575"/>
    <d v="2015-05-26T09:32:27"/>
    <n v="1430494347"/>
    <x v="3589"/>
    <b v="0"/>
    <n v="62"/>
    <b v="1"/>
    <s v="theater/plays"/>
    <n v="0.78431372549019607"/>
    <n v="82.258064516129039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x v="3576"/>
    <d v="2014-10-20T02:00:34"/>
    <n v="1411200034"/>
    <x v="3590"/>
    <b v="0"/>
    <n v="73"/>
    <b v="1"/>
    <s v="theater/plays"/>
    <n v="0.99940035978412955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x v="3577"/>
    <d v="2015-01-23T22:59:00"/>
    <n v="1419979544"/>
    <x v="3591"/>
    <b v="0"/>
    <n v="18"/>
    <b v="1"/>
    <s v="theater/plays"/>
    <n v="0.5714285714285714"/>
    <n v="68.055555555555557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x v="3578"/>
    <d v="2015-02-10T22:59:00"/>
    <n v="1418673307"/>
    <x v="3592"/>
    <b v="0"/>
    <n v="35"/>
    <b v="1"/>
    <s v="theater/plays"/>
    <n v="0.78585461689587421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x v="3579"/>
    <d v="2015-01-05T14:26:00"/>
    <n v="1417469639"/>
    <x v="3593"/>
    <b v="0"/>
    <n v="43"/>
    <b v="1"/>
    <s v="theater/plays"/>
    <n v="0.90388671286532085"/>
    <n v="77.186046511627907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x v="3580"/>
    <d v="2016-09-03T19:36:22"/>
    <n v="1470792982"/>
    <x v="3594"/>
    <b v="0"/>
    <n v="36"/>
    <b v="1"/>
    <s v="theater/plays"/>
    <n v="0.794044665012407"/>
    <n v="55.972222222222221"/>
    <x v="1"/>
    <x v="6"/>
  </r>
  <r>
    <n v="3595"/>
    <s v="The Flu Season"/>
    <s v="A new theatre company staging Will Eno's The Flu Season in Seattle"/>
    <x v="27"/>
    <n v="3081"/>
    <x v="0"/>
    <x v="0"/>
    <s v="USD"/>
    <x v="3581"/>
    <d v="2015-03-13T00:59:00"/>
    <n v="1423959123"/>
    <x v="3595"/>
    <b v="0"/>
    <n v="62"/>
    <b v="1"/>
    <s v="theater/plays"/>
    <n v="0.8438818565400844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x v="3582"/>
    <d v="2014-08-26T11:09:42"/>
    <n v="1407258582"/>
    <x v="3596"/>
    <b v="0"/>
    <n v="15"/>
    <b v="1"/>
    <s v="theater/plays"/>
    <n v="0.92827004219409281"/>
    <n v="79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x v="3583"/>
    <d v="2016-03-02T23:59:00"/>
    <n v="1455717790"/>
    <x v="3597"/>
    <b v="0"/>
    <n v="33"/>
    <b v="1"/>
    <s v="theater/plays"/>
    <n v="0.97465886939571145"/>
    <n v="77.727272727272734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x v="3584"/>
    <d v="2014-09-02T22:59:00"/>
    <n v="1408129822"/>
    <x v="3598"/>
    <b v="0"/>
    <n v="27"/>
    <b v="1"/>
    <s v="theater/plays"/>
    <n v="0.90826521344232514"/>
    <n v="40.777777777777779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x v="3585"/>
    <d v="2015-08-29T18:00:00"/>
    <n v="1438715077"/>
    <x v="3599"/>
    <b v="0"/>
    <n v="17"/>
    <b v="1"/>
    <s v="theater/plays"/>
    <n v="0.49504950495049505"/>
    <n v="59.411764705882355"/>
    <x v="1"/>
    <x v="6"/>
  </r>
  <r>
    <n v="3600"/>
    <s v="Pariah"/>
    <s v="The First Play From The Man Who Brought You The Black James Bond!"/>
    <x v="185"/>
    <n v="13"/>
    <x v="0"/>
    <x v="0"/>
    <s v="USD"/>
    <x v="3586"/>
    <d v="2016-10-13T14:22:44"/>
    <n v="1473970964"/>
    <x v="3600"/>
    <b v="0"/>
    <n v="4"/>
    <b v="1"/>
    <s v="theater/plays"/>
    <n v="0.76923076923076927"/>
    <n v="3.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x v="3587"/>
    <d v="2015-01-16T17:58:02"/>
    <n v="1418860682"/>
    <x v="3601"/>
    <b v="0"/>
    <n v="53"/>
    <b v="1"/>
    <s v="theater/plays"/>
    <n v="0.95831336847149018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x v="3588"/>
    <d v="2016-05-17T15:27:59"/>
    <n v="1458336479"/>
    <x v="3602"/>
    <b v="0"/>
    <n v="49"/>
    <b v="1"/>
    <s v="theater/plays"/>
    <n v="0.99950024987506247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x v="3589"/>
    <d v="2015-11-05T15:44:40"/>
    <n v="1444164280"/>
    <x v="3603"/>
    <b v="0"/>
    <n v="57"/>
    <b v="1"/>
    <s v="theater/plays"/>
    <n v="0.5859375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x v="3590"/>
    <d v="2016-04-29T00:59:00"/>
    <n v="1461370956"/>
    <x v="3604"/>
    <b v="0"/>
    <n v="69"/>
    <b v="1"/>
    <s v="theater/plays"/>
    <n v="0.8862629246676514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x v="3591"/>
    <d v="2016-02-13T13:02:06"/>
    <n v="1452798126"/>
    <x v="3605"/>
    <b v="0"/>
    <n v="15"/>
    <b v="1"/>
    <s v="theater/plays"/>
    <n v="0.54347826086956519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x v="3592"/>
    <d v="2016-08-14T08:30:57"/>
    <n v="1468593057"/>
    <x v="3606"/>
    <b v="0"/>
    <n v="64"/>
    <b v="1"/>
    <s v="theater/plays"/>
    <n v="0.76765609007164792"/>
    <n v="61.0625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x v="3593"/>
    <d v="2015-12-14T18:00:00"/>
    <n v="1448924882"/>
    <x v="3607"/>
    <b v="0"/>
    <n v="20"/>
    <b v="1"/>
    <s v="theater/plays"/>
    <n v="0.94827586206896552"/>
    <n v="2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x v="3594"/>
    <d v="2016-06-17T08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x v="3595"/>
    <d v="2016-03-30T16:48:05"/>
    <n v="1456789685"/>
    <x v="3609"/>
    <b v="0"/>
    <n v="21"/>
    <b v="1"/>
    <s v="theater/plays"/>
    <n v="0.65224625623960064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x v="3596"/>
    <d v="2015-08-17T04:22:16"/>
    <n v="1437214936"/>
    <x v="3610"/>
    <b v="0"/>
    <n v="31"/>
    <b v="1"/>
    <s v="theater/plays"/>
    <n v="0.6161429451632778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x v="3597"/>
    <d v="2015-04-08T02:53:21"/>
    <n v="1425891201"/>
    <x v="3611"/>
    <b v="0"/>
    <n v="51"/>
    <b v="1"/>
    <s v="theater/plays"/>
    <n v="0.73529411764705888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x v="3598"/>
    <d v="2014-06-09T11:26:51"/>
    <n v="1401470811"/>
    <x v="3612"/>
    <b v="0"/>
    <n v="57"/>
    <b v="1"/>
    <s v="theater/plays"/>
    <n v="0.69252077562326875"/>
    <n v="126.66666666666667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x v="3599"/>
    <d v="2014-06-28T08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x v="3600"/>
    <d v="2015-06-18T19:00:16"/>
    <n v="1432083616"/>
    <x v="3614"/>
    <b v="0"/>
    <n v="71"/>
    <b v="1"/>
    <s v="theater/plays"/>
    <n v="0.99206349206349209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x v="3601"/>
    <d v="2015-12-10T08:14:56"/>
    <n v="1447164896"/>
    <x v="3615"/>
    <b v="0"/>
    <n v="72"/>
    <b v="1"/>
    <s v="theater/plays"/>
    <n v="0.93632958801498123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x v="3602"/>
    <d v="2015-03-19T15:47:44"/>
    <n v="1424213264"/>
    <x v="3616"/>
    <b v="0"/>
    <n v="45"/>
    <b v="1"/>
    <s v="theater/plays"/>
    <n v="0.80128205128205132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x v="3603"/>
    <d v="2017-02-27T18:00:00"/>
    <n v="1486996729"/>
    <x v="3617"/>
    <b v="0"/>
    <n v="51"/>
    <b v="1"/>
    <s v="theater/plays"/>
    <n v="0.84090909090909094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x v="3604"/>
    <d v="2015-06-03T09:04:10"/>
    <n v="1430751850"/>
    <x v="3618"/>
    <b v="0"/>
    <n v="56"/>
    <b v="1"/>
    <s v="theater/plays"/>
    <n v="0.99009900990099009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x v="3605"/>
    <d v="2016-11-19T16:00:00"/>
    <n v="1476760226"/>
    <x v="3619"/>
    <b v="0"/>
    <n v="17"/>
    <b v="1"/>
    <s v="theater/plays"/>
    <n v="0.88495575221238942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x v="3606"/>
    <d v="2015-03-04T22:00:00"/>
    <n v="1422916261"/>
    <x v="3620"/>
    <b v="0"/>
    <n v="197"/>
    <b v="1"/>
    <s v="theater/plays"/>
    <n v="0.9506564056133997"/>
    <n v="56.065989847715734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x v="3607"/>
    <d v="2016-09-30T15:00:00"/>
    <n v="1473200844"/>
    <x v="3621"/>
    <b v="0"/>
    <n v="70"/>
    <b v="1"/>
    <s v="theater/plays"/>
    <n v="0.91130012150668283"/>
    <n v="47.028571428571432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x v="3608"/>
    <d v="2014-09-27T21:23:00"/>
    <n v="1409030371"/>
    <x v="3622"/>
    <b v="0"/>
    <n v="21"/>
    <b v="1"/>
    <s v="theater/plays"/>
    <n v="0.99901097913066061"/>
    <n v="47.666190476190479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x v="3609"/>
    <d v="2014-07-26T01:00:00"/>
    <n v="1404841270"/>
    <x v="3623"/>
    <b v="0"/>
    <n v="34"/>
    <b v="1"/>
    <s v="theater/plays"/>
    <n v="0.83333333333333337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x v="3610"/>
    <d v="2016-08-23T12:34:50"/>
    <n v="1466793290"/>
    <x v="3624"/>
    <b v="0"/>
    <n v="39"/>
    <b v="1"/>
    <s v="theater/plays"/>
    <n v="0.95298602287166456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x v="3611"/>
    <d v="2015-07-02T09:39:37"/>
    <n v="1433259577"/>
    <x v="3625"/>
    <b v="0"/>
    <n v="78"/>
    <b v="1"/>
    <s v="theater/plays"/>
    <n v="0.97402597402597402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x v="3612"/>
    <d v="2014-08-16T10:00:57"/>
    <n v="1406390457"/>
    <x v="3626"/>
    <b v="0"/>
    <n v="48"/>
    <b v="1"/>
    <s v="theater/plays"/>
    <n v="0.98207709305180457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x v="3613"/>
    <d v="2016-05-20T21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x v="3614"/>
    <d v="2015-12-13T14:59:56"/>
    <n v="1444852796"/>
    <x v="3628"/>
    <b v="0"/>
    <n v="0"/>
    <b v="0"/>
    <s v="theater/musical"/>
    <e v="#DIV/0!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x v="3615"/>
    <d v="2016-05-05T11:00:00"/>
    <n v="1457403364"/>
    <x v="3629"/>
    <b v="0"/>
    <n v="2"/>
    <b v="0"/>
    <s v="theater/musical"/>
    <n v="500000"/>
    <n v="1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x v="3616"/>
    <d v="2014-11-29T15:19:50"/>
    <n v="1414700390"/>
    <x v="3630"/>
    <b v="0"/>
    <n v="1"/>
    <b v="0"/>
    <s v="theater/musical"/>
    <n v="3000"/>
    <n v="1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x v="3617"/>
    <d v="2014-09-22T21:59:00"/>
    <n v="1409335497"/>
    <x v="3631"/>
    <b v="0"/>
    <n v="59"/>
    <b v="0"/>
    <s v="theater/musical"/>
    <n v="1.959885386819484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x v="3618"/>
    <d v="2014-11-23T16:29:09"/>
    <n v="1415053749"/>
    <x v="3632"/>
    <b v="0"/>
    <n v="1"/>
    <b v="0"/>
    <s v="theater/musical"/>
    <n v="5"/>
    <n v="10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x v="3619"/>
    <d v="2016-11-18T19:00:00"/>
    <n v="1475765867"/>
    <x v="3633"/>
    <b v="0"/>
    <n v="31"/>
    <b v="0"/>
    <s v="theater/musical"/>
    <n v="2.8376844494892168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x v="3620"/>
    <d v="2017-01-13T21:59:00"/>
    <n v="1480219174"/>
    <x v="3634"/>
    <b v="0"/>
    <n v="18"/>
    <b v="0"/>
    <s v="theater/musical"/>
    <n v="23.547880690737834"/>
    <n v="176.94444444444446"/>
    <x v="1"/>
    <x v="40"/>
  </r>
  <r>
    <n v="3635"/>
    <s v="Mary's Son"/>
    <s v="Mary's Son is a pop opera about Jesus and the hope he brings to all people."/>
    <x v="8"/>
    <n v="1276"/>
    <x v="2"/>
    <x v="0"/>
    <s v="USD"/>
    <x v="3621"/>
    <d v="2016-04-20T15:11:16"/>
    <n v="1458594676"/>
    <x v="3635"/>
    <b v="0"/>
    <n v="10"/>
    <b v="0"/>
    <s v="theater/musical"/>
    <n v="2.7429467084639501"/>
    <n v="127.6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x v="3622"/>
    <d v="2015-09-14T10:40:29"/>
    <n v="1439224829"/>
    <x v="3636"/>
    <b v="0"/>
    <n v="0"/>
    <b v="0"/>
    <s v="theater/musical"/>
    <e v="#DIV/0!"/>
    <e v="#DIV/0!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x v="3623"/>
    <d v="2015-01-01T10:48:55"/>
    <n v="1417538935"/>
    <x v="3637"/>
    <b v="0"/>
    <n v="14"/>
    <b v="0"/>
    <s v="theater/musical"/>
    <n v="3.2397408207343412"/>
    <n v="66.142857142857139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x v="3624"/>
    <d v="2015-04-19T09:08:52"/>
    <n v="1424275732"/>
    <x v="3638"/>
    <b v="0"/>
    <n v="2"/>
    <b v="0"/>
    <s v="theater/musical"/>
    <n v="15.277777777777779"/>
    <n v="108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x v="3625"/>
    <d v="2016-10-07T09:11:00"/>
    <n v="1470672906"/>
    <x v="3639"/>
    <b v="0"/>
    <n v="1"/>
    <b v="0"/>
    <s v="theater/musical"/>
    <n v="2500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x v="3626"/>
    <d v="2015-05-10T12:45:30"/>
    <n v="1428691530"/>
    <x v="3640"/>
    <b v="0"/>
    <n v="3"/>
    <b v="0"/>
    <s v="theater/musical"/>
    <n v="18.181818181818183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x v="3627"/>
    <d v="2014-10-04T23:00:00"/>
    <n v="1410966179"/>
    <x v="3641"/>
    <b v="0"/>
    <n v="0"/>
    <b v="0"/>
    <s v="theater/musical"/>
    <e v="#DIV/0!"/>
    <e v="#DIV/0!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x v="3628"/>
    <d v="2015-11-30T11:00:00"/>
    <n v="1445369727"/>
    <x v="3642"/>
    <b v="0"/>
    <n v="2"/>
    <b v="0"/>
    <s v="theater/musical"/>
    <n v="46.666666666666664"/>
    <n v="7.5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x v="3629"/>
    <d v="2015-11-16T22:27:19"/>
    <n v="1444274839"/>
    <x v="3643"/>
    <b v="0"/>
    <n v="0"/>
    <b v="0"/>
    <s v="theater/musical"/>
    <e v="#DIV/0!"/>
    <e v="#DIV/0!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x v="3630"/>
    <d v="2016-03-07T22:59:00"/>
    <n v="1454996887"/>
    <x v="3644"/>
    <b v="0"/>
    <n v="12"/>
    <b v="0"/>
    <s v="theater/musical"/>
    <n v="6.0901339829476244"/>
    <n v="68.416666666666671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x v="3631"/>
    <d v="2016-11-21T18:17:18"/>
    <n v="1477178238"/>
    <x v="3645"/>
    <b v="0"/>
    <n v="1"/>
    <b v="0"/>
    <s v="theater/musical"/>
    <n v="1000"/>
    <n v="1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x v="3632"/>
    <d v="2015-06-16T17:30:00"/>
    <n v="1431770802"/>
    <x v="3646"/>
    <b v="0"/>
    <n v="8"/>
    <b v="0"/>
    <s v="theater/musical"/>
    <n v="20.79002079002079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x v="3633"/>
    <d v="2016-09-30T11:58:47"/>
    <n v="1471370327"/>
    <x v="3647"/>
    <b v="0"/>
    <n v="2"/>
    <b v="0"/>
    <s v="theater/musical"/>
    <n v="16.666666666666668"/>
    <n v="15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x v="3634"/>
    <d v="2014-10-05T01:00:45"/>
    <n v="1409900445"/>
    <x v="3648"/>
    <b v="0"/>
    <n v="73"/>
    <b v="1"/>
    <s v="theater/plays"/>
    <n v="0.99618957487609894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x v="3635"/>
    <d v="2014-06-16T11:06:34"/>
    <n v="1400691994"/>
    <x v="3649"/>
    <b v="0"/>
    <n v="8"/>
    <b v="1"/>
    <s v="theater/plays"/>
    <n v="0.96153846153846156"/>
    <n v="97.5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x v="3636"/>
    <d v="2016-02-02T05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x v="3637"/>
    <d v="2014-08-10T09:59:00"/>
    <n v="1404833442"/>
    <x v="3651"/>
    <b v="0"/>
    <n v="9"/>
    <b v="1"/>
    <s v="theater/plays"/>
    <n v="0.96153846153846156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x v="3638"/>
    <d v="2016-08-24T21:59:00"/>
    <n v="1471188502"/>
    <x v="3652"/>
    <b v="0"/>
    <n v="17"/>
    <b v="1"/>
    <s v="theater/plays"/>
    <n v="0.39893617021276595"/>
    <n v="44.235294117647058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x v="3639"/>
    <d v="2015-08-05T02:43:27"/>
    <n v="1436172207"/>
    <x v="3653"/>
    <b v="0"/>
    <n v="33"/>
    <b v="1"/>
    <s v="theater/plays"/>
    <n v="0.99502487562189057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x v="3640"/>
    <d v="2016-04-03T11:00:00"/>
    <n v="1457690386"/>
    <x v="3654"/>
    <b v="0"/>
    <n v="38"/>
    <b v="1"/>
    <s v="theater/plays"/>
    <n v="0.5733944954128440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x v="3641"/>
    <d v="2015-07-18T00:59:00"/>
    <n v="1434654998"/>
    <x v="3655"/>
    <b v="0"/>
    <n v="79"/>
    <b v="1"/>
    <s v="theater/plays"/>
    <n v="0.860141063134354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x v="3642"/>
    <d v="2017-02-01T16:59:00"/>
    <n v="1483393836"/>
    <x v="3656"/>
    <b v="0"/>
    <n v="46"/>
    <b v="1"/>
    <s v="theater/plays"/>
    <n v="0.945000945000945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x v="3643"/>
    <d v="2016-06-01T15:42:00"/>
    <n v="1462806419"/>
    <x v="3657"/>
    <b v="0"/>
    <n v="20"/>
    <b v="1"/>
    <s v="theater/plays"/>
    <n v="0.90293453724604966"/>
    <n v="110.75"/>
    <x v="1"/>
    <x v="6"/>
  </r>
  <r>
    <n v="3658"/>
    <s v="Mr. Marmalade"/>
    <s v="Life is hard when your own imaginary friend can't make time for you."/>
    <x v="15"/>
    <n v="1510"/>
    <x v="0"/>
    <x v="0"/>
    <s v="USD"/>
    <x v="3644"/>
    <d v="2014-07-01T21:59:00"/>
    <n v="1400272580"/>
    <x v="3658"/>
    <b v="0"/>
    <n v="20"/>
    <b v="1"/>
    <s v="theater/plays"/>
    <n v="0.99337748344370858"/>
    <n v="75.5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x v="3645"/>
    <d v="2015-03-19T08:39:00"/>
    <n v="1424414350"/>
    <x v="3659"/>
    <b v="0"/>
    <n v="13"/>
    <b v="1"/>
    <s v="theater/plays"/>
    <n v="0.98007187193727541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x v="3646"/>
    <d v="2014-12-23T15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x v="3647"/>
    <d v="2016-04-09T22:00:00"/>
    <n v="1458336672"/>
    <x v="3661"/>
    <b v="0"/>
    <n v="36"/>
    <b v="1"/>
    <s v="theater/plays"/>
    <n v="0.9009009009009009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x v="3648"/>
    <d v="2015-03-30T22:16:54"/>
    <n v="1425187014"/>
    <x v="3662"/>
    <b v="0"/>
    <n v="40"/>
    <b v="1"/>
    <s v="theater/plays"/>
    <n v="0.98595020951441947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x v="3649"/>
    <d v="2016-12-21T05:50:30"/>
    <n v="1477133430"/>
    <x v="3663"/>
    <b v="0"/>
    <n v="9"/>
    <b v="1"/>
    <s v="theater/plays"/>
    <n v="0.96153846153846156"/>
    <n v="26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x v="3650"/>
    <d v="2016-06-15T23:58:09"/>
    <n v="1464847089"/>
    <x v="3664"/>
    <b v="0"/>
    <n v="19"/>
    <b v="1"/>
    <s v="theater/plays"/>
    <n v="0.91428571428571426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x v="3651"/>
    <d v="2015-10-28T13:54:00"/>
    <n v="1445109822"/>
    <x v="3665"/>
    <b v="0"/>
    <n v="14"/>
    <b v="1"/>
    <s v="theater/plays"/>
    <n v="0.86834733893557425"/>
    <n v="51"/>
    <x v="1"/>
    <x v="6"/>
  </r>
  <r>
    <n v="3666"/>
    <s v="Israel LÃ³pez @ Ojai Playwrights Conference"/>
    <s v="Artistic Internship @ Ojai Playwrights Conference"/>
    <x v="38"/>
    <n v="1200"/>
    <x v="0"/>
    <x v="0"/>
    <s v="USD"/>
    <x v="3652"/>
    <d v="2014-07-24T01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x v="3653"/>
    <d v="2015-07-18T17:16:59"/>
    <n v="1434669419"/>
    <x v="3667"/>
    <b v="0"/>
    <n v="58"/>
    <b v="1"/>
    <s v="theater/plays"/>
    <n v="0.96927088213342982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x v="3654"/>
    <d v="2015-07-23T12:33:00"/>
    <n v="1435670452"/>
    <x v="3668"/>
    <b v="0"/>
    <n v="28"/>
    <b v="1"/>
    <s v="theater/plays"/>
    <n v="0.96618357487922701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x v="3655"/>
    <d v="2015-06-11T10:12:17"/>
    <n v="1431447137"/>
    <x v="3669"/>
    <b v="0"/>
    <n v="17"/>
    <b v="1"/>
    <s v="theater/plays"/>
    <n v="0.72358900144717797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x v="3656"/>
    <d v="2015-05-31T17:00:00"/>
    <n v="1431951611"/>
    <x v="3670"/>
    <b v="0"/>
    <n v="12"/>
    <b v="1"/>
    <s v="theater/plays"/>
    <n v="0.91286307053941906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x v="3657"/>
    <d v="2014-07-20T21:59:00"/>
    <n v="1404140667"/>
    <x v="3671"/>
    <b v="0"/>
    <n v="40"/>
    <b v="1"/>
    <s v="theater/plays"/>
    <n v="0.991501416430594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x v="3658"/>
    <d v="2014-09-26T16:43:04"/>
    <n v="1409179384"/>
    <x v="3672"/>
    <b v="0"/>
    <n v="57"/>
    <b v="1"/>
    <s v="theater/plays"/>
    <n v="0.98489822718319109"/>
    <n v="53.438596491228068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x v="3659"/>
    <d v="2014-11-05T06:52:00"/>
    <n v="1412233497"/>
    <x v="3673"/>
    <b v="0"/>
    <n v="114"/>
    <b v="1"/>
    <s v="theater/plays"/>
    <n v="0.88008800880088012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x v="3660"/>
    <d v="2016-09-03T14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x v="3661"/>
    <d v="2016-05-15T17:00:00"/>
    <n v="1462285182"/>
    <x v="3675"/>
    <b v="0"/>
    <n v="3"/>
    <b v="1"/>
    <s v="theater/plays"/>
    <n v="0.7142857142857143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x v="3662"/>
    <d v="2014-09-12T13:34:44"/>
    <n v="1408995284"/>
    <x v="3676"/>
    <b v="0"/>
    <n v="16"/>
    <b v="1"/>
    <s v="theater/plays"/>
    <n v="0.77669902912621358"/>
    <n v="64.375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x v="3663"/>
    <d v="2014-07-02T21:59:00"/>
    <n v="1402580818"/>
    <x v="3677"/>
    <b v="0"/>
    <n v="199"/>
    <b v="1"/>
    <s v="theater/plays"/>
    <n v="0.97177794873871315"/>
    <n v="62.052763819095475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x v="3664"/>
    <d v="2015-05-31T06:44:58"/>
    <n v="1430052298"/>
    <x v="3678"/>
    <b v="0"/>
    <n v="31"/>
    <b v="1"/>
    <s v="theater/plays"/>
    <n v="0.9756097560975609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x v="3665"/>
    <d v="2014-06-30T22:59:00"/>
    <n v="1401214581"/>
    <x v="3679"/>
    <b v="0"/>
    <n v="30"/>
    <b v="1"/>
    <s v="theater/plays"/>
    <n v="0.90826521344232514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x v="3666"/>
    <d v="2016-10-05T04:53:54"/>
    <n v="1473850434"/>
    <x v="3680"/>
    <b v="0"/>
    <n v="34"/>
    <b v="1"/>
    <s v="theater/plays"/>
    <n v="0.88678687555424185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x v="3667"/>
    <d v="2016-01-15T09:38:10"/>
    <n v="1452008290"/>
    <x v="3681"/>
    <b v="0"/>
    <n v="18"/>
    <b v="1"/>
    <s v="theater/plays"/>
    <n v="0.89365504915102767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x v="3668"/>
    <d v="2014-06-16T00:59:00"/>
    <n v="1399998418"/>
    <x v="3682"/>
    <b v="0"/>
    <n v="67"/>
    <b v="1"/>
    <s v="theater/plays"/>
    <n v="0.7183908045977011"/>
    <n v="62.328358208955223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x v="3669"/>
    <d v="2016-10-19T20:48:16"/>
    <n v="1474339696"/>
    <x v="3683"/>
    <b v="0"/>
    <n v="66"/>
    <b v="1"/>
    <s v="theater/plays"/>
    <n v="0.90206185567010311"/>
    <n v="58.787878787878789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x v="3670"/>
    <d v="2015-09-01T22:19:46"/>
    <n v="1438575586"/>
    <x v="3684"/>
    <b v="0"/>
    <n v="23"/>
    <b v="1"/>
    <s v="theater/plays"/>
    <n v="0.7190795781399808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x v="3671"/>
    <d v="2014-05-19T15:00:00"/>
    <n v="1398348859"/>
    <x v="3685"/>
    <b v="0"/>
    <n v="126"/>
    <b v="1"/>
    <s v="theater/plays"/>
    <n v="0.94607379375591294"/>
    <n v="41.944444444444443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x v="3672"/>
    <d v="2015-08-28T21:59:00"/>
    <n v="1439567660"/>
    <x v="3686"/>
    <b v="0"/>
    <n v="6"/>
    <b v="1"/>
    <s v="theater/plays"/>
    <n v="0.9859154929577465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x v="3673"/>
    <d v="2014-06-26T23:14:15"/>
    <n v="1401254055"/>
    <x v="3687"/>
    <b v="0"/>
    <n v="25"/>
    <b v="1"/>
    <s v="theater/plays"/>
    <n v="0.99755598782981691"/>
    <n v="200.49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x v="3674"/>
    <d v="2014-08-08T12:53:24"/>
    <n v="1404932004"/>
    <x v="3688"/>
    <b v="0"/>
    <n v="39"/>
    <b v="1"/>
    <s v="theater/plays"/>
    <n v="0.91603053435114501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x v="3675"/>
    <d v="2015-06-21T16:25:00"/>
    <n v="1432410639"/>
    <x v="3689"/>
    <b v="0"/>
    <n v="62"/>
    <b v="1"/>
    <s v="theater/plays"/>
    <n v="0.84507042253521125"/>
    <n v="57.258064516129032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x v="3676"/>
    <d v="2014-11-27T09:21:23"/>
    <n v="1414506083"/>
    <x v="3690"/>
    <b v="0"/>
    <n v="31"/>
    <b v="1"/>
    <s v="theater/plays"/>
    <n v="0.83333333333333337"/>
    <n v="58.064516129032256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x v="3677"/>
    <d v="2015-03-01T22:59:00"/>
    <n v="1421426929"/>
    <x v="3691"/>
    <b v="0"/>
    <n v="274"/>
    <b v="1"/>
    <s v="theater/plays"/>
    <n v="0.78149421694279464"/>
    <n v="186.80291970802921"/>
    <x v="1"/>
    <x v="6"/>
  </r>
  <r>
    <n v="3692"/>
    <s v="An Evening With Durang"/>
    <s v="Help us independently produce two great comedies by Christopher Durang."/>
    <x v="28"/>
    <n v="1260"/>
    <x v="0"/>
    <x v="0"/>
    <s v="USD"/>
    <x v="3678"/>
    <d v="2014-09-18T18:00:00"/>
    <n v="1410304179"/>
    <x v="3692"/>
    <b v="0"/>
    <n v="17"/>
    <b v="1"/>
    <s v="theater/plays"/>
    <n v="0.79365079365079361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x v="3679"/>
    <d v="2015-11-30T16:30:00"/>
    <n v="1446352529"/>
    <x v="3693"/>
    <b v="0"/>
    <n v="14"/>
    <b v="1"/>
    <s v="theater/plays"/>
    <n v="0.77441860465116275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x v="3680"/>
    <d v="2016-06-05T20:00:00"/>
    <n v="1461985967"/>
    <x v="3694"/>
    <b v="0"/>
    <n v="60"/>
    <b v="1"/>
    <s v="theater/plays"/>
    <n v="0.93085106382978722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x v="3681"/>
    <d v="2015-01-11T14:53:30"/>
    <n v="1419281610"/>
    <x v="3695"/>
    <b v="0"/>
    <n v="33"/>
    <b v="1"/>
    <s v="theater/plays"/>
    <n v="0.99875156054931336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x v="3682"/>
    <d v="2015-02-13T08:48:36"/>
    <n v="1418654916"/>
    <x v="3696"/>
    <b v="0"/>
    <n v="78"/>
    <b v="1"/>
    <s v="theater/plays"/>
    <n v="0.64516129032258063"/>
    <n v="39.743589743589745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x v="3683"/>
    <d v="2016-05-10T05:10:48"/>
    <n v="1461064248"/>
    <x v="3697"/>
    <b v="0"/>
    <n v="30"/>
    <b v="1"/>
    <s v="theater/plays"/>
    <n v="0.92592592592592593"/>
    <n v="72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x v="3684"/>
    <d v="2016-03-02T13:21:27"/>
    <n v="1454354487"/>
    <x v="3698"/>
    <b v="0"/>
    <n v="136"/>
    <b v="1"/>
    <s v="theater/plays"/>
    <n v="0.90481360839667024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x v="3685"/>
    <d v="2014-10-15T08:26:56"/>
    <n v="1410791216"/>
    <x v="3699"/>
    <b v="0"/>
    <n v="40"/>
    <b v="1"/>
    <s v="theater/plays"/>
    <n v="0.99206349206349209"/>
    <n v="63"/>
    <x v="1"/>
    <x v="6"/>
  </r>
  <r>
    <n v="3700"/>
    <s v="Generations (Senior Project)"/>
    <s v="Help me produce the play I have written for my senior project!"/>
    <x v="2"/>
    <n v="606"/>
    <x v="0"/>
    <x v="0"/>
    <s v="USD"/>
    <x v="3686"/>
    <d v="2014-09-30T10:00:00"/>
    <n v="1409493800"/>
    <x v="3700"/>
    <b v="0"/>
    <n v="18"/>
    <b v="1"/>
    <s v="theater/plays"/>
    <n v="0.82508250825082508"/>
    <n v="33.666666666666664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x v="3687"/>
    <d v="2015-06-04T06:59:53"/>
    <n v="1430830793"/>
    <x v="3701"/>
    <b v="0"/>
    <n v="39"/>
    <b v="1"/>
    <s v="theater/plays"/>
    <n v="0.99667774086378735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x v="3688"/>
    <d v="2016-07-10T16:59:00"/>
    <n v="1464958484"/>
    <x v="3702"/>
    <b v="0"/>
    <n v="21"/>
    <b v="1"/>
    <s v="theater/plays"/>
    <n v="0.91603053435114501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x v="3689"/>
    <d v="2016-08-13T00:59:00"/>
    <n v="1467720388"/>
    <x v="3703"/>
    <b v="0"/>
    <n v="30"/>
    <b v="1"/>
    <s v="theater/plays"/>
    <n v="0.810185185185185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x v="3690"/>
    <d v="2016-05-31T10:33:14"/>
    <n v="1459528394"/>
    <x v="3704"/>
    <b v="0"/>
    <n v="27"/>
    <b v="1"/>
    <s v="theater/plays"/>
    <n v="0.73347839906114765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x v="3691"/>
    <d v="2014-06-23T12:00:00"/>
    <n v="1401714114"/>
    <x v="3705"/>
    <b v="0"/>
    <n v="35"/>
    <b v="1"/>
    <s v="theater/plays"/>
    <n v="0.96649572649572646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x v="3692"/>
    <d v="2014-09-12T15:55:49"/>
    <n v="1409262949"/>
    <x v="3706"/>
    <b v="0"/>
    <n v="13"/>
    <b v="1"/>
    <s v="theater/plays"/>
    <n v="0.82417582417582413"/>
    <n v="140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x v="3693"/>
    <d v="2016-07-21T23:26:00"/>
    <n v="1467335378"/>
    <x v="3707"/>
    <b v="0"/>
    <n v="23"/>
    <b v="1"/>
    <s v="theater/plays"/>
    <n v="0.5376344086021505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x v="3694"/>
    <d v="2014-07-03T21:24:46"/>
    <n v="1403234686"/>
    <x v="3708"/>
    <b v="0"/>
    <n v="39"/>
    <b v="1"/>
    <s v="theater/plays"/>
    <n v="0.33333333333333331"/>
    <n v="53.846153846153847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x v="3695"/>
    <d v="2014-06-25T10:59:06"/>
    <n v="1401123546"/>
    <x v="3709"/>
    <b v="0"/>
    <n v="35"/>
    <b v="1"/>
    <s v="theater/plays"/>
    <n v="0.92378752886836024"/>
    <n v="30.928571428571427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x v="3696"/>
    <d v="2015-04-03T07:49:48"/>
    <n v="1425908988"/>
    <x v="3710"/>
    <b v="0"/>
    <n v="27"/>
    <b v="1"/>
    <s v="theater/plays"/>
    <n v="0.70844686648501365"/>
    <n v="67.962962962962962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x v="3174"/>
    <d v="2014-06-15T10:00:00"/>
    <n v="1400606573"/>
    <x v="3711"/>
    <b v="0"/>
    <n v="21"/>
    <b v="1"/>
    <s v="theater/plays"/>
    <n v="0.8771929824561403"/>
    <n v="27.142857142857142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x v="3697"/>
    <d v="2015-05-31T00:59:00"/>
    <n v="1431230867"/>
    <x v="3712"/>
    <b v="0"/>
    <n v="104"/>
    <b v="1"/>
    <s v="theater/plays"/>
    <n v="0.65047701647875111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x v="3698"/>
    <d v="2016-06-04T11:42:46"/>
    <n v="1463334166"/>
    <x v="3713"/>
    <b v="0"/>
    <n v="19"/>
    <b v="1"/>
    <s v="theater/plays"/>
    <n v="0.98522167487684731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x v="3699"/>
    <d v="2015-05-25T21:59:00"/>
    <n v="1429881667"/>
    <x v="3714"/>
    <b v="0"/>
    <n v="97"/>
    <b v="1"/>
    <s v="theater/plays"/>
    <n v="0.97703957010258913"/>
    <n v="105.51546391752578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x v="3700"/>
    <d v="2015-03-31T06:52:00"/>
    <n v="1422834819"/>
    <x v="3715"/>
    <b v="0"/>
    <n v="27"/>
    <b v="1"/>
    <s v="theater/plays"/>
    <n v="0.97493036211699169"/>
    <n v="132.9629629629629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x v="3701"/>
    <d v="2016-01-21T15:18:29"/>
    <n v="1450819109"/>
    <x v="3716"/>
    <b v="0"/>
    <n v="24"/>
    <b v="1"/>
    <s v="theater/plays"/>
    <n v="0.6420545746388443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x v="3702"/>
    <d v="2015-05-09T14:47:29"/>
    <n v="1428526049"/>
    <x v="3717"/>
    <b v="0"/>
    <n v="13"/>
    <b v="1"/>
    <s v="theater/plays"/>
    <n v="0.99255583126550873"/>
    <n v="310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x v="3703"/>
    <d v="2015-02-27T11:11:15"/>
    <n v="1422465075"/>
    <x v="3718"/>
    <b v="0"/>
    <n v="46"/>
    <b v="1"/>
    <s v="theater/plays"/>
    <n v="0.41771094402673348"/>
    <n v="26.021739130434781"/>
    <x v="1"/>
    <x v="6"/>
  </r>
  <r>
    <n v="3719"/>
    <s v="Corium"/>
    <s v="A new piece of physical theatre about love, regret and longing."/>
    <x v="48"/>
    <n v="420"/>
    <x v="0"/>
    <x v="1"/>
    <s v="GBP"/>
    <x v="3704"/>
    <d v="2015-06-22T11:31:06"/>
    <n v="1432402266"/>
    <x v="3719"/>
    <b v="0"/>
    <n v="4"/>
    <b v="1"/>
    <s v="theater/plays"/>
    <n v="0.47619047619047616"/>
    <n v="105"/>
    <x v="1"/>
    <x v="6"/>
  </r>
  <r>
    <n v="3720"/>
    <s v="Lakotas and the American Theatre"/>
    <s v="Breaking the American Indian stereotype in the American Theatre."/>
    <x v="126"/>
    <n v="3449"/>
    <x v="0"/>
    <x v="0"/>
    <s v="USD"/>
    <x v="3705"/>
    <d v="2015-07-02T17:50:06"/>
    <n v="1433980206"/>
    <x v="3720"/>
    <b v="0"/>
    <n v="40"/>
    <b v="1"/>
    <s v="theater/plays"/>
    <n v="0.95679907219483906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x v="3706"/>
    <d v="2014-11-05T17:28:04"/>
    <n v="1413412084"/>
    <x v="3721"/>
    <b v="0"/>
    <n v="44"/>
    <b v="1"/>
    <s v="theater/plays"/>
    <n v="0.99206349206349209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x v="3707"/>
    <d v="2016-02-11T16:59:00"/>
    <n v="1452614847"/>
    <x v="3722"/>
    <b v="0"/>
    <n v="35"/>
    <b v="1"/>
    <s v="theater/plays"/>
    <n v="0.89928057553956831"/>
    <n v="47.657142857142858"/>
    <x v="1"/>
    <x v="6"/>
  </r>
  <r>
    <n v="3723"/>
    <s v="Beauty and the Beast"/>
    <s v="Saltmine Theatre Company present Beauty and the Beast:"/>
    <x v="37"/>
    <n v="4592"/>
    <x v="0"/>
    <x v="1"/>
    <s v="GBP"/>
    <x v="3708"/>
    <d v="2014-11-30T13:04:22"/>
    <n v="1414778662"/>
    <x v="3723"/>
    <b v="0"/>
    <n v="63"/>
    <b v="1"/>
    <s v="theater/plays"/>
    <n v="0.97996515679442509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x v="3709"/>
    <d v="2016-05-04T17:00:00"/>
    <n v="1459856860"/>
    <x v="3724"/>
    <b v="0"/>
    <n v="89"/>
    <b v="1"/>
    <s v="theater/plays"/>
    <n v="0.97515619507659512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x v="3710"/>
    <d v="2016-02-18T15:30:00"/>
    <n v="1454366467"/>
    <x v="3725"/>
    <b v="0"/>
    <n v="15"/>
    <b v="1"/>
    <s v="theater/plays"/>
    <n v="0.78740157480314965"/>
    <n v="25.4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x v="3711"/>
    <d v="2016-04-29T15:00:00"/>
    <n v="1459567371"/>
    <x v="3726"/>
    <b v="0"/>
    <n v="46"/>
    <b v="1"/>
    <s v="theater/plays"/>
    <n v="0.29524140326502257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x v="3712"/>
    <d v="2016-10-19T22:55:00"/>
    <n v="1474273294"/>
    <x v="3727"/>
    <b v="0"/>
    <n v="33"/>
    <b v="1"/>
    <s v="theater/plays"/>
    <n v="0.99255583126550873"/>
    <n v="61.060606060606062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x v="3713"/>
    <d v="2015-08-18T22:06:16"/>
    <n v="1437365176"/>
    <x v="3728"/>
    <b v="0"/>
    <n v="31"/>
    <b v="0"/>
    <s v="theater/plays"/>
    <n v="10.741138560687434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x v="3714"/>
    <d v="2015-03-22T21:55:12"/>
    <n v="1423198512"/>
    <x v="3729"/>
    <b v="0"/>
    <n v="5"/>
    <b v="0"/>
    <s v="theater/plays"/>
    <n v="13.812154696132596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x v="3715"/>
    <d v="2015-08-17T10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x v="3716"/>
    <d v="2015-01-09T21:23:00"/>
    <n v="1418234646"/>
    <x v="3731"/>
    <b v="0"/>
    <n v="12"/>
    <b v="0"/>
    <s v="theater/plays"/>
    <n v="8.870967741935484"/>
    <n v="51.666666666666664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x v="3717"/>
    <d v="2015-01-24T06:00:00"/>
    <n v="1416932133"/>
    <x v="3732"/>
    <b v="0"/>
    <n v="4"/>
    <b v="0"/>
    <s v="theater/plays"/>
    <n v="6.4885496183206106"/>
    <n v="32.75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x v="3718"/>
    <d v="2015-04-18T16:30:00"/>
    <n v="1428539708"/>
    <x v="3733"/>
    <b v="0"/>
    <n v="0"/>
    <b v="0"/>
    <s v="theater/plays"/>
    <e v="#DIV/0!"/>
    <e v="#DIV/0!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x v="3719"/>
    <d v="2015-05-25T15:38:16"/>
    <n v="1427405896"/>
    <x v="3734"/>
    <b v="0"/>
    <n v="7"/>
    <b v="0"/>
    <s v="theater/plays"/>
    <n v="3.5128805620608898"/>
    <n v="61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x v="3720"/>
    <d v="2015-05-28T10:38:09"/>
    <n v="1430239089"/>
    <x v="3735"/>
    <b v="0"/>
    <n v="2"/>
    <b v="0"/>
    <s v="theater/plays"/>
    <n v="7.5"/>
    <n v="1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x v="3721"/>
    <d v="2015-03-23T12:00:00"/>
    <n v="1423847093"/>
    <x v="3736"/>
    <b v="0"/>
    <n v="1"/>
    <b v="0"/>
    <s v="theater/plays"/>
    <n v="150"/>
    <n v="10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x v="3722"/>
    <d v="2015-11-12T00:59:00"/>
    <n v="1445358903"/>
    <x v="3737"/>
    <b v="0"/>
    <n v="4"/>
    <b v="0"/>
    <s v="theater/plays"/>
    <n v="4.666666666666667"/>
    <n v="37.5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x v="3723"/>
    <d v="2014-07-15T16:00:00"/>
    <n v="1403562705"/>
    <x v="3738"/>
    <b v="0"/>
    <n v="6"/>
    <b v="0"/>
    <s v="theater/plays"/>
    <n v="5.5555555555555554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x v="3724"/>
    <d v="2016-07-17T04:47:48"/>
    <n v="1467024468"/>
    <x v="3739"/>
    <b v="0"/>
    <n v="8"/>
    <b v="0"/>
    <s v="theater/plays"/>
    <n v="4.9689440993788816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x v="3725"/>
    <d v="2014-08-11T19:53:58"/>
    <n v="1405217355"/>
    <x v="3740"/>
    <b v="0"/>
    <n v="14"/>
    <b v="0"/>
    <s v="theater/plays"/>
    <n v="5.5865921787709496"/>
    <n v="25.571428571428573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x v="3726"/>
    <d v="2015-12-17T16:05:50"/>
    <n v="1447797950"/>
    <x v="3741"/>
    <b v="0"/>
    <n v="0"/>
    <b v="0"/>
    <s v="theater/plays"/>
    <e v="#DIV/0!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x v="3727"/>
    <d v="2014-09-05T23:09:04"/>
    <n v="1407388144"/>
    <x v="3742"/>
    <b v="0"/>
    <n v="4"/>
    <b v="0"/>
    <s v="theater/plays"/>
    <n v="50"/>
    <n v="25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x v="3728"/>
    <d v="2014-07-03T11:02:44"/>
    <n v="1401814964"/>
    <x v="3743"/>
    <b v="0"/>
    <n v="0"/>
    <b v="0"/>
    <s v="theater/plays"/>
    <e v="#DIV/0!"/>
    <e v="#DIV/0!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x v="3729"/>
    <d v="2014-07-04T21:59:00"/>
    <n v="1401823952"/>
    <x v="3744"/>
    <b v="0"/>
    <n v="0"/>
    <b v="0"/>
    <s v="theater/plays"/>
    <e v="#DIV/0!"/>
    <e v="#DIV/0!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x v="3730"/>
    <d v="2014-08-10T10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x v="0"/>
    <n v="202"/>
    <x v="2"/>
    <x v="0"/>
    <s v="USD"/>
    <x v="3731"/>
    <d v="2016-10-08T03:20:39"/>
    <n v="1473326439"/>
    <x v="3746"/>
    <b v="0"/>
    <n v="1"/>
    <b v="0"/>
    <s v="theater/plays"/>
    <n v="42.079207920792079"/>
    <n v="202"/>
    <x v="1"/>
    <x v="6"/>
  </r>
  <r>
    <n v="3747"/>
    <s v="Counting Stars"/>
    <s v="The world premiere of an astonishing new play by acclaimed writer Atiha Sen Gupta."/>
    <x v="30"/>
    <n v="25"/>
    <x v="2"/>
    <x v="1"/>
    <s v="GBP"/>
    <x v="3732"/>
    <d v="2015-07-05T16:59:00"/>
    <n v="1433833896"/>
    <x v="3747"/>
    <b v="0"/>
    <n v="1"/>
    <b v="0"/>
    <s v="theater/plays"/>
    <n v="100"/>
    <n v="25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x v="3733"/>
    <d v="2016-02-15T23:59:00"/>
    <n v="1453827436"/>
    <x v="3748"/>
    <b v="0"/>
    <n v="52"/>
    <b v="1"/>
    <s v="theater/musical"/>
    <n v="0.96599690880989186"/>
    <n v="99.538461538461533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x v="3734"/>
    <d v="2016-04-28T21:59:00"/>
    <n v="1459220588"/>
    <x v="3749"/>
    <b v="0"/>
    <n v="7"/>
    <b v="1"/>
    <s v="theater/musical"/>
    <n v="0.95238095238095233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x v="3735"/>
    <d v="2015-02-10T01:59:00"/>
    <n v="1421105608"/>
    <x v="3750"/>
    <b v="0"/>
    <n v="28"/>
    <b v="1"/>
    <s v="theater/musical"/>
    <n v="0.99552015928322546"/>
    <n v="215.25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x v="3736"/>
    <d v="2016-04-02T17:51:13"/>
    <n v="1454460673"/>
    <x v="3751"/>
    <b v="0"/>
    <n v="11"/>
    <b v="1"/>
    <s v="theater/musical"/>
    <n v="0.75414781297134237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x v="3737"/>
    <d v="2016-10-16T15:00:00"/>
    <n v="1473189335"/>
    <x v="3752"/>
    <b v="0"/>
    <n v="15"/>
    <b v="1"/>
    <s v="theater/musical"/>
    <n v="0.88495575221238942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x v="3738"/>
    <d v="2015-06-02T18:00:00"/>
    <n v="1430768800"/>
    <x v="3753"/>
    <b v="0"/>
    <n v="30"/>
    <b v="1"/>
    <s v="theater/musical"/>
    <n v="0.9676795045480937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x v="3739"/>
    <d v="2014-07-25T22:59:00"/>
    <n v="1403125737"/>
    <x v="3754"/>
    <b v="0"/>
    <n v="27"/>
    <b v="1"/>
    <s v="theater/musical"/>
    <n v="0.83333333333333337"/>
    <n v="111.1111111111111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x v="3740"/>
    <d v="2016-04-15T14:48:27"/>
    <n v="1458161307"/>
    <x v="3755"/>
    <b v="0"/>
    <n v="28"/>
    <b v="1"/>
    <s v="theater/musical"/>
    <n v="0.77138849929873776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x v="3741"/>
    <d v="2014-06-11T13:33:18"/>
    <n v="1399923198"/>
    <x v="3756"/>
    <b v="0"/>
    <n v="17"/>
    <b v="1"/>
    <s v="theater/musical"/>
    <n v="0.98901098901098905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x v="3742"/>
    <d v="2014-12-01T14:25:15"/>
    <n v="1415737515"/>
    <x v="3757"/>
    <b v="0"/>
    <n v="50"/>
    <b v="1"/>
    <s v="theater/musical"/>
    <n v="0.92153765139547128"/>
    <n v="75.959999999999994"/>
    <x v="1"/>
    <x v="40"/>
  </r>
  <r>
    <n v="3758"/>
    <s v="Luigi's Ladies"/>
    <s v="LUIGI'S LADIES: an original one-woman musical comedy"/>
    <x v="15"/>
    <n v="1535"/>
    <x v="0"/>
    <x v="0"/>
    <s v="USD"/>
    <x v="3743"/>
    <d v="2014-05-18T23:00:00"/>
    <n v="1397819938"/>
    <x v="3758"/>
    <b v="0"/>
    <n v="26"/>
    <b v="1"/>
    <s v="theater/musical"/>
    <n v="0.9771986970684039"/>
    <n v="59.03846153846154"/>
    <x v="1"/>
    <x v="40"/>
  </r>
  <r>
    <n v="3759"/>
    <s v="Pared Down Productions"/>
    <s v="A production company specializing in small-scale musicals"/>
    <x v="23"/>
    <n v="4409.7700000000004"/>
    <x v="0"/>
    <x v="0"/>
    <s v="USD"/>
    <x v="3744"/>
    <d v="2015-08-25T20:35:53"/>
    <n v="1435372553"/>
    <x v="3759"/>
    <b v="0"/>
    <n v="88"/>
    <b v="1"/>
    <s v="theater/musical"/>
    <n v="0.90707678631765365"/>
    <n v="50.111022727272733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x v="3745"/>
    <d v="2014-05-05T06:36:26"/>
    <n v="1397133386"/>
    <x v="3760"/>
    <b v="0"/>
    <n v="91"/>
    <b v="1"/>
    <s v="theater/musical"/>
    <n v="0.9899480673243881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x v="3746"/>
    <d v="2015-08-10T17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x v="3747"/>
    <d v="2015-08-02T13:31:29"/>
    <n v="1436383889"/>
    <x v="3762"/>
    <b v="0"/>
    <n v="28"/>
    <b v="1"/>
    <s v="theater/musical"/>
    <n v="0.9412650602409639"/>
    <n v="47.42857142857143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x v="3748"/>
    <d v="2015-04-01T11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x v="3749"/>
    <d v="2016-05-28T18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x v="3750"/>
    <d v="2014-07-30T12:38:02"/>
    <n v="1404153482"/>
    <x v="3765"/>
    <b v="0"/>
    <n v="107"/>
    <b v="1"/>
    <s v="theater/musical"/>
    <n v="0.88139007806597836"/>
    <n v="74.224299065420567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x v="3751"/>
    <d v="2014-07-02T22:00:45"/>
    <n v="1401336045"/>
    <x v="3766"/>
    <b v="0"/>
    <n v="96"/>
    <b v="1"/>
    <s v="theater/musical"/>
    <n v="0.97418317176505431"/>
    <n v="106.9271875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x v="3566"/>
    <d v="2015-02-28T22:59:00"/>
    <n v="1423960097"/>
    <x v="3767"/>
    <b v="0"/>
    <n v="56"/>
    <b v="1"/>
    <s v="theater/musical"/>
    <n v="0.85653104925053536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x v="3752"/>
    <d v="2014-06-12T11:28:10"/>
    <n v="1400002090"/>
    <x v="3768"/>
    <b v="0"/>
    <n v="58"/>
    <b v="1"/>
    <s v="theater/musical"/>
    <n v="0.92891263808866942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x v="3753"/>
    <d v="2016-04-15T08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x v="3754"/>
    <d v="2015-06-13T16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x v="28"/>
    <n v="1460"/>
    <x v="0"/>
    <x v="0"/>
    <s v="USD"/>
    <x v="3755"/>
    <d v="2016-05-17T18:00:00"/>
    <n v="1462307652"/>
    <x v="3771"/>
    <b v="0"/>
    <n v="38"/>
    <b v="1"/>
    <s v="theater/musical"/>
    <n v="0.68493150684931503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x v="3756"/>
    <d v="2016-11-29T00:00:00"/>
    <n v="1478616506"/>
    <x v="3772"/>
    <b v="0"/>
    <n v="33"/>
    <b v="1"/>
    <s v="theater/musical"/>
    <n v="0.90744101633393826"/>
    <n v="166.96969696969697"/>
    <x v="1"/>
    <x v="40"/>
  </r>
  <r>
    <n v="3773"/>
    <s v="Dundee: A Hip-Hopera"/>
    <s v="A dramatic hip-hopera, inspired from monologues written by the performers."/>
    <x v="10"/>
    <n v="5410"/>
    <x v="0"/>
    <x v="0"/>
    <s v="USD"/>
    <x v="3757"/>
    <d v="2016-11-14T20:08:00"/>
    <n v="1476317247"/>
    <x v="3773"/>
    <b v="0"/>
    <n v="57"/>
    <b v="1"/>
    <s v="theater/musical"/>
    <n v="0.92421441774491686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x v="3758"/>
    <d v="2015-04-09T13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x v="3759"/>
    <d v="2015-04-08T22:00:00"/>
    <n v="1426199843"/>
    <x v="3775"/>
    <b v="0"/>
    <n v="14"/>
    <b v="1"/>
    <s v="theater/musical"/>
    <n v="0.99750623441396513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x v="3760"/>
    <d v="2014-07-31T19:00:00"/>
    <n v="1403599778"/>
    <x v="3776"/>
    <b v="0"/>
    <n v="94"/>
    <b v="1"/>
    <s v="theater/musical"/>
    <n v="0.93709734098629494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x v="3761"/>
    <d v="2014-09-26T22:00:00"/>
    <n v="1409884821"/>
    <x v="3777"/>
    <b v="0"/>
    <n v="59"/>
    <b v="1"/>
    <s v="theater/musical"/>
    <n v="0.6983240223463687"/>
    <n v="48.542372881355931"/>
    <x v="1"/>
    <x v="40"/>
  </r>
  <r>
    <n v="3778"/>
    <s v="Give a Puppet a Hand"/>
    <s v="Sponsor an AVENUE Q puppet for The Barn Players April 2015 production."/>
    <x v="262"/>
    <n v="2521"/>
    <x v="0"/>
    <x v="0"/>
    <s v="USD"/>
    <x v="3762"/>
    <d v="2015-02-14T13:39:40"/>
    <n v="1418758780"/>
    <x v="3778"/>
    <b v="0"/>
    <n v="36"/>
    <b v="1"/>
    <s v="theater/musical"/>
    <n v="0.95200317334391116"/>
    <n v="70.027777777777771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x v="3763"/>
    <d v="2016-03-26T10:39:00"/>
    <n v="1456421940"/>
    <x v="3779"/>
    <b v="0"/>
    <n v="115"/>
    <b v="1"/>
    <s v="theater/musical"/>
    <n v="0.96172340834775916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x v="3764"/>
    <d v="2015-07-13T14:06:00"/>
    <n v="1433999785"/>
    <x v="3780"/>
    <b v="0"/>
    <n v="30"/>
    <b v="1"/>
    <s v="theater/musical"/>
    <n v="0.83333333333333337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x v="3765"/>
    <d v="2014-09-08T15:11:25"/>
    <n v="1408050685"/>
    <x v="3781"/>
    <b v="0"/>
    <n v="52"/>
    <b v="1"/>
    <s v="theater/musical"/>
    <n v="0.91185410334346506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x v="3766"/>
    <d v="2016-07-24T17:00:00"/>
    <n v="1466887297"/>
    <x v="3782"/>
    <b v="0"/>
    <n v="27"/>
    <b v="1"/>
    <s v="theater/musical"/>
    <n v="0.98280098280098283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x v="3767"/>
    <d v="2016-03-15T10:00:00"/>
    <n v="1455938520"/>
    <x v="3783"/>
    <b v="0"/>
    <n v="24"/>
    <b v="1"/>
    <s v="theater/musical"/>
    <n v="0.7756948933419521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x v="3768"/>
    <d v="2016-07-10T17:32:12"/>
    <n v="1465601532"/>
    <x v="3784"/>
    <b v="0"/>
    <n v="10"/>
    <b v="1"/>
    <s v="theater/musical"/>
    <n v="0.86956521739130432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x v="3769"/>
    <d v="2016-08-02T04:03:00"/>
    <n v="1467040769"/>
    <x v="3785"/>
    <b v="0"/>
    <n v="30"/>
    <b v="1"/>
    <s v="theater/musical"/>
    <n v="0.66334991708126034"/>
    <n v="100.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x v="3770"/>
    <d v="2016-05-26T18:54:35"/>
    <n v="1461718475"/>
    <x v="3786"/>
    <b v="0"/>
    <n v="71"/>
    <b v="1"/>
    <s v="theater/musical"/>
    <n v="0.9011715229798738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x v="3514"/>
    <d v="2015-07-10T21:59:00"/>
    <n v="1434113406"/>
    <x v="3787"/>
    <b v="0"/>
    <n v="10"/>
    <b v="1"/>
    <s v="theater/musical"/>
    <n v="0.9971509971509972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x v="3771"/>
    <d v="2015-12-23T10:18:00"/>
    <n v="1448469719"/>
    <x v="3788"/>
    <b v="0"/>
    <n v="1"/>
    <b v="0"/>
    <s v="theater/musical"/>
    <n v="150"/>
    <n v="50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x v="3772"/>
    <d v="2015-06-15T13:10:18"/>
    <n v="1431630618"/>
    <x v="3789"/>
    <b v="0"/>
    <n v="4"/>
    <b v="0"/>
    <s v="theater/musical"/>
    <n v="30.603448275862068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x v="3773"/>
    <d v="2016-11-22T11:00:23"/>
    <n v="1477238423"/>
    <x v="3790"/>
    <b v="0"/>
    <n v="0"/>
    <b v="0"/>
    <s v="theater/musical"/>
    <e v="#DIV/0!"/>
    <e v="#DIV/0!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x v="3774"/>
    <d v="2014-07-06T10:36:32"/>
    <n v="1399480592"/>
    <x v="3791"/>
    <b v="0"/>
    <n v="0"/>
    <b v="0"/>
    <s v="theater/musical"/>
    <e v="#DIV/0!"/>
    <e v="#DIV/0!"/>
    <x v="1"/>
    <x v="40"/>
  </r>
  <r>
    <n v="3792"/>
    <s v="BorikÃ©n: The Show"/>
    <s v="A cultural and historic journey through Puerto Rico's music and dance!"/>
    <x v="78"/>
    <n v="35"/>
    <x v="2"/>
    <x v="0"/>
    <s v="USD"/>
    <x v="3775"/>
    <d v="2015-07-15T04:43:42"/>
    <n v="1434365022"/>
    <x v="3792"/>
    <b v="0"/>
    <n v="2"/>
    <b v="0"/>
    <s v="theater/musical"/>
    <n v="357.1428571428571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x v="3776"/>
    <d v="2014-12-16T16:32:09"/>
    <n v="1416954729"/>
    <x v="3793"/>
    <b v="0"/>
    <n v="24"/>
    <b v="0"/>
    <s v="theater/musical"/>
    <n v="1.676245210727969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x v="3777"/>
    <d v="2015-06-07T07:55:54"/>
    <n v="1431093354"/>
    <x v="3794"/>
    <b v="0"/>
    <n v="1"/>
    <b v="0"/>
    <s v="theater/musical"/>
    <n v="100"/>
    <n v="50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x v="3778"/>
    <d v="2015-08-28T16:30:00"/>
    <n v="1437042490"/>
    <x v="3795"/>
    <b v="0"/>
    <n v="2"/>
    <b v="0"/>
    <s v="theater/musical"/>
    <n v="60"/>
    <n v="5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x v="3779"/>
    <d v="2017-01-13T18:42:36"/>
    <n v="1479170556"/>
    <x v="3796"/>
    <b v="0"/>
    <n v="1"/>
    <b v="0"/>
    <s v="theater/musical"/>
    <n v="2250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x v="3780"/>
    <d v="2015-04-20T15:09:25"/>
    <n v="1426972165"/>
    <x v="3797"/>
    <b v="0"/>
    <n v="37"/>
    <b v="0"/>
    <s v="theater/musical"/>
    <n v="1.1152416356877324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x v="3781"/>
    <d v="2014-08-10T11:20:48"/>
    <n v="1405099248"/>
    <x v="3798"/>
    <b v="0"/>
    <n v="5"/>
    <b v="0"/>
    <s v="theater/musical"/>
    <n v="68.292682926829272"/>
    <n v="205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x v="3782"/>
    <d v="2016-03-11T16:20:43"/>
    <n v="1455142843"/>
    <x v="3799"/>
    <b v="0"/>
    <n v="4"/>
    <b v="0"/>
    <s v="theater/musical"/>
    <n v="24.875621890547265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x v="3783"/>
    <d v="2015-01-10T22:59:00"/>
    <n v="1418146883"/>
    <x v="3800"/>
    <b v="0"/>
    <n v="16"/>
    <b v="0"/>
    <s v="theater/musical"/>
    <n v="24.971623155505107"/>
    <n v="55.0625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x v="3784"/>
    <d v="2015-01-02T10:13:36"/>
    <n v="1417536816"/>
    <x v="3801"/>
    <b v="0"/>
    <n v="9"/>
    <b v="0"/>
    <s v="theater/musical"/>
    <n v="11.737089201877934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x v="3785"/>
    <d v="2015-10-21T21:01:46"/>
    <n v="1442890906"/>
    <x v="3802"/>
    <b v="0"/>
    <n v="0"/>
    <b v="0"/>
    <s v="theater/musical"/>
    <e v="#DIV/0!"/>
    <e v="#DIV/0!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x v="3786"/>
    <d v="2016-03-04T17:19:28"/>
    <n v="1454541568"/>
    <x v="3803"/>
    <b v="0"/>
    <n v="40"/>
    <b v="0"/>
    <s v="theater/musical"/>
    <n v="5.089058524173028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x v="3787"/>
    <d v="2016-07-31T01:00:00"/>
    <n v="1465172024"/>
    <x v="3804"/>
    <b v="0"/>
    <n v="0"/>
    <b v="0"/>
    <s v="theater/musical"/>
    <e v="#DIV/0!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x v="3788"/>
    <d v="2014-09-27T15:17:20"/>
    <n v="1406668640"/>
    <x v="3805"/>
    <b v="0"/>
    <n v="2"/>
    <b v="0"/>
    <s v="theater/musical"/>
    <n v="5000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x v="3789"/>
    <d v="2014-06-29T00:13:01"/>
    <n v="1402294381"/>
    <x v="3806"/>
    <b v="0"/>
    <n v="1"/>
    <b v="0"/>
    <s v="theater/musical"/>
    <n v="150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x v="3790"/>
    <d v="2015-04-03T15:48:59"/>
    <n v="1427492939"/>
    <x v="3807"/>
    <b v="0"/>
    <n v="9"/>
    <b v="0"/>
    <s v="theater/musical"/>
    <n v="3.2967032967032965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x v="3791"/>
    <d v="2015-04-25T03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x v="3792"/>
    <d v="2014-07-30T17:00:00"/>
    <n v="1402403907"/>
    <x v="3809"/>
    <b v="0"/>
    <n v="38"/>
    <b v="1"/>
    <s v="theater/plays"/>
    <n v="0.98765432098765427"/>
    <n v="53.289473684210527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x v="3793"/>
    <d v="2015-03-21T13:22:38"/>
    <n v="1424377358"/>
    <x v="3810"/>
    <b v="0"/>
    <n v="26"/>
    <b v="1"/>
    <s v="theater/plays"/>
    <n v="0.8214676889375685"/>
    <n v="70.230769230769226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x v="3794"/>
    <d v="2016-05-31T05:00:00"/>
    <n v="1461769373"/>
    <x v="3811"/>
    <b v="0"/>
    <n v="19"/>
    <b v="1"/>
    <s v="theater/plays"/>
    <n v="0.30303030303030304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x v="2551"/>
    <d v="2015-05-31T21:59:00"/>
    <n v="1429120908"/>
    <x v="3812"/>
    <b v="0"/>
    <n v="11"/>
    <b v="1"/>
    <s v="theater/plays"/>
    <n v="0.91282519397535367"/>
    <n v="199.18181818181819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x v="3795"/>
    <d v="2016-06-14T15:43:00"/>
    <n v="1462603021"/>
    <x v="3813"/>
    <b v="0"/>
    <n v="27"/>
    <b v="1"/>
    <s v="theater/plays"/>
    <n v="0.99057071023919929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x v="3532"/>
    <d v="2015-03-31T21:59:00"/>
    <n v="1424727712"/>
    <x v="3814"/>
    <b v="0"/>
    <n v="34"/>
    <b v="1"/>
    <s v="theater/plays"/>
    <n v="0.71360608943862991"/>
    <n v="61.823529411764703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x v="3796"/>
    <d v="2015-08-20T17:00:00"/>
    <n v="1437545657"/>
    <x v="3815"/>
    <b v="0"/>
    <n v="20"/>
    <b v="1"/>
    <s v="theater/plays"/>
    <n v="0.99999000009999905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x v="3797"/>
    <d v="2014-07-17T10:33:43"/>
    <n v="1403022823"/>
    <x v="3816"/>
    <b v="0"/>
    <n v="37"/>
    <b v="1"/>
    <s v="theater/plays"/>
    <n v="0.83865881682014121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x v="3798"/>
    <d v="2015-10-23T21:59:00"/>
    <n v="1444236216"/>
    <x v="3817"/>
    <b v="0"/>
    <n v="20"/>
    <b v="1"/>
    <s v="theater/plays"/>
    <n v="0.93240093240093236"/>
    <n v="107.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x v="3799"/>
    <d v="2015-03-12T13:13:02"/>
    <n v="1423599182"/>
    <x v="3818"/>
    <b v="0"/>
    <n v="10"/>
    <b v="1"/>
    <s v="theater/plays"/>
    <n v="0.43859649122807015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x v="3800"/>
    <d v="2015-07-17T15:02:00"/>
    <n v="1435554104"/>
    <x v="3819"/>
    <b v="0"/>
    <n v="26"/>
    <b v="1"/>
    <s v="theater/plays"/>
    <n v="0.93984962406015038"/>
    <n v="40.92307692307692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x v="3801"/>
    <d v="2015-07-05T09:38:37"/>
    <n v="1433518717"/>
    <x v="3820"/>
    <b v="0"/>
    <n v="20"/>
    <b v="1"/>
    <s v="theater/plays"/>
    <n v="0.69767441860465118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x v="3802"/>
    <d v="2016-01-03T22:20:07"/>
    <n v="1449116407"/>
    <x v="3821"/>
    <b v="0"/>
    <n v="46"/>
    <b v="1"/>
    <s v="theater/plays"/>
    <n v="0.95654550423613005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x v="3803"/>
    <d v="2016-01-19T16:59:00"/>
    <n v="1448136417"/>
    <x v="3822"/>
    <b v="0"/>
    <n v="76"/>
    <b v="1"/>
    <s v="theater/plays"/>
    <n v="0.90892564988183966"/>
    <n v="72.381578947368425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x v="3804"/>
    <d v="2015-07-19T21:59:00"/>
    <n v="1434405044"/>
    <x v="3823"/>
    <b v="0"/>
    <n v="41"/>
    <b v="1"/>
    <s v="theater/plays"/>
    <n v="0.94339622641509435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x v="3805"/>
    <d v="2016-08-01T07:41:00"/>
    <n v="1469026903"/>
    <x v="3824"/>
    <b v="0"/>
    <n v="7"/>
    <b v="1"/>
    <s v="theater/plays"/>
    <n v="0.92592592592592593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x v="3806"/>
    <d v="2015-06-16T19:40:14"/>
    <n v="1432690814"/>
    <x v="3825"/>
    <b v="0"/>
    <n v="49"/>
    <b v="1"/>
    <s v="theater/plays"/>
    <n v="0.94858660595712385"/>
    <n v="107.5714285714285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x v="3807"/>
    <d v="2015-05-07T04:09:54"/>
    <n v="1428401394"/>
    <x v="3826"/>
    <b v="0"/>
    <n v="26"/>
    <b v="1"/>
    <s v="theater/plays"/>
    <n v="0.83916083916083917"/>
    <n v="27.5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x v="3808"/>
    <d v="2015-03-26T18:00:00"/>
    <n v="1422656201"/>
    <x v="3827"/>
    <b v="0"/>
    <n v="65"/>
    <b v="1"/>
    <s v="theater/plays"/>
    <n v="0.65502183406113534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x v="3809"/>
    <d v="2014-12-31T07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x v="3810"/>
    <d v="2016-08-31T14:46:11"/>
    <n v="1470948371"/>
    <x v="3829"/>
    <b v="0"/>
    <n v="8"/>
    <b v="1"/>
    <s v="theater/plays"/>
    <n v="0.99800399201596801"/>
    <n v="62.625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x v="3811"/>
    <d v="2016-05-27T11:46:51"/>
    <n v="1463161611"/>
    <x v="3830"/>
    <b v="0"/>
    <n v="3"/>
    <b v="1"/>
    <s v="theater/plays"/>
    <n v="0.44444444444444442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x v="3812"/>
    <d v="2014-11-05T15:22:25"/>
    <n v="1413404545"/>
    <x v="3831"/>
    <b v="0"/>
    <n v="9"/>
    <b v="1"/>
    <s v="theater/plays"/>
    <n v="0.94320046782743205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x v="3813"/>
    <d v="2016-02-19T20:45:35"/>
    <n v="1452048335"/>
    <x v="3832"/>
    <b v="0"/>
    <n v="9"/>
    <b v="1"/>
    <s v="theater/plays"/>
    <n v="0.95541401273885351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x v="3814"/>
    <d v="2014-12-01T13:09:00"/>
    <n v="1416516972"/>
    <x v="3833"/>
    <b v="0"/>
    <n v="20"/>
    <b v="1"/>
    <s v="theater/plays"/>
    <n v="0.8571428571428571"/>
    <n v="70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x v="3815"/>
    <d v="2015-06-18T04:41:07"/>
    <n v="1432032067"/>
    <x v="3834"/>
    <b v="0"/>
    <n v="57"/>
    <b v="1"/>
    <s v="theater/plays"/>
    <n v="0.917150718434729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x v="3816"/>
    <d v="2016-04-21T16:36:48"/>
    <n v="1459463808"/>
    <x v="3835"/>
    <b v="0"/>
    <n v="8"/>
    <b v="1"/>
    <s v="theater/plays"/>
    <n v="0.625"/>
    <n v="40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x v="3817"/>
    <d v="2016-08-02T22:09:00"/>
    <n v="1467497652"/>
    <x v="3836"/>
    <b v="0"/>
    <n v="14"/>
    <b v="1"/>
    <s v="theater/plays"/>
    <n v="0.88888888888888884"/>
    <n v="64.285714285714292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x v="3818"/>
    <d v="2015-07-03T12:22:38"/>
    <n v="1432837358"/>
    <x v="3837"/>
    <b v="0"/>
    <n v="17"/>
    <b v="1"/>
    <s v="theater/plays"/>
    <n v="0.97943192948090108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x v="3819"/>
    <d v="2015-05-22T11:03:29"/>
    <n v="1429722209"/>
    <x v="3838"/>
    <b v="0"/>
    <n v="100"/>
    <b v="1"/>
    <s v="theater/plays"/>
    <n v="0.9918273426961834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x v="3820"/>
    <d v="2015-07-29T21:25:24"/>
    <n v="1433042724"/>
    <x v="3839"/>
    <b v="0"/>
    <n v="32"/>
    <b v="1"/>
    <s v="theater/plays"/>
    <n v="0.98765432098765427"/>
    <n v="63.28125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x v="3821"/>
    <d v="2016-03-28T09:50:29"/>
    <n v="1457023829"/>
    <x v="3840"/>
    <b v="0"/>
    <n v="3"/>
    <b v="1"/>
    <s v="theater/plays"/>
    <n v="1.5384615384615385E-2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x v="3822"/>
    <d v="2014-07-20T12:51:27"/>
    <n v="1400698287"/>
    <x v="3841"/>
    <b v="1"/>
    <n v="34"/>
    <b v="0"/>
    <s v="theater/plays"/>
    <n v="11.467889908256881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x v="3823"/>
    <d v="2014-05-11T05:50:52"/>
    <n v="1397217052"/>
    <x v="3842"/>
    <b v="1"/>
    <n v="23"/>
    <b v="0"/>
    <s v="theater/plays"/>
    <n v="4.557885141294439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x v="3824"/>
    <d v="2014-05-31T19:44:24"/>
    <n v="1399427064"/>
    <x v="3843"/>
    <b v="1"/>
    <n v="19"/>
    <b v="0"/>
    <s v="theater/plays"/>
    <n v="4.694835680751174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x v="3825"/>
    <d v="2014-06-03T00:59:00"/>
    <n v="1399474134"/>
    <x v="3844"/>
    <b v="1"/>
    <n v="50"/>
    <b v="0"/>
    <s v="theater/plays"/>
    <n v="2.410231185440236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x v="3826"/>
    <d v="2015-10-01T09:02:54"/>
    <n v="1441119774"/>
    <x v="3845"/>
    <b v="1"/>
    <n v="12"/>
    <b v="0"/>
    <s v="theater/plays"/>
    <n v="47.505938242280287"/>
    <n v="70.166666666666671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x v="3827"/>
    <d v="2014-10-04T00:59:00"/>
    <n v="1409721542"/>
    <x v="3846"/>
    <b v="1"/>
    <n v="8"/>
    <b v="0"/>
    <s v="theater/plays"/>
    <n v="37.037037037037038"/>
    <n v="23.625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x v="3828"/>
    <d v="2015-07-18T23:23:11"/>
    <n v="1433395391"/>
    <x v="3847"/>
    <b v="1"/>
    <n v="9"/>
    <b v="0"/>
    <s v="theater/plays"/>
    <n v="6.1873895109015908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x v="3829"/>
    <d v="2015-10-18T13:36:29"/>
    <n v="1442604989"/>
    <x v="3848"/>
    <b v="1"/>
    <n v="43"/>
    <b v="0"/>
    <s v="theater/plays"/>
    <n v="6.106153123532174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x v="3830"/>
    <d v="2015-06-11T12:24:44"/>
    <n v="1431455084"/>
    <x v="3849"/>
    <b v="1"/>
    <n v="28"/>
    <b v="0"/>
    <s v="theater/plays"/>
    <n v="14.19782300047326"/>
    <n v="75.464285714285708"/>
    <x v="1"/>
    <x v="6"/>
  </r>
  <r>
    <n v="3850"/>
    <s v="The Vagina Monologues 2015"/>
    <s v="V-Day is a global activist movement to end violence against women and girls."/>
    <x v="28"/>
    <n v="38"/>
    <x v="2"/>
    <x v="0"/>
    <s v="USD"/>
    <x v="3831"/>
    <d v="2014-12-31T20:59:03"/>
    <n v="1417489143"/>
    <x v="3850"/>
    <b v="1"/>
    <n v="4"/>
    <b v="0"/>
    <s v="theater/plays"/>
    <n v="26.315789473684209"/>
    <n v="9.5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x v="3832"/>
    <d v="2015-07-17T04:32:59"/>
    <n v="1434537179"/>
    <x v="3851"/>
    <b v="1"/>
    <n v="24"/>
    <b v="0"/>
    <s v="theater/plays"/>
    <n v="2.9342723004694835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x v="3833"/>
    <d v="2015-03-26T21:34:36"/>
    <n v="1425270876"/>
    <x v="3852"/>
    <b v="0"/>
    <n v="2"/>
    <b v="0"/>
    <s v="theater/plays"/>
    <n v="500"/>
    <n v="10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x v="3834"/>
    <d v="2014-09-01T14:09:38"/>
    <n v="1406578178"/>
    <x v="3853"/>
    <b v="0"/>
    <n v="2"/>
    <b v="0"/>
    <s v="theater/plays"/>
    <n v="3846.1538461538462"/>
    <n v="13"/>
    <x v="1"/>
    <x v="6"/>
  </r>
  <r>
    <n v="3854"/>
    <s v="The Case Of Soghomon Tehlirian"/>
    <s v="A play dedicated to the 100th anniversary of the Armenian Genocide."/>
    <x v="34"/>
    <n v="1788"/>
    <x v="2"/>
    <x v="0"/>
    <s v="USD"/>
    <x v="3835"/>
    <d v="2015-05-09T15:14:18"/>
    <n v="1428614058"/>
    <x v="3854"/>
    <b v="0"/>
    <n v="20"/>
    <b v="0"/>
    <s v="theater/plays"/>
    <n v="6.1521252796420578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x v="3836"/>
    <d v="2015-03-26T16:17:51"/>
    <n v="1424819871"/>
    <x v="3855"/>
    <b v="0"/>
    <n v="1"/>
    <b v="0"/>
    <s v="theater/plays"/>
    <n v="40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x v="3837"/>
    <d v="2015-03-08T10:50:03"/>
    <n v="1423245003"/>
    <x v="3856"/>
    <b v="0"/>
    <n v="1"/>
    <b v="0"/>
    <s v="theater/plays"/>
    <n v="5000"/>
    <n v="1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x v="3838"/>
    <d v="2014-08-01T11:12:00"/>
    <n v="1404927690"/>
    <x v="3857"/>
    <b v="0"/>
    <n v="4"/>
    <b v="0"/>
    <s v="theater/plays"/>
    <n v="19.23076923076923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x v="3839"/>
    <d v="2015-05-22T15:00:00"/>
    <n v="1430734844"/>
    <x v="3858"/>
    <b v="0"/>
    <n v="1"/>
    <b v="0"/>
    <s v="theater/plays"/>
    <n v="50"/>
    <n v="1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x v="3840"/>
    <d v="2014-06-25T15:00:00"/>
    <n v="1401485207"/>
    <x v="3859"/>
    <b v="0"/>
    <n v="1"/>
    <b v="0"/>
    <s v="theater/plays"/>
    <n v="250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x v="3841"/>
    <d v="2014-08-12T09:51:50"/>
    <n v="1405266710"/>
    <x v="3860"/>
    <b v="0"/>
    <n v="13"/>
    <b v="0"/>
    <s v="theater/plays"/>
    <n v="5.6603773584905657"/>
    <n v="81.538461538461533"/>
    <x v="1"/>
    <x v="6"/>
  </r>
  <r>
    <n v="3861"/>
    <s v="READY OR NOT HERE I COME"/>
    <s v="THE COMING OF THE LORD!"/>
    <x v="13"/>
    <n v="100"/>
    <x v="2"/>
    <x v="0"/>
    <s v="USD"/>
    <x v="3842"/>
    <d v="2014-11-12T15:47:00"/>
    <n v="1412258977"/>
    <x v="3861"/>
    <b v="0"/>
    <n v="1"/>
    <b v="0"/>
    <s v="theater/plays"/>
    <n v="20"/>
    <n v="100"/>
    <x v="1"/>
    <x v="6"/>
  </r>
  <r>
    <n v="3862"/>
    <s v="The Container Play"/>
    <s v="The hit immersive theatre experience of England comes to Corpus Christi!"/>
    <x v="51"/>
    <n v="1"/>
    <x v="2"/>
    <x v="0"/>
    <s v="USD"/>
    <x v="3843"/>
    <d v="2016-09-12T10:59:00"/>
    <n v="1472451356"/>
    <x v="3862"/>
    <b v="0"/>
    <n v="1"/>
    <b v="0"/>
    <s v="theater/plays"/>
    <n v="7500"/>
    <n v="1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x v="3844"/>
    <d v="2015-11-05T10:11:45"/>
    <n v="1441552305"/>
    <x v="3863"/>
    <b v="0"/>
    <n v="0"/>
    <b v="0"/>
    <s v="theater/plays"/>
    <e v="#DIV/0!"/>
    <e v="#DIV/0!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x v="3845"/>
    <d v="2015-11-17T16:24:14"/>
    <n v="1445203454"/>
    <x v="3864"/>
    <b v="0"/>
    <n v="3"/>
    <b v="0"/>
    <s v="theater/plays"/>
    <n v="83.333333333333329"/>
    <n v="2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x v="3846"/>
    <d v="2014-08-29T23:30:00"/>
    <n v="1405957098"/>
    <x v="3865"/>
    <b v="0"/>
    <n v="14"/>
    <b v="0"/>
    <s v="theater/plays"/>
    <n v="3.7123076923076921"/>
    <n v="46.428571428571431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x v="3847"/>
    <d v="2016-03-22T21:29:00"/>
    <n v="1454453021"/>
    <x v="3866"/>
    <b v="0"/>
    <n v="2"/>
    <b v="0"/>
    <s v="theater/plays"/>
    <n v="181.81818181818181"/>
    <n v="5.5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x v="3848"/>
    <d v="2016-06-18T13:32:19"/>
    <n v="1463686339"/>
    <x v="3867"/>
    <b v="0"/>
    <n v="5"/>
    <b v="0"/>
    <s v="theater/plays"/>
    <n v="7.9681274900398407"/>
    <n v="50.2"/>
    <x v="1"/>
    <x v="6"/>
  </r>
  <r>
    <n v="3868"/>
    <s v="1000 words (Canceled)"/>
    <s v="New collection of music by Scott Evan Davis!"/>
    <x v="10"/>
    <n v="10"/>
    <x v="1"/>
    <x v="1"/>
    <s v="GBP"/>
    <x v="3849"/>
    <d v="2014-09-08T09:50:05"/>
    <n v="1408031405"/>
    <x v="3868"/>
    <b v="0"/>
    <n v="1"/>
    <b v="0"/>
    <s v="theater/musical"/>
    <n v="500"/>
    <n v="10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x v="3850"/>
    <d v="2015-03-13T21:11:00"/>
    <n v="1423761792"/>
    <x v="3869"/>
    <b v="0"/>
    <n v="15"/>
    <b v="0"/>
    <s v="theater/musical"/>
    <n v="29.006637168141594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x v="3851"/>
    <d v="2014-07-02T22:07:58"/>
    <n v="1401768478"/>
    <x v="3870"/>
    <b v="0"/>
    <n v="10"/>
    <b v="0"/>
    <s v="theater/musical"/>
    <n v="6.666666666666667"/>
    <n v="15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x v="3852"/>
    <d v="2017-03-29T11:44:10"/>
    <n v="1485629050"/>
    <x v="3871"/>
    <b v="0"/>
    <n v="3"/>
    <b v="0"/>
    <s v="theater/musical"/>
    <n v="37.5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x v="3853"/>
    <d v="2015-08-13T21:29:56"/>
    <n v="1435202996"/>
    <x v="3872"/>
    <b v="0"/>
    <n v="0"/>
    <b v="0"/>
    <s v="theater/musical"/>
    <e v="#DIV/0!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x v="3854"/>
    <d v="2015-10-08T10:42:15"/>
    <n v="1441730535"/>
    <x v="3873"/>
    <b v="0"/>
    <n v="0"/>
    <b v="0"/>
    <s v="theater/musical"/>
    <e v="#DIV/0!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x v="3855"/>
    <d v="2015-01-23T19:00:00"/>
    <n v="1420244622"/>
    <x v="3874"/>
    <b v="0"/>
    <n v="0"/>
    <b v="0"/>
    <s v="theater/musical"/>
    <e v="#DIV/0!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x v="3856"/>
    <d v="2016-09-03T04:00:00"/>
    <n v="1472804365"/>
    <x v="3875"/>
    <b v="0"/>
    <n v="0"/>
    <b v="0"/>
    <s v="theater/musical"/>
    <e v="#DIV/0!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x v="3857"/>
    <d v="2016-02-02T08:58:48"/>
    <n v="1451833128"/>
    <x v="3876"/>
    <b v="0"/>
    <n v="46"/>
    <b v="0"/>
    <s v="theater/musical"/>
    <n v="1.894123360854783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x v="3858"/>
    <d v="2016-12-08T10:15:52"/>
    <n v="1478621752"/>
    <x v="3877"/>
    <b v="0"/>
    <n v="14"/>
    <b v="0"/>
    <s v="theater/musical"/>
    <n v="20.145044319097501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x v="3859"/>
    <d v="2015-06-29T21:59:00"/>
    <n v="1433014746"/>
    <x v="3878"/>
    <b v="0"/>
    <n v="1"/>
    <b v="0"/>
    <s v="theater/musical"/>
    <n v="1800"/>
    <n v="1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x v="3860"/>
    <d v="2015-01-25T14:39:56"/>
    <n v="1419626396"/>
    <x v="3879"/>
    <b v="0"/>
    <n v="0"/>
    <b v="0"/>
    <s v="theater/musical"/>
    <e v="#DIV/0!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x v="3792"/>
    <d v="2014-07-30T17:00:00"/>
    <n v="1403724820"/>
    <x v="3880"/>
    <b v="0"/>
    <n v="17"/>
    <b v="0"/>
    <s v="theater/musical"/>
    <n v="7.6530612244897958"/>
    <n v="57.647058823529413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x v="3861"/>
    <d v="2017-02-19T18:26:39"/>
    <n v="1484958399"/>
    <x v="3881"/>
    <b v="0"/>
    <n v="1"/>
    <b v="0"/>
    <s v="theater/musical"/>
    <n v="20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x v="3862"/>
    <d v="2016-01-31T17:03:00"/>
    <n v="1451950570"/>
    <x v="3882"/>
    <b v="0"/>
    <n v="0"/>
    <b v="0"/>
    <s v="theater/musical"/>
    <e v="#DIV/0!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x v="3863"/>
    <d v="2014-09-02T08:27:49"/>
    <n v="1407076069"/>
    <x v="3883"/>
    <b v="0"/>
    <n v="0"/>
    <b v="0"/>
    <s v="theater/musical"/>
    <e v="#DIV/0!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x v="3864"/>
    <d v="2015-03-27T11:59:52"/>
    <n v="1425322792"/>
    <x v="3884"/>
    <b v="0"/>
    <n v="0"/>
    <b v="0"/>
    <s v="theater/musical"/>
    <e v="#DIV/0!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x v="3865"/>
    <d v="2016-05-09T16:49:51"/>
    <n v="1460242191"/>
    <x v="3885"/>
    <b v="0"/>
    <n v="0"/>
    <b v="0"/>
    <s v="theater/musical"/>
    <e v="#DIV/0!"/>
    <e v="#DIV/0!"/>
    <x v="1"/>
    <x v="40"/>
  </r>
  <r>
    <n v="3886"/>
    <s v="a (Canceled)"/>
    <n v="1"/>
    <x v="3"/>
    <n v="0"/>
    <x v="1"/>
    <x v="2"/>
    <s v="AUD"/>
    <x v="3866"/>
    <d v="2014-12-10T23:28:22"/>
    <n v="1415683702"/>
    <x v="3886"/>
    <b v="0"/>
    <n v="0"/>
    <b v="0"/>
    <s v="theater/musical"/>
    <e v="#DIV/0!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x v="3867"/>
    <d v="2015-05-01T16:00:00"/>
    <n v="1426538129"/>
    <x v="3887"/>
    <b v="0"/>
    <n v="2"/>
    <b v="0"/>
    <s v="theater/musical"/>
    <n v="57.142857142857146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x v="3868"/>
    <d v="2017-02-26T07:05:58"/>
    <n v="1485522358"/>
    <x v="3888"/>
    <b v="0"/>
    <n v="14"/>
    <b v="0"/>
    <s v="theater/plays"/>
    <n v="3.6900369003690039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x v="3869"/>
    <d v="2015-01-04T17:26:00"/>
    <n v="1417651630"/>
    <x v="3889"/>
    <b v="0"/>
    <n v="9"/>
    <b v="0"/>
    <s v="theater/plays"/>
    <n v="67.79661016949153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x v="3870"/>
    <d v="2015-08-15T12:12:24"/>
    <n v="1434478344"/>
    <x v="3890"/>
    <b v="0"/>
    <n v="8"/>
    <b v="0"/>
    <s v="theater/plays"/>
    <n v="5.9429477020602217"/>
    <n v="315.5"/>
    <x v="1"/>
    <x v="6"/>
  </r>
  <r>
    <n v="3891"/>
    <s v="Out of the Box: A Mime Story"/>
    <s v="A comedy about a mime who dreams of becoming a stand up comedian."/>
    <x v="134"/>
    <n v="260"/>
    <x v="2"/>
    <x v="0"/>
    <s v="USD"/>
    <x v="3871"/>
    <d v="2015-03-22T22:59:00"/>
    <n v="1424488244"/>
    <x v="3891"/>
    <b v="0"/>
    <n v="7"/>
    <b v="0"/>
    <s v="theater/plays"/>
    <n v="3.076923076923077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x v="3872"/>
    <d v="2014-08-24T01:00:00"/>
    <n v="1408203557"/>
    <x v="3892"/>
    <b v="0"/>
    <n v="0"/>
    <b v="0"/>
    <s v="theater/plays"/>
    <e v="#DIV/0!"/>
    <e v="#DIV/0!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x v="3873"/>
    <d v="2014-07-01T00:00:00"/>
    <n v="1400600840"/>
    <x v="3893"/>
    <b v="0"/>
    <n v="84"/>
    <b v="0"/>
    <s v="theater/plays"/>
    <n v="4.6403712296983759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x v="3874"/>
    <d v="2016-12-05T22:59:00"/>
    <n v="1478386812"/>
    <x v="3894"/>
    <b v="0"/>
    <n v="11"/>
    <b v="0"/>
    <s v="theater/plays"/>
    <n v="28.846153846153847"/>
    <n v="47.272727272727273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x v="3875"/>
    <d v="2015-02-28T00:00:18"/>
    <n v="1422424818"/>
    <x v="3895"/>
    <b v="0"/>
    <n v="1"/>
    <b v="0"/>
    <s v="theater/plays"/>
    <n v="20"/>
    <n v="5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x v="3876"/>
    <d v="2014-06-16T22:36:18"/>
    <n v="1401770178"/>
    <x v="3896"/>
    <b v="0"/>
    <n v="4"/>
    <b v="0"/>
    <s v="theater/plays"/>
    <n v="9.4117647058823533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x v="3877"/>
    <d v="2015-01-08T14:58:03"/>
    <n v="1418158683"/>
    <x v="3897"/>
    <b v="0"/>
    <n v="10"/>
    <b v="0"/>
    <s v="theater/plays"/>
    <n v="5.6818181818181817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x v="3878"/>
    <d v="2015-08-17T10:00:00"/>
    <n v="1436355270"/>
    <x v="3898"/>
    <b v="0"/>
    <n v="16"/>
    <b v="0"/>
    <s v="theater/plays"/>
    <n v="3.0712530712530715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x v="3879"/>
    <d v="2014-08-12T12:36:01"/>
    <n v="1406140561"/>
    <x v="3899"/>
    <b v="0"/>
    <n v="2"/>
    <b v="0"/>
    <s v="theater/plays"/>
    <n v="80"/>
    <n v="62.5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x v="3880"/>
    <d v="2015-06-10T20:13:11"/>
    <n v="1431396791"/>
    <x v="3900"/>
    <b v="0"/>
    <n v="5"/>
    <b v="0"/>
    <s v="theater/plays"/>
    <n v="18.518518518518519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x v="3881"/>
    <d v="2015-12-19T13:49:59"/>
    <n v="1447098599"/>
    <x v="3901"/>
    <b v="0"/>
    <n v="1"/>
    <b v="0"/>
    <s v="theater/plays"/>
    <n v="120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x v="3882"/>
    <d v="2016-11-14T06:14:02"/>
    <n v="1476962042"/>
    <x v="3902"/>
    <b v="0"/>
    <n v="31"/>
    <b v="0"/>
    <s v="theater/plays"/>
    <n v="2.0477815699658701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x v="3883"/>
    <d v="2015-08-14T13:38:00"/>
    <n v="1435709765"/>
    <x v="3903"/>
    <b v="0"/>
    <n v="0"/>
    <b v="0"/>
    <s v="theater/plays"/>
    <e v="#DIV/0!"/>
    <e v="#DIV/0!"/>
    <x v="1"/>
    <x v="6"/>
  </r>
  <r>
    <n v="3904"/>
    <s v="Black America from Prophets to Pimps"/>
    <s v="A play that will cover 4000 years of black history."/>
    <x v="3"/>
    <n v="3"/>
    <x v="2"/>
    <x v="0"/>
    <s v="USD"/>
    <x v="3884"/>
    <d v="2015-04-14T23:04:00"/>
    <n v="1427866200"/>
    <x v="3904"/>
    <b v="0"/>
    <n v="2"/>
    <b v="0"/>
    <s v="theater/plays"/>
    <n v="3333.3333333333335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x v="3885"/>
    <d v="2015-06-11T17:00:00"/>
    <n v="1430405903"/>
    <x v="3905"/>
    <b v="0"/>
    <n v="7"/>
    <b v="0"/>
    <s v="theater/plays"/>
    <n v="8.6705202312138727"/>
    <n v="24.714285714285715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x v="3886"/>
    <d v="2015-06-26T07:25:00"/>
    <n v="1432072893"/>
    <x v="3906"/>
    <b v="0"/>
    <n v="16"/>
    <b v="0"/>
    <s v="theater/plays"/>
    <n v="1.4851485148514851"/>
    <n v="63.125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x v="3887"/>
    <d v="2014-10-26T14:08:00"/>
    <n v="1411587606"/>
    <x v="3907"/>
    <b v="0"/>
    <n v="4"/>
    <b v="0"/>
    <s v="theater/plays"/>
    <n v="6.5359477124183005"/>
    <n v="38.2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x v="3888"/>
    <d v="2014-07-28T21:14:56"/>
    <n v="1405307696"/>
    <x v="3908"/>
    <b v="0"/>
    <n v="4"/>
    <b v="0"/>
    <s v="theater/plays"/>
    <n v="11.538461538461538"/>
    <n v="16.25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x v="3889"/>
    <d v="2014-09-11T02:37:22"/>
    <n v="1407832642"/>
    <x v="3909"/>
    <b v="0"/>
    <n v="4"/>
    <b v="0"/>
    <s v="theater/plays"/>
    <n v="444.44444444444446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x v="3890"/>
    <d v="2015-09-07T12:09:57"/>
    <n v="1439057397"/>
    <x v="3910"/>
    <b v="0"/>
    <n v="3"/>
    <b v="0"/>
    <s v="theater/plays"/>
    <n v="32.432432432432435"/>
    <n v="61.666666666666664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x v="3891"/>
    <d v="2014-11-26T14:29:37"/>
    <n v="1414438177"/>
    <x v="3911"/>
    <b v="0"/>
    <n v="36"/>
    <b v="0"/>
    <s v="theater/plays"/>
    <n v="2.6729034413631809"/>
    <n v="83.138888888888886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x v="3892"/>
    <d v="2015-04-24T22:35:00"/>
    <n v="1424759330"/>
    <x v="3912"/>
    <b v="0"/>
    <n v="1"/>
    <b v="0"/>
    <s v="theater/plays"/>
    <n v="1500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x v="3893"/>
    <d v="2015-11-30T00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x v="3894"/>
    <d v="2015-05-10T16:59:00"/>
    <n v="1429558756"/>
    <x v="3914"/>
    <b v="0"/>
    <n v="27"/>
    <b v="0"/>
    <s v="theater/plays"/>
    <n v="2.7502750275027501"/>
    <n v="33.666666666666664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x v="3895"/>
    <d v="2016-06-01T17:38:29"/>
    <n v="1462232309"/>
    <x v="3915"/>
    <b v="0"/>
    <n v="1"/>
    <b v="0"/>
    <s v="theater/plays"/>
    <n v="300"/>
    <n v="5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x v="3896"/>
    <d v="2016-06-03T05:19:12"/>
    <n v="1462360752"/>
    <x v="3916"/>
    <b v="0"/>
    <n v="0"/>
    <b v="0"/>
    <s v="theater/plays"/>
    <e v="#DIV/0!"/>
    <e v="#DIV/0!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x v="3897"/>
    <d v="2014-09-11T06:39:21"/>
    <n v="1407847161"/>
    <x v="3917"/>
    <b v="0"/>
    <n v="1"/>
    <b v="0"/>
    <s v="theater/plays"/>
    <n v="350"/>
    <n v="1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x v="3898"/>
    <d v="2014-08-04T10:00:00"/>
    <n v="1406131023"/>
    <x v="3918"/>
    <b v="0"/>
    <n v="3"/>
    <b v="0"/>
    <s v="theater/plays"/>
    <n v="500"/>
    <n v="4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x v="3899"/>
    <d v="2016-01-17T18:00:00"/>
    <n v="1450628773"/>
    <x v="3919"/>
    <b v="0"/>
    <n v="3"/>
    <b v="0"/>
    <s v="theater/plays"/>
    <n v="55.555555555555557"/>
    <n v="3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x v="3900"/>
    <d v="2016-11-13T04:17:40"/>
    <n v="1476436660"/>
    <x v="3920"/>
    <b v="0"/>
    <n v="3"/>
    <b v="0"/>
    <s v="theater/plays"/>
    <n v="18.518518518518519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x v="3901"/>
    <d v="2014-10-26T12:00:00"/>
    <n v="1413291655"/>
    <x v="3921"/>
    <b v="0"/>
    <n v="0"/>
    <b v="0"/>
    <s v="theater/plays"/>
    <e v="#DIV/0!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x v="3902"/>
    <d v="2015-03-02T17:00:00"/>
    <n v="1421432810"/>
    <x v="3922"/>
    <b v="0"/>
    <n v="6"/>
    <b v="0"/>
    <s v="theater/plays"/>
    <n v="12.295081967213115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x v="3903"/>
    <d v="2015-04-09T17:31:11"/>
    <n v="1426203071"/>
    <x v="3923"/>
    <b v="0"/>
    <n v="17"/>
    <b v="0"/>
    <s v="theater/plays"/>
    <n v="8.309248554913294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x v="3904"/>
    <d v="2014-06-26T17:02:02"/>
    <n v="1401231722"/>
    <x v="3924"/>
    <b v="0"/>
    <n v="40"/>
    <b v="0"/>
    <s v="theater/plays"/>
    <n v="6.5502183406113534"/>
    <n v="57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x v="3905"/>
    <d v="2014-07-30T14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x v="3906"/>
    <d v="2014-12-26T20:02:28"/>
    <n v="1417053748"/>
    <x v="3926"/>
    <b v="0"/>
    <n v="1"/>
    <b v="0"/>
    <s v="theater/plays"/>
    <n v="333.33333333333331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x v="3907"/>
    <d v="2014-08-09T00:25:04"/>
    <n v="1404973504"/>
    <x v="3927"/>
    <b v="0"/>
    <n v="2"/>
    <b v="0"/>
    <s v="theater/plays"/>
    <n v="100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x v="3908"/>
    <d v="2015-10-15T22:59:00"/>
    <n v="1442593427"/>
    <x v="3928"/>
    <b v="0"/>
    <n v="7"/>
    <b v="0"/>
    <s v="theater/plays"/>
    <n v="7.680491551459293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x v="3909"/>
    <d v="2016-09-18T13:51:05"/>
    <n v="1471636265"/>
    <x v="3929"/>
    <b v="0"/>
    <n v="14"/>
    <b v="0"/>
    <s v="theater/plays"/>
    <n v="44.150110375275936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x v="3910"/>
    <d v="2016-04-01T00:00:00"/>
    <n v="1457078868"/>
    <x v="3930"/>
    <b v="0"/>
    <n v="0"/>
    <b v="0"/>
    <s v="theater/plays"/>
    <e v="#DIV/0!"/>
    <e v="#DIV/0!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x v="3911"/>
    <d v="2015-09-05T21:38:27"/>
    <n v="1439350707"/>
    <x v="3931"/>
    <b v="0"/>
    <n v="0"/>
    <b v="0"/>
    <s v="theater/plays"/>
    <e v="#DIV/0!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x v="3912"/>
    <d v="2016-03-15T21:02:44"/>
    <n v="1455508964"/>
    <x v="3932"/>
    <b v="0"/>
    <n v="1"/>
    <b v="0"/>
    <s v="theater/plays"/>
    <n v="1200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x v="3913"/>
    <d v="2016-07-16T18:43:00"/>
    <n v="1466205262"/>
    <x v="3933"/>
    <b v="0"/>
    <n v="12"/>
    <b v="0"/>
    <s v="theater/plays"/>
    <n v="6.3520871143375679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x v="3914"/>
    <d v="2015-10-01T07:00:00"/>
    <n v="1439827639"/>
    <x v="3934"/>
    <b v="0"/>
    <n v="12"/>
    <b v="0"/>
    <s v="theater/plays"/>
    <n v="9.0909090909090917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x v="3915"/>
    <d v="2015-10-04T09:45:46"/>
    <n v="1438789546"/>
    <x v="3935"/>
    <b v="0"/>
    <n v="23"/>
    <b v="0"/>
    <s v="theater/plays"/>
    <n v="2.281368821292775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x v="3916"/>
    <d v="2016-12-01T01:18:40"/>
    <n v="1477981120"/>
    <x v="3936"/>
    <b v="0"/>
    <n v="0"/>
    <b v="0"/>
    <s v="theater/plays"/>
    <e v="#DIV/0!"/>
    <e v="#DIV/0!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x v="3917"/>
    <d v="2016-07-11T09:09:20"/>
    <n v="1465830560"/>
    <x v="3937"/>
    <b v="0"/>
    <n v="10"/>
    <b v="0"/>
    <s v="theater/plays"/>
    <n v="1.1609657947686116"/>
    <n v="248.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x v="3918"/>
    <d v="2015-06-27T15:44:14"/>
    <n v="1432763054"/>
    <x v="3938"/>
    <b v="0"/>
    <n v="5"/>
    <b v="0"/>
    <s v="theater/plays"/>
    <n v="8.1989924433249364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x v="3919"/>
    <d v="2014-10-06T22:30:00"/>
    <n v="1412328979"/>
    <x v="3939"/>
    <b v="0"/>
    <n v="1"/>
    <b v="0"/>
    <s v="theater/plays"/>
    <n v="1000"/>
    <n v="5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x v="3920"/>
    <d v="2015-01-02T05:49:11"/>
    <n v="1416311351"/>
    <x v="3940"/>
    <b v="0"/>
    <n v="2"/>
    <b v="0"/>
    <s v="theater/plays"/>
    <n v="454.54545454545456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x v="3921"/>
    <d v="2014-11-24T19:00:00"/>
    <n v="1414505137"/>
    <x v="3941"/>
    <b v="0"/>
    <n v="2"/>
    <b v="0"/>
    <s v="theater/plays"/>
    <n v="110"/>
    <n v="25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x v="3922"/>
    <d v="2015-06-16T15:41:54"/>
    <n v="1429306914"/>
    <x v="3942"/>
    <b v="0"/>
    <n v="0"/>
    <b v="0"/>
    <s v="theater/plays"/>
    <e v="#DIV/0!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x v="3923"/>
    <d v="2015-11-02T10:50:00"/>
    <n v="1443811268"/>
    <x v="3943"/>
    <b v="0"/>
    <n v="13"/>
    <b v="0"/>
    <s v="theater/plays"/>
    <n v="2.8058361391694726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x v="3924"/>
    <d v="2015-08-27T09:54:35"/>
    <n v="1438098875"/>
    <x v="3944"/>
    <b v="0"/>
    <n v="0"/>
    <b v="0"/>
    <s v="theater/plays"/>
    <e v="#DIV/0!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x v="3925"/>
    <d v="2015-05-15T13:14:28"/>
    <n v="1429125268"/>
    <x v="3945"/>
    <b v="0"/>
    <n v="1"/>
    <b v="0"/>
    <s v="theater/plays"/>
    <n v="400"/>
    <n v="5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x v="3926"/>
    <d v="2015-02-28T02:00:00"/>
    <n v="1422388822"/>
    <x v="3946"/>
    <b v="0"/>
    <n v="5"/>
    <b v="0"/>
    <s v="theater/plays"/>
    <n v="30.76923076923077"/>
    <n v="39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x v="3927"/>
    <d v="2016-10-01T21:25:44"/>
    <n v="1472786744"/>
    <x v="3947"/>
    <b v="0"/>
    <n v="2"/>
    <b v="0"/>
    <s v="theater/plays"/>
    <n v="29.70297029702970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x v="3928"/>
    <d v="2014-09-07T01:48:43"/>
    <n v="1404892123"/>
    <x v="3948"/>
    <b v="0"/>
    <n v="0"/>
    <b v="0"/>
    <s v="theater/plays"/>
    <e v="#DIV/0!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x v="3929"/>
    <d v="2015-02-10T20:53:41"/>
    <n v="1421031221"/>
    <x v="3949"/>
    <b v="0"/>
    <n v="32"/>
    <b v="0"/>
    <s v="theater/plays"/>
    <n v="6.3411540900443883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x v="3930"/>
    <d v="2016-04-08T12:35:00"/>
    <n v="1457628680"/>
    <x v="3950"/>
    <b v="0"/>
    <n v="1"/>
    <b v="0"/>
    <s v="theater/plays"/>
    <n v="160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x v="3931"/>
    <d v="2016-05-03T12:49:02"/>
    <n v="1457120942"/>
    <x v="3951"/>
    <b v="0"/>
    <n v="1"/>
    <b v="0"/>
    <s v="theater/plays"/>
    <n v="20000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x v="3932"/>
    <d v="2015-10-26T12:58:10"/>
    <n v="1440701890"/>
    <x v="3952"/>
    <b v="0"/>
    <n v="1"/>
    <b v="0"/>
    <s v="theater/plays"/>
    <n v="1040"/>
    <n v="25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x v="3933"/>
    <d v="2016-07-29T17:29:00"/>
    <n v="1467162586"/>
    <x v="3953"/>
    <b v="0"/>
    <n v="0"/>
    <b v="0"/>
    <s v="theater/plays"/>
    <e v="#DIV/0!"/>
    <e v="#DIV/0!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x v="3934"/>
    <d v="2014-07-14T09:37:44"/>
    <n v="1400168264"/>
    <x v="3954"/>
    <b v="0"/>
    <n v="0"/>
    <b v="0"/>
    <s v="theater/plays"/>
    <e v="#DIV/0!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x v="3935"/>
    <d v="2015-11-28T15:22:21"/>
    <n v="1446150141"/>
    <x v="3955"/>
    <b v="0"/>
    <n v="8"/>
    <b v="0"/>
    <s v="theater/plays"/>
    <n v="4.117647058823529"/>
    <n v="53.125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x v="3936"/>
    <d v="2016-04-24T18:20:00"/>
    <n v="1459203727"/>
    <x v="3956"/>
    <b v="0"/>
    <n v="0"/>
    <b v="0"/>
    <s v="theater/plays"/>
    <e v="#DIV/0!"/>
    <e v="#DIV/0!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x v="3937"/>
    <d v="2016-07-08T17:25:54"/>
    <n v="1464045954"/>
    <x v="3957"/>
    <b v="0"/>
    <n v="1"/>
    <b v="0"/>
    <s v="theater/plays"/>
    <n v="400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x v="3938"/>
    <d v="2014-08-02T08:00:00"/>
    <n v="1403822912"/>
    <x v="3958"/>
    <b v="0"/>
    <n v="16"/>
    <b v="0"/>
    <s v="theater/plays"/>
    <n v="3.1201248049921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x v="3939"/>
    <d v="2014-09-28T12:55:56"/>
    <n v="1409338556"/>
    <x v="3959"/>
    <b v="0"/>
    <n v="12"/>
    <b v="0"/>
    <s v="theater/plays"/>
    <n v="4.1095890410958908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x v="3940"/>
    <d v="2016-01-03T14:17:36"/>
    <n v="1449260256"/>
    <x v="3960"/>
    <b v="0"/>
    <n v="4"/>
    <b v="0"/>
    <s v="theater/plays"/>
    <n v="66.666666666666671"/>
    <n v="11.25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x v="3941"/>
    <d v="2014-05-08T15:23:30"/>
    <n v="1397683410"/>
    <x v="3961"/>
    <b v="0"/>
    <n v="2"/>
    <b v="0"/>
    <s v="theater/plays"/>
    <n v="238.0952380952381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x v="3942"/>
    <d v="2015-11-28T08:54:54"/>
    <n v="1446562494"/>
    <x v="3962"/>
    <b v="0"/>
    <n v="3"/>
    <b v="0"/>
    <s v="theater/plays"/>
    <n v="31.111111111111111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x v="3943"/>
    <d v="2015-11-17T22:41:57"/>
    <n v="1445226117"/>
    <x v="3963"/>
    <b v="0"/>
    <n v="0"/>
    <b v="0"/>
    <s v="theater/plays"/>
    <e v="#DIV/0!"/>
    <e v="#DIV/0!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x v="3944"/>
    <d v="2015-04-19T10:19:46"/>
    <n v="1424279986"/>
    <x v="3964"/>
    <b v="0"/>
    <n v="3"/>
    <b v="0"/>
    <s v="theater/plays"/>
    <n v="15.87301587301587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x v="3945"/>
    <d v="2016-04-13T22:39:40"/>
    <n v="1455428380"/>
    <x v="3965"/>
    <b v="0"/>
    <n v="4"/>
    <b v="0"/>
    <s v="theater/plays"/>
    <n v="7.017543859649122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x v="3946"/>
    <d v="2014-07-23T20:59:00"/>
    <n v="1402506278"/>
    <x v="3966"/>
    <b v="0"/>
    <n v="2"/>
    <b v="0"/>
    <s v="theater/plays"/>
    <n v="166.6666666666666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x v="3947"/>
    <d v="2017-03-06T00:58:27"/>
    <n v="1486191507"/>
    <x v="3967"/>
    <b v="0"/>
    <n v="10"/>
    <b v="0"/>
    <s v="theater/plays"/>
    <n v="4.1463414634146343"/>
    <n v="41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x v="3948"/>
    <d v="2016-05-22T13:34:33"/>
    <n v="1458761673"/>
    <x v="3968"/>
    <b v="0"/>
    <n v="11"/>
    <b v="0"/>
    <s v="theater/plays"/>
    <n v="9.4876660341555983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x v="3949"/>
    <d v="2016-08-28T21:55:00"/>
    <n v="1471638646"/>
    <x v="3969"/>
    <b v="0"/>
    <n v="6"/>
    <b v="0"/>
    <s v="theater/plays"/>
    <n v="13.38862559241706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x v="3950"/>
    <d v="2016-04-17T14:43:31"/>
    <n v="1458333811"/>
    <x v="3970"/>
    <b v="0"/>
    <n v="2"/>
    <b v="0"/>
    <s v="theater/plays"/>
    <n v="1363.6363636363637"/>
    <n v="5.5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x v="3951"/>
    <d v="2014-07-21T06:52:06"/>
    <n v="1403355126"/>
    <x v="3971"/>
    <b v="0"/>
    <n v="6"/>
    <b v="0"/>
    <s v="theater/plays"/>
    <n v="102.94117647058823"/>
    <n v="22.666666666666668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x v="3952"/>
    <d v="2015-02-05T19:37:14"/>
    <n v="1418002634"/>
    <x v="3972"/>
    <b v="0"/>
    <n v="8"/>
    <b v="0"/>
    <s v="theater/plays"/>
    <n v="4.7393364928909953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x v="3953"/>
    <d v="2016-05-08T22:00:00"/>
    <n v="1460219110"/>
    <x v="3973"/>
    <b v="0"/>
    <n v="37"/>
    <b v="0"/>
    <s v="theater/plays"/>
    <n v="1.280409731113956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x v="3954"/>
    <d v="2016-06-02T07:07:28"/>
    <n v="1462280848"/>
    <x v="3974"/>
    <b v="0"/>
    <n v="11"/>
    <b v="0"/>
    <s v="theater/plays"/>
    <n v="3.125"/>
    <n v="29.09090909090909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x v="3955"/>
    <d v="2016-07-13T14:48:18"/>
    <n v="1465850898"/>
    <x v="3975"/>
    <b v="0"/>
    <n v="0"/>
    <b v="0"/>
    <s v="theater/plays"/>
    <e v="#DIV/0!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x v="3956"/>
    <d v="2014-08-01T01:00:00"/>
    <n v="1405024561"/>
    <x v="3976"/>
    <b v="0"/>
    <n v="10"/>
    <b v="0"/>
    <s v="theater/plays"/>
    <n v="2.096774193548387"/>
    <n v="6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x v="3957"/>
    <d v="2016-07-22T12:55:32"/>
    <n v="1466621732"/>
    <x v="3977"/>
    <b v="0"/>
    <n v="6"/>
    <b v="0"/>
    <s v="theater/plays"/>
    <n v="68.965517241379317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x v="3958"/>
    <d v="2015-01-31T09:25:53"/>
    <n v="1417533953"/>
    <x v="3978"/>
    <b v="0"/>
    <n v="8"/>
    <b v="0"/>
    <s v="theater/plays"/>
    <n v="9.3457943925233646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x v="3959"/>
    <d v="2015-03-29T14:00:00"/>
    <n v="1425678057"/>
    <x v="3979"/>
    <b v="0"/>
    <n v="6"/>
    <b v="0"/>
    <s v="theater/plays"/>
    <n v="54.545454545454547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x v="3960"/>
    <d v="2014-07-05T08:22:27"/>
    <n v="1401978147"/>
    <x v="3980"/>
    <b v="0"/>
    <n v="7"/>
    <b v="0"/>
    <s v="theater/plays"/>
    <n v="5.5555555555555554"/>
    <n v="64.285714285714292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x v="3961"/>
    <d v="2016-07-16T22:19:09"/>
    <n v="1463545149"/>
    <x v="3981"/>
    <b v="0"/>
    <n v="7"/>
    <b v="0"/>
    <s v="theater/plays"/>
    <n v="24.489795918367346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x v="3962"/>
    <d v="2015-07-07T13:26:20"/>
    <n v="1431113180"/>
    <x v="3982"/>
    <b v="0"/>
    <n v="5"/>
    <b v="0"/>
    <s v="theater/plays"/>
    <n v="5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x v="3963"/>
    <d v="2014-05-20T00:59:00"/>
    <n v="1397854356"/>
    <x v="3983"/>
    <b v="0"/>
    <n v="46"/>
    <b v="0"/>
    <s v="theater/plays"/>
    <n v="2.8733556873871549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x v="3964"/>
    <d v="2014-11-07T18:00:00"/>
    <n v="1412809644"/>
    <x v="3984"/>
    <b v="0"/>
    <n v="10"/>
    <b v="0"/>
    <s v="theater/plays"/>
    <n v="15.78947368421052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x v="3965"/>
    <d v="2016-02-20T15:05:00"/>
    <n v="1454173120"/>
    <x v="3985"/>
    <b v="0"/>
    <n v="19"/>
    <b v="0"/>
    <s v="theater/plays"/>
    <n v="3.1201248049921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x v="3966"/>
    <d v="2016-05-06T07:04:00"/>
    <n v="1460034594"/>
    <x v="3986"/>
    <b v="0"/>
    <n v="13"/>
    <b v="0"/>
    <s v="theater/plays"/>
    <n v="10.245901639344263"/>
    <n v="37.53846153846154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x v="3967"/>
    <d v="2014-05-16T16:11:30"/>
    <n v="1399414290"/>
    <x v="3987"/>
    <b v="0"/>
    <n v="13"/>
    <b v="0"/>
    <s v="theater/plays"/>
    <n v="2.6490066225165565"/>
    <n v="11.615384615384615"/>
    <x v="1"/>
    <x v="6"/>
  </r>
  <r>
    <n v="3988"/>
    <s v="Folk-Tales: What Stories Do Your Folks Tell?"/>
    <s v="An evening of of stories based both in myth and truth."/>
    <x v="15"/>
    <n v="32"/>
    <x v="2"/>
    <x v="0"/>
    <s v="USD"/>
    <x v="3968"/>
    <d v="2015-08-28T19:56:53"/>
    <n v="1439517413"/>
    <x v="3988"/>
    <b v="0"/>
    <n v="4"/>
    <b v="0"/>
    <s v="theater/plays"/>
    <n v="46.875"/>
    <n v="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x v="3969"/>
    <d v="2015-11-08T12:59:41"/>
    <n v="1444413581"/>
    <x v="3989"/>
    <b v="0"/>
    <n v="0"/>
    <b v="0"/>
    <s v="theater/plays"/>
    <e v="#DIV/0!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x v="3970"/>
    <d v="2016-03-02T10:08:13"/>
    <n v="1454342893"/>
    <x v="3990"/>
    <b v="0"/>
    <n v="3"/>
    <b v="0"/>
    <s v="theater/plays"/>
    <n v="23.913043478260871"/>
    <n v="23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x v="3971"/>
    <d v="2015-05-31T09:28:02"/>
    <n v="1430494082"/>
    <x v="3991"/>
    <b v="0"/>
    <n v="1"/>
    <b v="0"/>
    <s v="theater/plays"/>
    <n v="5"/>
    <n v="10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x v="3972"/>
    <d v="2015-12-11T17:34:19"/>
    <n v="1444689259"/>
    <x v="3992"/>
    <b v="0"/>
    <n v="9"/>
    <b v="0"/>
    <s v="theater/plays"/>
    <n v="18.484288354898336"/>
    <n v="60.111111111111114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x v="3973"/>
    <d v="2015-05-13T14:45:12"/>
    <n v="1428957912"/>
    <x v="3993"/>
    <b v="0"/>
    <n v="1"/>
    <b v="0"/>
    <s v="theater/plays"/>
    <n v="16666.666666666668"/>
    <n v="3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x v="3974"/>
    <d v="2014-07-19T03:21:30"/>
    <n v="1403169690"/>
    <x v="3994"/>
    <b v="0"/>
    <n v="1"/>
    <b v="0"/>
    <s v="theater/plays"/>
    <n v="40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x v="3975"/>
    <d v="2015-02-14T05:27:00"/>
    <n v="1421339077"/>
    <x v="3995"/>
    <b v="0"/>
    <n v="4"/>
    <b v="0"/>
    <s v="theater/plays"/>
    <n v="2.8571428571428572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x v="3976"/>
    <d v="2014-11-20T10:04:00"/>
    <n v="1415341464"/>
    <x v="3996"/>
    <b v="0"/>
    <n v="17"/>
    <b v="0"/>
    <s v="theater/plays"/>
    <n v="6.0362173038229372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x v="3977"/>
    <d v="2015-04-05T02:23:41"/>
    <n v="1425633821"/>
    <x v="3997"/>
    <b v="0"/>
    <n v="0"/>
    <b v="0"/>
    <s v="theater/plays"/>
    <e v="#DIV/0!"/>
    <e v="#DIV/0!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x v="3978"/>
    <d v="2015-03-28T16:07:06"/>
    <n v="1424992026"/>
    <x v="3998"/>
    <b v="0"/>
    <n v="12"/>
    <b v="0"/>
    <s v="theater/plays"/>
    <n v="1.7482517482517483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x v="3979"/>
    <d v="2014-08-31T13:51:49"/>
    <n v="1406058798"/>
    <x v="3999"/>
    <b v="0"/>
    <n v="14"/>
    <b v="0"/>
    <s v="theater/plays"/>
    <n v="6.0553633217993079"/>
    <n v="82.571428571428569"/>
    <x v="1"/>
    <x v="6"/>
  </r>
  <r>
    <n v="4000"/>
    <s v="The Escorts"/>
    <s v="An Enticing Trip into the World of Assisted Dying"/>
    <x v="6"/>
    <n v="10"/>
    <x v="2"/>
    <x v="0"/>
    <s v="USD"/>
    <x v="3980"/>
    <d v="2016-05-07T08:29:18"/>
    <n v="1457450958"/>
    <x v="4000"/>
    <b v="0"/>
    <n v="1"/>
    <b v="0"/>
    <s v="theater/plays"/>
    <n v="80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x v="1748"/>
    <d v="2017-03-01T13:00:00"/>
    <n v="1486681708"/>
    <x v="4001"/>
    <b v="0"/>
    <n v="14"/>
    <b v="0"/>
    <s v="theater/plays"/>
    <n v="2.649006622516556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x v="3981"/>
    <d v="2014-09-26T19:02:41"/>
    <n v="1409187761"/>
    <x v="4002"/>
    <b v="0"/>
    <n v="4"/>
    <b v="0"/>
    <s v="theater/plays"/>
    <n v="54.347826086956523"/>
    <n v="5.75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x v="3982"/>
    <d v="2015-02-15T08:05:47"/>
    <n v="1421417147"/>
    <x v="4003"/>
    <b v="0"/>
    <n v="2"/>
    <b v="0"/>
    <s v="theater/plays"/>
    <n v="9.9502487562189046"/>
    <n v="100.5"/>
    <x v="1"/>
    <x v="6"/>
  </r>
  <r>
    <n v="4004"/>
    <s v="South Florida Tours"/>
    <s v="Help Launch The Queen Into South Florida!"/>
    <x v="2"/>
    <n v="1"/>
    <x v="2"/>
    <x v="0"/>
    <s v="USD"/>
    <x v="3983"/>
    <d v="2014-10-07T21:54:17"/>
    <n v="1410148457"/>
    <x v="4004"/>
    <b v="0"/>
    <n v="1"/>
    <b v="0"/>
    <s v="theater/plays"/>
    <n v="500"/>
    <n v="1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x v="3984"/>
    <d v="2014-10-20T13:23:05"/>
    <n v="1408648985"/>
    <x v="4005"/>
    <b v="0"/>
    <n v="2"/>
    <b v="0"/>
    <s v="theater/plays"/>
    <n v="7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x v="3985"/>
    <d v="2016-02-16T12:33:07"/>
    <n v="1453487587"/>
    <x v="4006"/>
    <b v="0"/>
    <n v="1"/>
    <b v="0"/>
    <s v="theater/plays"/>
    <n v="15000"/>
    <n v="2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x v="3986"/>
    <d v="2014-08-26T10:28:00"/>
    <n v="1406572381"/>
    <x v="4007"/>
    <b v="0"/>
    <n v="1"/>
    <b v="0"/>
    <s v="theater/plays"/>
    <n v="40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x v="3987"/>
    <d v="2015-07-22T17:08:27"/>
    <n v="1435014507"/>
    <x v="4008"/>
    <b v="0"/>
    <n v="4"/>
    <b v="0"/>
    <s v="theater/plays"/>
    <n v="16.666666666666668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x v="3988"/>
    <d v="2014-09-09T10:49:20"/>
    <n v="1406825360"/>
    <x v="4009"/>
    <b v="0"/>
    <n v="3"/>
    <b v="0"/>
    <s v="theater/plays"/>
    <n v="25.733333333333334"/>
    <n v="25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x v="3989"/>
    <d v="2014-10-26T12:29:26"/>
    <n v="1412879366"/>
    <x v="4010"/>
    <b v="0"/>
    <n v="38"/>
    <b v="0"/>
    <s v="theater/plays"/>
    <n v="4.133180252583237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x v="3990"/>
    <d v="2015-01-28T07:04:38"/>
    <n v="1419858278"/>
    <x v="4011"/>
    <b v="0"/>
    <n v="4"/>
    <b v="0"/>
    <s v="theater/plays"/>
    <n v="13.157894736842104"/>
    <n v="4.7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x v="3991"/>
    <d v="2015-05-02T07:04:09"/>
    <n v="1427979849"/>
    <x v="4012"/>
    <b v="0"/>
    <n v="0"/>
    <b v="0"/>
    <s v="theater/plays"/>
    <e v="#DIV/0!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x v="3992"/>
    <d v="2015-02-16T01:13:43"/>
    <n v="1421478823"/>
    <x v="4013"/>
    <b v="0"/>
    <n v="2"/>
    <b v="0"/>
    <s v="theater/plays"/>
    <n v="76.92307692307692"/>
    <n v="13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x v="3993"/>
    <d v="2016-03-04T23:54:29"/>
    <n v="1455861269"/>
    <x v="4014"/>
    <b v="0"/>
    <n v="0"/>
    <b v="0"/>
    <s v="theater/plays"/>
    <e v="#DIV/0!"/>
    <e v="#DIV/0!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x v="3994"/>
    <d v="2015-07-19T12:44:23"/>
    <n v="1434739463"/>
    <x v="4015"/>
    <b v="0"/>
    <n v="1"/>
    <b v="0"/>
    <s v="theater/plays"/>
    <n v="7000"/>
    <n v="1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x v="3995"/>
    <d v="2014-09-17T14:56:40"/>
    <n v="1408395400"/>
    <x v="4016"/>
    <b v="0"/>
    <n v="7"/>
    <b v="0"/>
    <s v="theater/plays"/>
    <n v="7.142857142857143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x v="3996"/>
    <d v="2014-09-04T10:07:54"/>
    <n v="1407254874"/>
    <x v="4017"/>
    <b v="0"/>
    <n v="2"/>
    <b v="0"/>
    <s v="theater/plays"/>
    <n v="95.238095238095241"/>
    <n v="52.5"/>
    <x v="1"/>
    <x v="6"/>
  </r>
  <r>
    <n v="4018"/>
    <s v="Time Please Fringe"/>
    <s v="Funding for a production of Time Please at the Brighton Fringe 2017... and beyond."/>
    <x v="15"/>
    <n v="130"/>
    <x v="2"/>
    <x v="1"/>
    <s v="GBP"/>
    <x v="3997"/>
    <d v="2016-10-07T15:51:48"/>
    <n v="1473285108"/>
    <x v="4018"/>
    <b v="0"/>
    <n v="4"/>
    <b v="0"/>
    <s v="theater/plays"/>
    <n v="11.538461538461538"/>
    <n v="32.5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x v="3998"/>
    <d v="2016-04-15T10:28:00"/>
    <n v="1455725596"/>
    <x v="4019"/>
    <b v="0"/>
    <n v="4"/>
    <b v="0"/>
    <s v="theater/plays"/>
    <n v="120.68965517241379"/>
    <n v="7.2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x v="3999"/>
    <d v="2015-03-23T21:34:59"/>
    <n v="1424579699"/>
    <x v="4020"/>
    <b v="0"/>
    <n v="3"/>
    <b v="0"/>
    <s v="theater/plays"/>
    <n v="6"/>
    <n v="33.333333333333336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x v="4000"/>
    <d v="2014-10-26T15:52:38"/>
    <n v="1409176358"/>
    <x v="4021"/>
    <b v="0"/>
    <n v="2"/>
    <b v="0"/>
    <s v="theater/plays"/>
    <n v="120"/>
    <n v="62.5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x v="4001"/>
    <d v="2015-01-31T20:54:00"/>
    <n v="1418824867"/>
    <x v="4022"/>
    <b v="0"/>
    <n v="197"/>
    <b v="0"/>
    <s v="theater/plays"/>
    <n v="1.4375848574395016"/>
    <n v="63.558375634517766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x v="4002"/>
    <d v="2016-03-24T16:59:23"/>
    <n v="1454975963"/>
    <x v="4023"/>
    <b v="0"/>
    <n v="0"/>
    <b v="0"/>
    <s v="theater/plays"/>
    <e v="#DIV/0!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x v="4003"/>
    <d v="2015-08-31T10:04:57"/>
    <n v="1438445097"/>
    <x v="4024"/>
    <b v="0"/>
    <n v="1"/>
    <b v="0"/>
    <s v="theater/plays"/>
    <n v="80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x v="4004"/>
    <d v="2015-07-25T23:42:16"/>
    <n v="1432705336"/>
    <x v="4025"/>
    <b v="0"/>
    <n v="4"/>
    <b v="0"/>
    <s v="theater/plays"/>
    <n v="20"/>
    <n v="62.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x v="4005"/>
    <d v="2015-12-04T10:43:59"/>
    <n v="1444059839"/>
    <x v="4026"/>
    <b v="0"/>
    <n v="0"/>
    <b v="0"/>
    <s v="theater/plays"/>
    <e v="#DIV/0!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x v="4006"/>
    <d v="2017-02-22T19:00:00"/>
    <n v="1486077481"/>
    <x v="4027"/>
    <b v="0"/>
    <n v="7"/>
    <b v="0"/>
    <s v="theater/plays"/>
    <n v="13.953488372093023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x v="4007"/>
    <d v="2014-06-05T16:31:40"/>
    <n v="1399415500"/>
    <x v="4028"/>
    <b v="0"/>
    <n v="11"/>
    <b v="0"/>
    <s v="theater/plays"/>
    <n v="3.5650623885918002"/>
    <n v="51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x v="4008"/>
    <d v="2015-12-13T18:36:10"/>
    <n v="1447461370"/>
    <x v="4029"/>
    <b v="0"/>
    <n v="0"/>
    <b v="0"/>
    <s v="theater/plays"/>
    <e v="#DIV/0!"/>
    <e v="#DIV/0!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x v="4009"/>
    <d v="2016-02-03T12:49:00"/>
    <n v="1452008599"/>
    <x v="4030"/>
    <b v="0"/>
    <n v="6"/>
    <b v="0"/>
    <s v="theater/plays"/>
    <n v="6.25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x v="4010"/>
    <d v="2014-12-18T09:02:44"/>
    <n v="1414591364"/>
    <x v="4031"/>
    <b v="0"/>
    <n v="0"/>
    <b v="0"/>
    <s v="theater/plays"/>
    <e v="#DIV/0!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x v="4011"/>
    <d v="2015-12-15T14:25:16"/>
    <n v="1445023516"/>
    <x v="4032"/>
    <b v="0"/>
    <n v="7"/>
    <b v="0"/>
    <s v="theater/plays"/>
    <n v="14.6440677966101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x v="4012"/>
    <d v="2016-10-02T03:00:00"/>
    <n v="1472711224"/>
    <x v="4033"/>
    <b v="0"/>
    <n v="94"/>
    <b v="0"/>
    <s v="theater/plays"/>
    <n v="3.891246973700706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x v="4013"/>
    <d v="2015-04-03T15:44:10"/>
    <n v="1425509050"/>
    <x v="4034"/>
    <b v="0"/>
    <n v="2"/>
    <b v="0"/>
    <s v="theater/plays"/>
    <n v="67.5"/>
    <n v="100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x v="4014"/>
    <d v="2014-10-21T15:11:27"/>
    <n v="1411333887"/>
    <x v="4035"/>
    <b v="0"/>
    <n v="25"/>
    <b v="0"/>
    <s v="theater/plays"/>
    <n v="2.7137042062415198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x v="4015"/>
    <d v="2014-07-01T16:30:00"/>
    <n v="1402784964"/>
    <x v="4036"/>
    <b v="0"/>
    <n v="17"/>
    <b v="0"/>
    <s v="theater/plays"/>
    <n v="2.1253985122210413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x v="4016"/>
    <d v="2016-05-24T08:25:00"/>
    <n v="1462585315"/>
    <x v="4037"/>
    <b v="0"/>
    <n v="2"/>
    <b v="0"/>
    <s v="theater/plays"/>
    <n v="8.75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x v="4017"/>
    <d v="2014-10-17T13:10:10"/>
    <n v="1408389010"/>
    <x v="4038"/>
    <b v="0"/>
    <n v="4"/>
    <b v="0"/>
    <s v="theater/plays"/>
    <n v="8.3056478405315612"/>
    <n v="75.2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x v="4018"/>
    <d v="2015-11-30T23:59:00"/>
    <n v="1446048367"/>
    <x v="4039"/>
    <b v="0"/>
    <n v="5"/>
    <b v="0"/>
    <s v="theater/plays"/>
    <n v="1.6666666666666667"/>
    <n v="6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x v="4019"/>
    <d v="2015-07-17T21:00:00"/>
    <n v="1432100004"/>
    <x v="4040"/>
    <b v="0"/>
    <n v="2"/>
    <b v="0"/>
    <s v="theater/plays"/>
    <n v="3.2"/>
    <n v="1250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x v="4020"/>
    <d v="2016-09-06T05:22:34"/>
    <n v="1467976954"/>
    <x v="4041"/>
    <b v="0"/>
    <n v="2"/>
    <b v="0"/>
    <s v="theater/plays"/>
    <n v="238.0952380952381"/>
    <n v="10.5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x v="4021"/>
    <d v="2015-01-20T13:16:00"/>
    <n v="1419213664"/>
    <x v="4042"/>
    <b v="0"/>
    <n v="3"/>
    <b v="0"/>
    <s v="theater/plays"/>
    <n v="476.1904761904762"/>
    <n v="7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x v="4022"/>
    <d v="2014-11-20T16:58:45"/>
    <n v="1415228325"/>
    <x v="4043"/>
    <b v="0"/>
    <n v="0"/>
    <b v="0"/>
    <s v="theater/plays"/>
    <e v="#DIV/0!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x v="4023"/>
    <d v="2015-04-09T23:00:00"/>
    <n v="1426050982"/>
    <x v="4044"/>
    <b v="0"/>
    <n v="4"/>
    <b v="0"/>
    <s v="theater/plays"/>
    <n v="2.6666666666666665"/>
    <n v="56.2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x v="4024"/>
    <d v="2014-08-20T22:49:49"/>
    <n v="1406004589"/>
    <x v="4045"/>
    <b v="0"/>
    <n v="1"/>
    <b v="0"/>
    <s v="theater/plays"/>
    <n v="500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x v="4025"/>
    <d v="2014-10-22T09:36:50"/>
    <n v="1411400210"/>
    <x v="4046"/>
    <b v="0"/>
    <n v="12"/>
    <b v="0"/>
    <s v="theater/plays"/>
    <n v="12.17391304347826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x v="4026"/>
    <d v="2015-01-10T19:00:00"/>
    <n v="1418862743"/>
    <x v="4047"/>
    <b v="0"/>
    <n v="4"/>
    <b v="0"/>
    <s v="theater/plays"/>
    <n v="45.454545454545453"/>
    <n v="27.5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x v="4027"/>
    <d v="2016-04-11T05:13:07"/>
    <n v="1457352787"/>
    <x v="4048"/>
    <b v="0"/>
    <n v="91"/>
    <b v="0"/>
    <s v="theater/plays"/>
    <n v="5.6647784071976011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x v="4028"/>
    <d v="2015-07-14T17:00:15"/>
    <n v="1434322815"/>
    <x v="4049"/>
    <b v="0"/>
    <n v="1"/>
    <b v="0"/>
    <s v="theater/plays"/>
    <n v="1250"/>
    <n v="16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x v="4029"/>
    <d v="2014-10-23T09:16:31"/>
    <n v="1411485391"/>
    <x v="4050"/>
    <b v="0"/>
    <n v="1"/>
    <b v="0"/>
    <s v="theater/plays"/>
    <n v="1500"/>
    <n v="1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x v="4030"/>
    <d v="2014-05-09T00:53:00"/>
    <n v="1399058797"/>
    <x v="4051"/>
    <b v="0"/>
    <n v="0"/>
    <b v="0"/>
    <s v="theater/plays"/>
    <e v="#DIV/0!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x v="4031"/>
    <d v="2014-10-13T15:05:16"/>
    <n v="1408050316"/>
    <x v="4052"/>
    <b v="0"/>
    <n v="13"/>
    <b v="0"/>
    <s v="theater/plays"/>
    <n v="2.6642984014209592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x v="4032"/>
    <d v="2014-11-15T14:00:00"/>
    <n v="1413477228"/>
    <x v="4053"/>
    <b v="0"/>
    <n v="2"/>
    <b v="0"/>
    <s v="theater/plays"/>
    <n v="4.5454545454545459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x v="4033"/>
    <d v="2016-09-30T22:00:00"/>
    <n v="1472674285"/>
    <x v="4054"/>
    <b v="0"/>
    <n v="0"/>
    <b v="0"/>
    <s v="theater/plays"/>
    <e v="#DIV/0!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x v="4034"/>
    <d v="2014-06-19T09:33:51"/>
    <n v="1400600031"/>
    <x v="4055"/>
    <b v="0"/>
    <n v="21"/>
    <b v="0"/>
    <s v="theater/plays"/>
    <n v="5.6753688989784337"/>
    <n v="41.952380952380949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x v="4035"/>
    <d v="2016-07-03T13:59:00"/>
    <n v="1465856639"/>
    <x v="4056"/>
    <b v="0"/>
    <n v="9"/>
    <b v="0"/>
    <s v="theater/plays"/>
    <n v="1.8867924528301887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x v="4036"/>
    <d v="2015-11-25T17:00:00"/>
    <n v="1446506080"/>
    <x v="4057"/>
    <b v="0"/>
    <n v="6"/>
    <b v="0"/>
    <s v="theater/plays"/>
    <n v="4.5161290322580649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x v="3268"/>
    <d v="2016-03-31T21:59:00"/>
    <n v="1458178044"/>
    <x v="4058"/>
    <b v="0"/>
    <n v="4"/>
    <b v="0"/>
    <s v="theater/plays"/>
    <n v="39.473684210526315"/>
    <n v="23.75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x v="4037"/>
    <d v="2014-09-15T21:00:00"/>
    <n v="1408116152"/>
    <x v="4059"/>
    <b v="0"/>
    <n v="7"/>
    <b v="0"/>
    <s v="theater/plays"/>
    <n v="40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x v="4038"/>
    <d v="2014-06-23T10:00:00"/>
    <n v="1400604056"/>
    <x v="4060"/>
    <b v="0"/>
    <n v="5"/>
    <b v="0"/>
    <s v="theater/plays"/>
    <n v="35.087719298245617"/>
    <n v="57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x v="4039"/>
    <d v="2016-04-20T20:23:43"/>
    <n v="1456025023"/>
    <x v="4061"/>
    <b v="0"/>
    <n v="0"/>
    <b v="0"/>
    <s v="theater/plays"/>
    <e v="#DIV/0!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x v="4040"/>
    <d v="2016-07-02T11:44:28"/>
    <n v="1464889468"/>
    <x v="4062"/>
    <b v="0"/>
    <n v="3"/>
    <b v="0"/>
    <s v="theater/plays"/>
    <n v="40.816326530612244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x v="4041"/>
    <d v="2014-06-27T10:21:24"/>
    <n v="1401294084"/>
    <x v="4063"/>
    <b v="0"/>
    <n v="9"/>
    <b v="0"/>
    <s v="theater/plays"/>
    <n v="70.370370370370367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x v="4042"/>
    <d v="2015-04-29T08:07:06"/>
    <n v="1427724426"/>
    <x v="4064"/>
    <b v="0"/>
    <n v="6"/>
    <b v="0"/>
    <s v="theater/plays"/>
    <n v="5.1948051948051948"/>
    <n v="64.166666666666671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x v="4043"/>
    <d v="2014-08-12T16:50:11"/>
    <n v="1405291811"/>
    <x v="4065"/>
    <b v="0"/>
    <n v="4"/>
    <b v="0"/>
    <s v="theater/plays"/>
    <n v="148.14814814814815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x v="4044"/>
    <d v="2016-05-18T18:56:28"/>
    <n v="1461027388"/>
    <x v="4066"/>
    <b v="0"/>
    <n v="1"/>
    <b v="0"/>
    <s v="theater/plays"/>
    <n v="60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x v="4045"/>
    <d v="2015-09-27T20:49:10"/>
    <n v="1439952550"/>
    <x v="4067"/>
    <b v="0"/>
    <n v="17"/>
    <b v="0"/>
    <s v="theater/plays"/>
    <n v="1.6420361247947455"/>
    <n v="179.11764705882354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x v="4046"/>
    <d v="2017-01-13T17:05:00"/>
    <n v="1481756855"/>
    <x v="4068"/>
    <b v="0"/>
    <n v="1"/>
    <b v="0"/>
    <s v="theater/plays"/>
    <n v="99.999999999999986"/>
    <n v="34.950000000000003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x v="4047"/>
    <d v="2015-02-28T06:00:00"/>
    <n v="1421596356"/>
    <x v="4069"/>
    <b v="0"/>
    <n v="13"/>
    <b v="0"/>
    <s v="theater/plays"/>
    <n v="2.9069767441860463"/>
    <n v="33.07692307692308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x v="4048"/>
    <d v="2015-02-28T21:00:00"/>
    <n v="1422374420"/>
    <x v="4070"/>
    <b v="0"/>
    <n v="6"/>
    <b v="0"/>
    <s v="theater/plays"/>
    <n v="6.0606060606060606"/>
    <n v="27.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x v="4049"/>
    <d v="2016-12-26T13:18:51"/>
    <n v="1480187931"/>
    <x v="4071"/>
    <b v="0"/>
    <n v="0"/>
    <b v="0"/>
    <s v="theater/plays"/>
    <e v="#DIV/0!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x v="4050"/>
    <d v="2014-08-21T12:35:11"/>
    <n v="1403462111"/>
    <x v="4072"/>
    <b v="0"/>
    <n v="2"/>
    <b v="0"/>
    <s v="theater/plays"/>
    <n v="25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x v="4051"/>
    <d v="2015-05-08T22:00:00"/>
    <n v="1426407426"/>
    <x v="4073"/>
    <b v="0"/>
    <n v="2"/>
    <b v="0"/>
    <s v="theater/plays"/>
    <n v="94.594594594594597"/>
    <n v="18.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x v="4052"/>
    <d v="2015-11-05T08:16:15"/>
    <n v="1444137375"/>
    <x v="4074"/>
    <b v="0"/>
    <n v="21"/>
    <b v="0"/>
    <s v="theater/plays"/>
    <n v="3.7414965986394559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x v="4053"/>
    <d v="2014-06-30T11:28:00"/>
    <n v="1400547969"/>
    <x v="4075"/>
    <b v="0"/>
    <n v="13"/>
    <b v="0"/>
    <s v="theater/plays"/>
    <n v="3.4722222222222223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x v="4054"/>
    <d v="2014-10-21T13:51:00"/>
    <n v="1411499149"/>
    <x v="4076"/>
    <b v="0"/>
    <n v="0"/>
    <b v="0"/>
    <s v="theater/plays"/>
    <e v="#DIV/0!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x v="4055"/>
    <d v="2016-12-21T11:03:14"/>
    <n v="1479747794"/>
    <x v="4077"/>
    <b v="0"/>
    <n v="6"/>
    <b v="0"/>
    <s v="theater/plays"/>
    <n v="11.235955056179776"/>
    <n v="222.5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x v="4056"/>
    <d v="2017-01-27T12:54:02"/>
    <n v="1482951242"/>
    <x v="4078"/>
    <b v="0"/>
    <n v="0"/>
    <b v="0"/>
    <s v="theater/plays"/>
    <e v="#DIV/0!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x v="4057"/>
    <d v="2016-06-19T16:32:01"/>
    <n v="1463783521"/>
    <x v="4079"/>
    <b v="0"/>
    <n v="1"/>
    <b v="0"/>
    <s v="theater/plays"/>
    <n v="600"/>
    <n v="5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x v="4058"/>
    <d v="2016-06-14T12:54:00"/>
    <n v="1463849116"/>
    <x v="4080"/>
    <b v="0"/>
    <n v="0"/>
    <b v="0"/>
    <s v="theater/plays"/>
    <e v="#DIV/0!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x v="4059"/>
    <d v="2015-03-08T06:57:05"/>
    <n v="1423231025"/>
    <x v="4081"/>
    <b v="0"/>
    <n v="12"/>
    <b v="0"/>
    <s v="theater/plays"/>
    <n v="6.3542857142857141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x v="4060"/>
    <d v="2015-11-14T17:00:00"/>
    <n v="1446179553"/>
    <x v="4082"/>
    <b v="0"/>
    <n v="2"/>
    <b v="0"/>
    <s v="theater/plays"/>
    <n v="50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x v="4061"/>
    <d v="2016-01-14T12:16:56"/>
    <n v="1450203416"/>
    <x v="4083"/>
    <b v="0"/>
    <n v="6"/>
    <b v="0"/>
    <s v="theater/plays"/>
    <n v="4.6113306982872198"/>
    <n v="126.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x v="4062"/>
    <d v="2016-10-09T04:28:26"/>
    <n v="1473416906"/>
    <x v="4084"/>
    <b v="0"/>
    <n v="1"/>
    <b v="0"/>
    <s v="theater/plays"/>
    <n v="30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x v="4063"/>
    <d v="2015-03-23T21:59:00"/>
    <n v="1424701775"/>
    <x v="4085"/>
    <b v="0"/>
    <n v="1"/>
    <b v="0"/>
    <s v="theater/plays"/>
    <n v="350"/>
    <n v="1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x v="4064"/>
    <d v="2015-11-20T22:00:00"/>
    <n v="1445985299"/>
    <x v="4086"/>
    <b v="0"/>
    <n v="5"/>
    <b v="0"/>
    <s v="theater/plays"/>
    <n v="21.276595744680851"/>
    <n v="9.4"/>
    <x v="1"/>
    <x v="6"/>
  </r>
  <r>
    <n v="4087"/>
    <s v="Stage Production &quot;The Nail Shop&quot;"/>
    <s v="Comedy Stage Play"/>
    <x v="376"/>
    <n v="0"/>
    <x v="2"/>
    <x v="0"/>
    <s v="USD"/>
    <x v="4065"/>
    <d v="2016-07-17T11:49:46"/>
    <n v="1466185786"/>
    <x v="4087"/>
    <b v="0"/>
    <n v="0"/>
    <b v="0"/>
    <s v="theater/plays"/>
    <e v="#DIV/0!"/>
    <e v="#DIV/0!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x v="4066"/>
    <d v="2015-01-16T04:26:00"/>
    <n v="1418827324"/>
    <x v="4088"/>
    <b v="0"/>
    <n v="3"/>
    <b v="0"/>
    <s v="theater/plays"/>
    <n v="9.2592592592592595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x v="4067"/>
    <d v="2015-05-31T11:35:00"/>
    <n v="1430242488"/>
    <x v="4089"/>
    <b v="0"/>
    <n v="8"/>
    <b v="0"/>
    <s v="theater/plays"/>
    <n v="20.833333333333332"/>
    <n v="3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x v="4068"/>
    <d v="2015-08-07T09:00:00"/>
    <n v="1437754137"/>
    <x v="4090"/>
    <b v="0"/>
    <n v="3"/>
    <b v="0"/>
    <s v="theater/plays"/>
    <n v="31.25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x v="4069"/>
    <d v="2015-01-16T06:09:11"/>
    <n v="1418818151"/>
    <x v="4091"/>
    <b v="0"/>
    <n v="8"/>
    <b v="0"/>
    <s v="theater/plays"/>
    <n v="7.8431372549019605"/>
    <n v="25.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x v="4070"/>
    <d v="2015-04-04T21:40:47"/>
    <n v="1423024847"/>
    <x v="4092"/>
    <b v="0"/>
    <n v="1"/>
    <b v="0"/>
    <s v="theater/plays"/>
    <n v="550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x v="4071"/>
    <d v="2015-08-22T13:34:53"/>
    <n v="1435088093"/>
    <x v="4093"/>
    <b v="0"/>
    <n v="4"/>
    <b v="0"/>
    <s v="theater/plays"/>
    <n v="41.666666666666664"/>
    <n v="15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x v="4072"/>
    <d v="2014-10-21T22:59:00"/>
    <n v="1410141900"/>
    <x v="4094"/>
    <b v="0"/>
    <n v="8"/>
    <b v="0"/>
    <s v="theater/plays"/>
    <n v="2.7397260273972601"/>
    <n v="91.25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x v="4073"/>
    <d v="2016-12-18T18:45:50"/>
    <n v="1479516350"/>
    <x v="4095"/>
    <b v="0"/>
    <n v="1"/>
    <b v="0"/>
    <s v="theater/plays"/>
    <n v="37.5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x v="4074"/>
    <d v="2017-02-28T02:51:00"/>
    <n v="1484484219"/>
    <x v="4096"/>
    <b v="0"/>
    <n v="5"/>
    <b v="0"/>
    <s v="theater/plays"/>
    <n v="8.75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x v="4075"/>
    <d v="2016-01-31T17:55:00"/>
    <n v="1449431237"/>
    <x v="4097"/>
    <b v="0"/>
    <n v="0"/>
    <b v="0"/>
    <s v="theater/plays"/>
    <e v="#DIV/0!"/>
    <e v="#DIV/0!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x v="4076"/>
    <d v="2016-06-04T11:19:57"/>
    <n v="1462468797"/>
    <x v="4098"/>
    <b v="0"/>
    <n v="0"/>
    <b v="0"/>
    <s v="theater/plays"/>
    <e v="#DIV/0!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x v="4077"/>
    <d v="2016-09-02T14:24:33"/>
    <n v="1468959873"/>
    <x v="4099"/>
    <b v="0"/>
    <n v="1"/>
    <b v="0"/>
    <s v="theater/plays"/>
    <n v="90"/>
    <n v="5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x v="4078"/>
    <d v="2014-10-24T20:59:50"/>
    <n v="1413341990"/>
    <x v="4100"/>
    <b v="0"/>
    <n v="0"/>
    <b v="0"/>
    <s v="theater/plays"/>
    <e v="#DIV/0!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x v="4079"/>
    <d v="2017-01-25T15:41:22"/>
    <n v="1482788482"/>
    <x v="4101"/>
    <b v="0"/>
    <n v="0"/>
    <b v="0"/>
    <s v="theater/plays"/>
    <e v="#DIV/0!"/>
    <e v="#DIV/0!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x v="4080"/>
    <d v="2016-05-15T14:21:13"/>
    <n v="1460751673"/>
    <x v="4102"/>
    <b v="0"/>
    <n v="6"/>
    <b v="0"/>
    <s v="theater/plays"/>
    <n v="3.6496350364963503"/>
    <n v="22.833333333333332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x v="4081"/>
    <d v="2015-08-26T12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x v="4082"/>
    <d v="2016-10-27T00:40:34"/>
    <n v="1474958434"/>
    <x v="4104"/>
    <b v="0"/>
    <n v="14"/>
    <b v="0"/>
    <s v="theater/plays"/>
    <n v="4.6801872074882995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x v="4083"/>
    <d v="2016-12-25T18:15:09"/>
    <n v="1479860109"/>
    <x v="4105"/>
    <b v="0"/>
    <n v="6"/>
    <b v="0"/>
    <s v="theater/plays"/>
    <n v="14.34782608695652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x v="4084"/>
    <d v="2015-04-01T19:00:00"/>
    <n v="1424221866"/>
    <x v="4106"/>
    <b v="0"/>
    <n v="33"/>
    <b v="0"/>
    <s v="theater/plays"/>
    <n v="1.4164305949008498"/>
    <n v="106.96969696969697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x v="4085"/>
    <d v="2014-09-24T16:00:01"/>
    <n v="1409608801"/>
    <x v="4107"/>
    <b v="0"/>
    <n v="4"/>
    <b v="0"/>
    <s v="theater/plays"/>
    <n v="48.780487804878049"/>
    <n v="10.25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x v="4086"/>
    <d v="2017-03-02T23:00:00"/>
    <n v="1485909937"/>
    <x v="4108"/>
    <b v="0"/>
    <n v="1"/>
    <b v="0"/>
    <s v="theater/plays"/>
    <n v="50.847457627118644"/>
    <n v="59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x v="4087"/>
    <d v="2015-11-29T07:56:44"/>
    <n v="1446209804"/>
    <x v="4109"/>
    <b v="0"/>
    <n v="0"/>
    <b v="0"/>
    <s v="theater/plays"/>
    <e v="#DIV/0!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x v="4088"/>
    <d v="2016-07-21T09:02:31"/>
    <n v="1463929351"/>
    <x v="4110"/>
    <b v="0"/>
    <n v="6"/>
    <b v="0"/>
    <s v="theater/plays"/>
    <n v="3.4883720930232558"/>
    <n v="14.333333333333334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x v="4089"/>
    <d v="2015-02-23T21:15:40"/>
    <n v="1422155740"/>
    <x v="4111"/>
    <b v="0"/>
    <n v="6"/>
    <b v="0"/>
    <s v="theater/plays"/>
    <n v="31.914893617021278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x v="4090"/>
    <d v="2016-02-27T18:00:00"/>
    <n v="1454280186"/>
    <x v="4112"/>
    <b v="0"/>
    <n v="1"/>
    <b v="0"/>
    <s v="theater/plays"/>
    <n v="250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x v="4091"/>
    <d v="2016-01-08T00:34:00"/>
    <n v="1450619123"/>
    <x v="4113"/>
    <b v="0"/>
    <n v="3"/>
    <b v="0"/>
    <s v="theater/plays"/>
    <n v="50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1"/>
        <item x="2"/>
        <item x="3"/>
        <item x="0"/>
        <item t="default"/>
      </items>
    </pivotField>
    <pivotField subtotalTop="0" showAll="0"/>
    <pivotField subtotalTop="0" showAll="0"/>
    <pivotField subtotalTop="0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numFmtId="172" showAll="0"/>
    <pivotField subtotalTop="0" showAll="0"/>
    <pivotField axis="axisRow"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22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1"/>
        <item x="2"/>
        <item x="3"/>
        <item x="0"/>
        <item t="default"/>
      </items>
    </pivotField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numFmtId="172" showAll="0"/>
    <pivotField subtotalTop="0" showAll="0"/>
    <pivotField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1"/>
        <item x="2"/>
        <item x="3"/>
        <item x="0"/>
        <item t="default"/>
      </items>
    </pivotField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numFmtId="172" showAll="0"/>
    <pivotField subtotalTop="0" showAll="0"/>
    <pivotField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7" workbookViewId="0">
      <selection activeCell="O23" sqref="O23"/>
    </sheetView>
  </sheetViews>
  <sheetFormatPr defaultRowHeight="15" x14ac:dyDescent="0.25"/>
  <cols>
    <col min="1" max="1" width="14.85546875" customWidth="1"/>
    <col min="2" max="2" width="11.5703125" bestFit="1" customWidth="1"/>
    <col min="3" max="3" width="7.85546875" bestFit="1" customWidth="1"/>
    <col min="4" max="4" width="11.140625" bestFit="1" customWidth="1"/>
    <col min="5" max="5" width="13.140625" bestFit="1" customWidth="1"/>
    <col min="6" max="6" width="12.140625" bestFit="1" customWidth="1"/>
    <col min="7" max="7" width="8.42578125" bestFit="1" customWidth="1"/>
    <col min="8" max="8" width="11.7109375" bestFit="1" customWidth="1"/>
    <col min="10" max="12" width="0" hidden="1" customWidth="1"/>
  </cols>
  <sheetData>
    <row r="1" spans="1:12" x14ac:dyDescent="0.25">
      <c r="A1" t="s">
        <v>8380</v>
      </c>
      <c r="B1" t="s">
        <v>8393</v>
      </c>
      <c r="C1" t="s">
        <v>8394</v>
      </c>
      <c r="D1" t="s">
        <v>8395</v>
      </c>
      <c r="E1" t="s">
        <v>8396</v>
      </c>
      <c r="F1" t="s">
        <v>8397</v>
      </c>
      <c r="G1" t="s">
        <v>8398</v>
      </c>
      <c r="H1" t="s">
        <v>8399</v>
      </c>
      <c r="J1" t="s">
        <v>8219</v>
      </c>
      <c r="K1" t="s">
        <v>8221</v>
      </c>
      <c r="L1" t="s">
        <v>8220</v>
      </c>
    </row>
    <row r="2" spans="1:12" x14ac:dyDescent="0.25">
      <c r="A2" t="s">
        <v>8381</v>
      </c>
      <c r="B2">
        <f>COUNTIFS(Sheet1!$F$2:$F$4115,"successful",Sheet1!$D$2:$D$4115,"&lt;1000")</f>
        <v>322</v>
      </c>
      <c r="C2">
        <f>COUNTIFS(Sheet1!$F$2:$F$4115,"failed",Sheet1!$D$2:$D$4115,"&lt;1000")</f>
        <v>113</v>
      </c>
      <c r="D2">
        <f>COUNTIFS(Sheet1!$F$2:$F$4115,"canceled",Sheet1!$D$2:$D$4115,"&lt;1000")</f>
        <v>18</v>
      </c>
      <c r="E2">
        <f>SUM(B2:D2)</f>
        <v>453</v>
      </c>
      <c r="F2" s="13">
        <f>B2/$E2</f>
        <v>0.71081677704194257</v>
      </c>
      <c r="G2" s="13">
        <f t="shared" ref="G2:H13" si="0">C2/$E2</f>
        <v>0.24944812362030905</v>
      </c>
      <c r="H2" s="13">
        <f t="shared" si="0"/>
        <v>3.9735099337748346E-2</v>
      </c>
    </row>
    <row r="3" spans="1:12" x14ac:dyDescent="0.25">
      <c r="A3" t="s">
        <v>8382</v>
      </c>
      <c r="B3">
        <f>COUNTIFS(Sheet1!$F$2:$F$4115,J$1,Sheet1!$D$2:$D$4115,"&gt;=1000",Sheet1!$D$2:$D$4115,"&lt;5000")</f>
        <v>932</v>
      </c>
      <c r="C3">
        <f>COUNTIFS(Sheet1!$F$2:$F$4115,K$1,Sheet1!$D$2:$D$4115,"&gt;=1000",Sheet1!$D$2:$D$4115,"&lt;5000")</f>
        <v>420</v>
      </c>
      <c r="D3">
        <f>COUNTIFS(Sheet1!$F$2:$F$4115,L$1,Sheet1!$D$2:$D$4115,"&gt;=1000",Sheet1!$D$2:$D$4115,"&lt;5000")</f>
        <v>60</v>
      </c>
      <c r="E3">
        <f>SUM(B3:D3)</f>
        <v>1412</v>
      </c>
      <c r="F3" s="13">
        <f t="shared" ref="F3:F13" si="1">B3/$E3</f>
        <v>0.66005665722379603</v>
      </c>
      <c r="G3" s="13">
        <f t="shared" si="0"/>
        <v>0.29745042492917845</v>
      </c>
      <c r="H3" s="13">
        <f t="shared" si="0"/>
        <v>4.2492917847025496E-2</v>
      </c>
    </row>
    <row r="4" spans="1:12" x14ac:dyDescent="0.25">
      <c r="A4" t="s">
        <v>8383</v>
      </c>
      <c r="B4">
        <f>COUNTIFS(Sheet1!$F$2:$F$4115,J$1,Sheet1!$D$2:$D$4115,"&gt;=5000",Sheet1!$D$2:$D$4115,"&lt;10000")</f>
        <v>381</v>
      </c>
      <c r="C4">
        <f>COUNTIFS(Sheet1!$F$2:$F$4115,K$1,Sheet1!$D$2:$D$4115,"&gt;=5000",Sheet1!$D$2:$D$4115,"&lt;10000")</f>
        <v>283</v>
      </c>
      <c r="D4">
        <f>COUNTIFS(Sheet1!$F$2:$F$4115,L$1,Sheet1!$D$2:$D$4115,"&gt;=5000",Sheet1!$D$2:$D$4115,"&lt;10000")</f>
        <v>52</v>
      </c>
      <c r="E4">
        <f t="shared" ref="E4:E13" si="2">SUM(B4:D4)</f>
        <v>716</v>
      </c>
      <c r="F4" s="13">
        <f t="shared" si="1"/>
        <v>0.53212290502793291</v>
      </c>
      <c r="G4" s="13">
        <f t="shared" si="0"/>
        <v>0.39525139664804471</v>
      </c>
      <c r="H4" s="13">
        <f t="shared" si="0"/>
        <v>7.2625698324022353E-2</v>
      </c>
    </row>
    <row r="5" spans="1:12" x14ac:dyDescent="0.25">
      <c r="A5" t="s">
        <v>8384</v>
      </c>
      <c r="B5">
        <f>COUNTIFS(Sheet1!$F$2:$F$4115,J$1,Sheet1!$D$2:$D$4115,"&gt;=10000",Sheet1!$D$2:$D$4115,"&lt;15000")</f>
        <v>168</v>
      </c>
      <c r="C5">
        <f>COUNTIFS(Sheet1!$F$2:$F$4115,K$1,Sheet1!$D$2:$D$4115,"&gt;=10000",Sheet1!$D$2:$D$4115,"&lt;15000")</f>
        <v>144</v>
      </c>
      <c r="D5">
        <f>COUNTIFS(Sheet1!$F$2:$F$4115,L$1,Sheet1!$D$2:$D$4115,"&gt;=10000",Sheet1!$D$2:$D$4115,"&lt;15000")</f>
        <v>40</v>
      </c>
      <c r="E5">
        <f t="shared" si="2"/>
        <v>352</v>
      </c>
      <c r="F5" s="13">
        <f t="shared" si="1"/>
        <v>0.47727272727272729</v>
      </c>
      <c r="G5" s="13">
        <f t="shared" si="0"/>
        <v>0.40909090909090912</v>
      </c>
      <c r="H5" s="13">
        <f t="shared" si="0"/>
        <v>0.11363636363636363</v>
      </c>
    </row>
    <row r="6" spans="1:12" x14ac:dyDescent="0.25">
      <c r="A6" t="s">
        <v>8385</v>
      </c>
      <c r="B6">
        <f>COUNTIFS(Sheet1!$F$2:$F$4115,J$1,Sheet1!$D$2:$D$4115,"&gt;=15000",Sheet1!$D$2:$D$4115,"&lt;20000")</f>
        <v>94</v>
      </c>
      <c r="C6">
        <f>COUNTIFS(Sheet1!$F$2:$F$4115,K$1,Sheet1!$D$2:$D$4115,"&gt;=15000",Sheet1!$D$2:$D$4115,"&lt;20000")</f>
        <v>90</v>
      </c>
      <c r="D6">
        <f>COUNTIFS(Sheet1!$F$2:$F$4115,L$1,Sheet1!$D$2:$D$4115,"&gt;=15000",Sheet1!$D$2:$D$4115,"&lt;20000")</f>
        <v>17</v>
      </c>
      <c r="E6">
        <f t="shared" si="2"/>
        <v>201</v>
      </c>
      <c r="F6" s="13">
        <f t="shared" si="1"/>
        <v>0.46766169154228854</v>
      </c>
      <c r="G6" s="13">
        <f t="shared" si="0"/>
        <v>0.44776119402985076</v>
      </c>
      <c r="H6" s="13">
        <f t="shared" si="0"/>
        <v>8.45771144278607E-2</v>
      </c>
    </row>
    <row r="7" spans="1:12" x14ac:dyDescent="0.25">
      <c r="A7" t="s">
        <v>8386</v>
      </c>
      <c r="B7">
        <f>COUNTIFS(Sheet1!$F$2:$F$4115,J$1,Sheet1!$D$2:$D$4115,"&gt;=20000",Sheet1!$D$2:$D$4115,"&lt;25000")</f>
        <v>62</v>
      </c>
      <c r="C7">
        <f>COUNTIFS(Sheet1!$F$2:$F$4115,K$1,Sheet1!$D$2:$D$4115,"&gt;=20000",Sheet1!$D$2:$D$4115,"&lt;25000")</f>
        <v>72</v>
      </c>
      <c r="D7">
        <f>COUNTIFS(Sheet1!$F$2:$F$4115,L$1,Sheet1!$D$2:$D$4115,"&gt;=20000",Sheet1!$D$2:$D$4115,"&lt;25000")</f>
        <v>14</v>
      </c>
      <c r="E7">
        <f t="shared" si="2"/>
        <v>148</v>
      </c>
      <c r="F7" s="13">
        <f t="shared" si="1"/>
        <v>0.41891891891891891</v>
      </c>
      <c r="G7" s="13">
        <f t="shared" si="0"/>
        <v>0.48648648648648651</v>
      </c>
      <c r="H7" s="13">
        <f t="shared" si="0"/>
        <v>9.45945945945946E-2</v>
      </c>
    </row>
    <row r="8" spans="1:12" x14ac:dyDescent="0.25">
      <c r="A8" t="s">
        <v>8387</v>
      </c>
      <c r="B8">
        <f>COUNTIFS(Sheet1!$F$2:$F$4115,J$1,Sheet1!$D$2:$D$4115,"&gt;=25000",Sheet1!$D$2:$D$4115,"&lt;30000")</f>
        <v>55</v>
      </c>
      <c r="C8">
        <f>COUNTIFS(Sheet1!$F$2:$F$4115,K$1,Sheet1!$D$2:$D$4115,"&gt;=25000",Sheet1!$D$2:$D$4115,"&lt;30000")</f>
        <v>64</v>
      </c>
      <c r="D8">
        <f>COUNTIFS(Sheet1!$F$2:$F$4115,L$1,Sheet1!$D$2:$D$4115,"&gt;=25000",Sheet1!$D$2:$D$4115,"&lt;30000")</f>
        <v>18</v>
      </c>
      <c r="E8">
        <f t="shared" si="2"/>
        <v>137</v>
      </c>
      <c r="F8" s="13">
        <f t="shared" si="1"/>
        <v>0.40145985401459855</v>
      </c>
      <c r="G8" s="13">
        <f t="shared" si="0"/>
        <v>0.46715328467153283</v>
      </c>
      <c r="H8" s="13">
        <f t="shared" si="0"/>
        <v>0.13138686131386862</v>
      </c>
    </row>
    <row r="9" spans="1:12" x14ac:dyDescent="0.25">
      <c r="A9" t="s">
        <v>8388</v>
      </c>
      <c r="B9">
        <f>COUNTIFS(Sheet1!$F$2:$F$4115,J$1,Sheet1!$D$2:$D$4115,"&gt;=30000",Sheet1!$D$2:$D$4115,"&lt;35000")</f>
        <v>32</v>
      </c>
      <c r="C9">
        <f>COUNTIFS(Sheet1!$F$2:$F$4115,K$1,Sheet1!$D$2:$D$4115,"&gt;=30000",Sheet1!$D$2:$D$4115,"&lt;35000")</f>
        <v>37</v>
      </c>
      <c r="D9">
        <f>COUNTIFS(Sheet1!$F$2:$F$4115,L$1,Sheet1!$D$2:$D$4115,"&gt;=30000",Sheet1!$D$2:$D$4115,"&lt;35000")</f>
        <v>13</v>
      </c>
      <c r="E9">
        <f t="shared" si="2"/>
        <v>82</v>
      </c>
      <c r="F9" s="13">
        <f t="shared" si="1"/>
        <v>0.3902439024390244</v>
      </c>
      <c r="G9" s="13">
        <f t="shared" si="0"/>
        <v>0.45121951219512196</v>
      </c>
      <c r="H9" s="13">
        <f t="shared" si="0"/>
        <v>0.15853658536585366</v>
      </c>
    </row>
    <row r="10" spans="1:12" x14ac:dyDescent="0.25">
      <c r="A10" t="s">
        <v>8389</v>
      </c>
      <c r="B10">
        <f>COUNTIFS(Sheet1!$F$2:$F$4115,J$1,Sheet1!$D$2:$D$4115,"&gt;=35000",Sheet1!$D$2:$D$4115,"&lt;40000")</f>
        <v>26</v>
      </c>
      <c r="C10">
        <f>COUNTIFS(Sheet1!$F$2:$F$4115,K$1,Sheet1!$D$2:$D$4115,"&gt;=35000",Sheet1!$D$2:$D$4115,"&lt;40000")</f>
        <v>22</v>
      </c>
      <c r="D10">
        <f>COUNTIFS(Sheet1!$F$2:$F$4115,L$1,Sheet1!$D$2:$D$4115,"&gt;=35000",Sheet1!$D$2:$D$4115,"&lt;40000")</f>
        <v>7</v>
      </c>
      <c r="E10">
        <f t="shared" si="2"/>
        <v>55</v>
      </c>
      <c r="F10" s="13">
        <f t="shared" si="1"/>
        <v>0.47272727272727272</v>
      </c>
      <c r="G10" s="13">
        <f t="shared" si="0"/>
        <v>0.4</v>
      </c>
      <c r="H10" s="13">
        <f t="shared" si="0"/>
        <v>0.12727272727272726</v>
      </c>
    </row>
    <row r="11" spans="1:12" x14ac:dyDescent="0.25">
      <c r="A11" t="s">
        <v>8390</v>
      </c>
      <c r="B11">
        <f>COUNTIFS(Sheet1!$F$2:$F$4115,J$1,Sheet1!$D$2:$D$4115,"&gt;=40000",Sheet1!$D$2:$D$4115,"&lt;45000")</f>
        <v>21</v>
      </c>
      <c r="C11">
        <f>COUNTIFS(Sheet1!$F$2:$F$4115,K$1,Sheet1!$D$2:$D$4115,"&gt;=40000",Sheet1!$D$2:$D$4115,"&lt;45000")</f>
        <v>16</v>
      </c>
      <c r="D11">
        <f>COUNTIFS(Sheet1!$F$2:$F$4115,L$1,Sheet1!$D$2:$D$4115,"&gt;=40000",Sheet1!$D$2:$D$4115,"&lt;45000")</f>
        <v>6</v>
      </c>
      <c r="E11">
        <f t="shared" si="2"/>
        <v>43</v>
      </c>
      <c r="F11" s="13">
        <f t="shared" si="1"/>
        <v>0.48837209302325579</v>
      </c>
      <c r="G11" s="13">
        <f t="shared" si="0"/>
        <v>0.37209302325581395</v>
      </c>
      <c r="H11" s="13">
        <f t="shared" si="0"/>
        <v>0.13953488372093023</v>
      </c>
    </row>
    <row r="12" spans="1:12" x14ac:dyDescent="0.25">
      <c r="A12" t="s">
        <v>8391</v>
      </c>
      <c r="B12">
        <f>COUNTIFS(Sheet1!$F$2:$F$4115,J$1,Sheet1!$D$2:$D$4115,"&gt;=45000",Sheet1!$D$2:$D$4115,"&lt;50000")</f>
        <v>6</v>
      </c>
      <c r="C12">
        <f>COUNTIFS(Sheet1!$F$2:$F$4115,K$1,Sheet1!$D$2:$D$4115,"&gt;=45000",Sheet1!$D$2:$D$4115,"&lt;50000")</f>
        <v>11</v>
      </c>
      <c r="D12">
        <f>COUNTIFS(Sheet1!$F$2:$F$4115,L$1,Sheet1!$D$2:$D$4115,"&gt;=45000",Sheet1!$D$2:$D$4115,"&lt;50000")</f>
        <v>4</v>
      </c>
      <c r="E12">
        <f t="shared" si="2"/>
        <v>21</v>
      </c>
      <c r="F12" s="13">
        <f t="shared" si="1"/>
        <v>0.2857142857142857</v>
      </c>
      <c r="G12" s="13">
        <f t="shared" si="0"/>
        <v>0.52380952380952384</v>
      </c>
      <c r="H12" s="13">
        <f t="shared" si="0"/>
        <v>0.19047619047619047</v>
      </c>
    </row>
    <row r="13" spans="1:12" ht="30" x14ac:dyDescent="0.25">
      <c r="A13" s="3" t="s">
        <v>8392</v>
      </c>
      <c r="B13">
        <f>COUNTIFS(Sheet1!$F$2:$F$4115,J$1,Sheet1!$D$2:$D$4115,"&gt;=50000")</f>
        <v>86</v>
      </c>
      <c r="C13">
        <f>COUNTIFS(Sheet1!$F$2:$F$4115,K$1,Sheet1!$D$2:$D$4115,"&gt;=50000")</f>
        <v>258</v>
      </c>
      <c r="D13">
        <f>COUNTIFS(Sheet1!$F$2:$F$4115,L$1,Sheet1!$D$2:$D$4115,"&gt;=50000")</f>
        <v>100</v>
      </c>
      <c r="E13">
        <f t="shared" si="2"/>
        <v>444</v>
      </c>
      <c r="F13" s="13">
        <f t="shared" si="1"/>
        <v>0.19369369369369369</v>
      </c>
      <c r="G13" s="13">
        <f t="shared" si="0"/>
        <v>0.58108108108108103</v>
      </c>
      <c r="H13" s="13">
        <f t="shared" si="0"/>
        <v>0.22522522522522523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M21" sqref="M2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8308</v>
      </c>
      <c r="B1" t="s">
        <v>8323</v>
      </c>
    </row>
    <row r="2" spans="1:6" x14ac:dyDescent="0.25">
      <c r="A2" s="8" t="s">
        <v>8379</v>
      </c>
      <c r="B2" t="s">
        <v>8323</v>
      </c>
    </row>
    <row r="4" spans="1:6" x14ac:dyDescent="0.25">
      <c r="A4" s="8" t="s">
        <v>8322</v>
      </c>
      <c r="B4" s="8" t="s">
        <v>8310</v>
      </c>
    </row>
    <row r="5" spans="1:6" x14ac:dyDescent="0.25">
      <c r="A5" s="8" t="s">
        <v>8312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5">
      <c r="A6" s="12" t="s">
        <v>8373</v>
      </c>
      <c r="B6" s="10">
        <v>34</v>
      </c>
      <c r="C6" s="10">
        <v>148</v>
      </c>
      <c r="D6" s="10">
        <v>2</v>
      </c>
      <c r="E6" s="10">
        <v>184</v>
      </c>
      <c r="F6" s="10">
        <v>368</v>
      </c>
    </row>
    <row r="7" spans="1:6" x14ac:dyDescent="0.25">
      <c r="A7" s="12" t="s">
        <v>8374</v>
      </c>
      <c r="B7" s="10">
        <v>27</v>
      </c>
      <c r="C7" s="10">
        <v>106</v>
      </c>
      <c r="D7" s="10">
        <v>18</v>
      </c>
      <c r="E7" s="10">
        <v>202</v>
      </c>
      <c r="F7" s="10">
        <v>353</v>
      </c>
    </row>
    <row r="8" spans="1:6" x14ac:dyDescent="0.25">
      <c r="A8" s="12" t="s">
        <v>8375</v>
      </c>
      <c r="B8" s="10">
        <v>28</v>
      </c>
      <c r="C8" s="10">
        <v>108</v>
      </c>
      <c r="D8" s="10">
        <v>30</v>
      </c>
      <c r="E8" s="10">
        <v>179</v>
      </c>
      <c r="F8" s="10">
        <v>345</v>
      </c>
    </row>
    <row r="9" spans="1:6" x14ac:dyDescent="0.25">
      <c r="A9" s="12" t="s">
        <v>8376</v>
      </c>
      <c r="B9" s="10">
        <v>27</v>
      </c>
      <c r="C9" s="10">
        <v>102</v>
      </c>
      <c r="D9" s="10"/>
      <c r="E9" s="10">
        <v>193</v>
      </c>
      <c r="F9" s="10">
        <v>322</v>
      </c>
    </row>
    <row r="10" spans="1:6" x14ac:dyDescent="0.25">
      <c r="A10" s="12" t="s">
        <v>8367</v>
      </c>
      <c r="B10" s="10">
        <v>26</v>
      </c>
      <c r="C10" s="10">
        <v>126</v>
      </c>
      <c r="D10" s="10"/>
      <c r="E10" s="10">
        <v>232</v>
      </c>
      <c r="F10" s="10">
        <v>384</v>
      </c>
    </row>
    <row r="11" spans="1:6" x14ac:dyDescent="0.25">
      <c r="A11" s="12" t="s">
        <v>8377</v>
      </c>
      <c r="B11" s="10">
        <v>27</v>
      </c>
      <c r="C11" s="10">
        <v>148</v>
      </c>
      <c r="D11" s="10"/>
      <c r="E11" s="10">
        <v>213</v>
      </c>
      <c r="F11" s="10">
        <v>388</v>
      </c>
    </row>
    <row r="12" spans="1:6" x14ac:dyDescent="0.25">
      <c r="A12" s="12" t="s">
        <v>8368</v>
      </c>
      <c r="B12" s="10">
        <v>44</v>
      </c>
      <c r="C12" s="10">
        <v>148</v>
      </c>
      <c r="D12" s="10"/>
      <c r="E12" s="10">
        <v>192</v>
      </c>
      <c r="F12" s="10">
        <v>384</v>
      </c>
    </row>
    <row r="13" spans="1:6" x14ac:dyDescent="0.25">
      <c r="A13" s="12" t="s">
        <v>8369</v>
      </c>
      <c r="B13" s="10">
        <v>32</v>
      </c>
      <c r="C13" s="10">
        <v>134</v>
      </c>
      <c r="D13" s="10"/>
      <c r="E13" s="10">
        <v>167</v>
      </c>
      <c r="F13" s="10">
        <v>333</v>
      </c>
    </row>
    <row r="14" spans="1:6" x14ac:dyDescent="0.25">
      <c r="A14" s="12" t="s">
        <v>8370</v>
      </c>
      <c r="B14" s="10">
        <v>24</v>
      </c>
      <c r="C14" s="10">
        <v>127</v>
      </c>
      <c r="D14" s="10"/>
      <c r="E14" s="10">
        <v>148</v>
      </c>
      <c r="F14" s="10">
        <v>299</v>
      </c>
    </row>
    <row r="15" spans="1:6" x14ac:dyDescent="0.25">
      <c r="A15" s="12" t="s">
        <v>8371</v>
      </c>
      <c r="B15" s="10">
        <v>20</v>
      </c>
      <c r="C15" s="10">
        <v>150</v>
      </c>
      <c r="D15" s="10"/>
      <c r="E15" s="10">
        <v>184</v>
      </c>
      <c r="F15" s="10">
        <v>354</v>
      </c>
    </row>
    <row r="16" spans="1:6" x14ac:dyDescent="0.25">
      <c r="A16" s="12" t="s">
        <v>8372</v>
      </c>
      <c r="B16" s="10">
        <v>37</v>
      </c>
      <c r="C16" s="10">
        <v>114</v>
      </c>
      <c r="D16" s="10"/>
      <c r="E16" s="10">
        <v>180</v>
      </c>
      <c r="F16" s="10">
        <v>331</v>
      </c>
    </row>
    <row r="17" spans="1:6" x14ac:dyDescent="0.25">
      <c r="A17" s="12" t="s">
        <v>8378</v>
      </c>
      <c r="B17" s="10">
        <v>23</v>
      </c>
      <c r="C17" s="10">
        <v>119</v>
      </c>
      <c r="D17" s="10"/>
      <c r="E17" s="10">
        <v>111</v>
      </c>
      <c r="F17" s="10">
        <v>253</v>
      </c>
    </row>
    <row r="18" spans="1:6" x14ac:dyDescent="0.25">
      <c r="A18" s="12" t="s">
        <v>8311</v>
      </c>
      <c r="B18" s="10">
        <v>349</v>
      </c>
      <c r="C18" s="10">
        <v>1530</v>
      </c>
      <c r="D18" s="10">
        <v>50</v>
      </c>
      <c r="E18" s="10">
        <v>2185</v>
      </c>
      <c r="F18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I21" sqref="I2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8223</v>
      </c>
      <c r="B1" t="s">
        <v>8323</v>
      </c>
    </row>
    <row r="2" spans="1:6" x14ac:dyDescent="0.25">
      <c r="A2" s="8" t="s">
        <v>8308</v>
      </c>
      <c r="B2" t="s">
        <v>8323</v>
      </c>
    </row>
    <row r="4" spans="1:6" x14ac:dyDescent="0.25">
      <c r="A4" s="8" t="s">
        <v>8322</v>
      </c>
      <c r="B4" s="8" t="s">
        <v>8310</v>
      </c>
    </row>
    <row r="5" spans="1:6" x14ac:dyDescent="0.25">
      <c r="A5" s="8" t="s">
        <v>8312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5">
      <c r="A6" s="9" t="s">
        <v>8324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8325</v>
      </c>
      <c r="B7" s="10">
        <v>20</v>
      </c>
      <c r="C7" s="10"/>
      <c r="D7" s="10"/>
      <c r="E7" s="10"/>
      <c r="F7" s="10">
        <v>20</v>
      </c>
    </row>
    <row r="8" spans="1:6" x14ac:dyDescent="0.25">
      <c r="A8" s="9" t="s">
        <v>8326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9" t="s">
        <v>8328</v>
      </c>
      <c r="B10" s="10"/>
      <c r="C10" s="10"/>
      <c r="D10" s="10"/>
      <c r="E10" s="10">
        <v>40</v>
      </c>
      <c r="F10" s="10">
        <v>40</v>
      </c>
    </row>
    <row r="11" spans="1:6" x14ac:dyDescent="0.25">
      <c r="A11" s="9" t="s">
        <v>8329</v>
      </c>
      <c r="B11" s="10"/>
      <c r="C11" s="10"/>
      <c r="D11" s="10"/>
      <c r="E11" s="10">
        <v>180</v>
      </c>
      <c r="F11" s="10">
        <v>180</v>
      </c>
    </row>
    <row r="12" spans="1:6" x14ac:dyDescent="0.25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9" t="s">
        <v>8331</v>
      </c>
      <c r="B13" s="10"/>
      <c r="C13" s="10"/>
      <c r="D13" s="10"/>
      <c r="E13" s="10">
        <v>40</v>
      </c>
      <c r="F13" s="10">
        <v>40</v>
      </c>
    </row>
    <row r="14" spans="1:6" x14ac:dyDescent="0.25">
      <c r="A14" s="9" t="s">
        <v>8332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5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9" t="s">
        <v>8334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5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8336</v>
      </c>
      <c r="B18" s="10"/>
      <c r="C18" s="10"/>
      <c r="D18" s="10"/>
      <c r="E18" s="10">
        <v>140</v>
      </c>
      <c r="F18" s="10">
        <v>140</v>
      </c>
    </row>
    <row r="19" spans="1:6" x14ac:dyDescent="0.25">
      <c r="A19" s="9" t="s">
        <v>8337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5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9" t="s">
        <v>8339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5">
      <c r="A22" s="9" t="s">
        <v>8340</v>
      </c>
      <c r="B22" s="10"/>
      <c r="C22" s="10"/>
      <c r="D22" s="10"/>
      <c r="E22" s="10">
        <v>20</v>
      </c>
      <c r="F22" s="10">
        <v>20</v>
      </c>
    </row>
    <row r="23" spans="1:6" x14ac:dyDescent="0.25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9" t="s">
        <v>8342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5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9" t="s">
        <v>8344</v>
      </c>
      <c r="B26" s="10"/>
      <c r="C26" s="10"/>
      <c r="D26" s="10"/>
      <c r="E26" s="10">
        <v>60</v>
      </c>
      <c r="F26" s="10">
        <v>60</v>
      </c>
    </row>
    <row r="27" spans="1:6" x14ac:dyDescent="0.25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9" t="s">
        <v>8346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5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9" t="s">
        <v>8348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5">
      <c r="A31" s="9" t="s">
        <v>8349</v>
      </c>
      <c r="B31" s="10"/>
      <c r="C31" s="10"/>
      <c r="D31" s="10"/>
      <c r="E31" s="10">
        <v>40</v>
      </c>
      <c r="F31" s="10">
        <v>40</v>
      </c>
    </row>
    <row r="32" spans="1:6" x14ac:dyDescent="0.25">
      <c r="A32" s="9" t="s">
        <v>8350</v>
      </c>
      <c r="B32" s="10"/>
      <c r="C32" s="10"/>
      <c r="D32" s="10"/>
      <c r="E32" s="10">
        <v>20</v>
      </c>
      <c r="F32" s="10">
        <v>20</v>
      </c>
    </row>
    <row r="33" spans="1:6" x14ac:dyDescent="0.25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9" t="s">
        <v>8352</v>
      </c>
      <c r="B34" s="10"/>
      <c r="C34" s="10"/>
      <c r="D34" s="10"/>
      <c r="E34" s="10">
        <v>260</v>
      </c>
      <c r="F34" s="10">
        <v>260</v>
      </c>
    </row>
    <row r="35" spans="1:6" x14ac:dyDescent="0.25">
      <c r="A35" s="9" t="s">
        <v>8353</v>
      </c>
      <c r="B35" s="10">
        <v>40</v>
      </c>
      <c r="C35" s="10"/>
      <c r="D35" s="10"/>
      <c r="E35" s="10"/>
      <c r="F35" s="10">
        <v>40</v>
      </c>
    </row>
    <row r="36" spans="1:6" x14ac:dyDescent="0.25">
      <c r="A36" s="9" t="s">
        <v>8354</v>
      </c>
      <c r="B36" s="10"/>
      <c r="C36" s="10"/>
      <c r="D36" s="10"/>
      <c r="E36" s="10">
        <v>60</v>
      </c>
      <c r="F36" s="10">
        <v>60</v>
      </c>
    </row>
    <row r="37" spans="1:6" x14ac:dyDescent="0.25">
      <c r="A37" s="9" t="s">
        <v>8355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5">
      <c r="A38" s="9" t="s">
        <v>8356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5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5">
      <c r="A40" s="9" t="s">
        <v>8358</v>
      </c>
      <c r="B40" s="10"/>
      <c r="C40" s="10"/>
      <c r="D40" s="10"/>
      <c r="E40" s="10">
        <v>80</v>
      </c>
      <c r="F40" s="10">
        <v>80</v>
      </c>
    </row>
    <row r="41" spans="1:6" x14ac:dyDescent="0.25">
      <c r="A41" s="9" t="s">
        <v>8359</v>
      </c>
      <c r="B41" s="10"/>
      <c r="C41" s="10"/>
      <c r="D41" s="10"/>
      <c r="E41" s="10">
        <v>60</v>
      </c>
      <c r="F41" s="10">
        <v>60</v>
      </c>
    </row>
    <row r="42" spans="1:6" x14ac:dyDescent="0.25">
      <c r="A42" s="9" t="s">
        <v>8360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5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9" t="s">
        <v>8362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5">
      <c r="A45" s="9" t="s">
        <v>8363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5">
      <c r="A46" s="9" t="s">
        <v>8364</v>
      </c>
      <c r="B46" s="10">
        <v>20</v>
      </c>
      <c r="C46" s="10"/>
      <c r="D46" s="10"/>
      <c r="E46" s="10"/>
      <c r="F46" s="10">
        <v>20</v>
      </c>
    </row>
    <row r="47" spans="1:6" x14ac:dyDescent="0.25">
      <c r="A47" s="9" t="s">
        <v>8311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M17" sqref="M1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8223</v>
      </c>
      <c r="B1" t="s">
        <v>8323</v>
      </c>
    </row>
    <row r="3" spans="1:6" x14ac:dyDescent="0.25">
      <c r="A3" s="8" t="s">
        <v>8322</v>
      </c>
      <c r="B3" s="8" t="s">
        <v>8310</v>
      </c>
    </row>
    <row r="4" spans="1:6" x14ac:dyDescent="0.25">
      <c r="A4" s="8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25">
      <c r="A5" s="9" t="s">
        <v>8313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5">
      <c r="A6" s="9" t="s">
        <v>8314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5">
      <c r="A7" s="9" t="s">
        <v>8315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5">
      <c r="A8" s="9" t="s">
        <v>8316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8317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5">
      <c r="A10" s="9" t="s">
        <v>8318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5">
      <c r="A11" s="9" t="s">
        <v>8319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5">
      <c r="A12" s="9" t="s">
        <v>8320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5">
      <c r="A13" s="9" t="s">
        <v>8321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5">
      <c r="A14" s="9" t="s">
        <v>8311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zoomScale="70" zoomScaleNormal="70" workbookViewId="0">
      <selection activeCell="F1" sqref="F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8.7109375" bestFit="1" customWidth="1"/>
    <col min="11" max="11" width="17.85546875" customWidth="1"/>
    <col min="12" max="12" width="30.570312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2.42578125" bestFit="1" customWidth="1"/>
    <col min="18" max="18" width="22" bestFit="1" customWidth="1"/>
    <col min="19" max="19" width="11.7109375" bestFit="1" customWidth="1"/>
    <col min="20" max="20" width="18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(I2/86400)+25569+(-6/24)</f>
        <v>42207.875</v>
      </c>
      <c r="K2">
        <v>1434931811</v>
      </c>
      <c r="L2" s="11">
        <f>(K2/86400)+25569+(-6/24)</f>
        <v>42176.757071759261</v>
      </c>
      <c r="M2" t="b">
        <v>0</v>
      </c>
      <c r="N2">
        <v>182</v>
      </c>
      <c r="O2" t="b">
        <v>1</v>
      </c>
      <c r="P2" t="s">
        <v>8265</v>
      </c>
      <c r="Q2" s="5">
        <f>D2/E2</f>
        <v>0.73067996217656661</v>
      </c>
      <c r="R2" s="6">
        <f>E2/N2</f>
        <v>63.917582417582416</v>
      </c>
      <c r="S2" t="str">
        <f>LEFT(P2,SEARCH("/",P2,1)-1)</f>
        <v>film &amp; video</v>
      </c>
      <c r="T2" s="7" t="str">
        <f>RIGHT(P2,LEN(P2) - SEARCH("/", P2, SEARCH("/", P2)))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0">(I3/86400)+25569+(-6/24)</f>
        <v>42796.350497685184</v>
      </c>
      <c r="K3">
        <v>1485872683</v>
      </c>
      <c r="L3" s="11">
        <f t="shared" ref="L3:L66" si="1">(K3/86400)+25569+(-6/24)</f>
        <v>42766.350497685184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D3/E3</f>
        <v>0.70122159284788099</v>
      </c>
      <c r="R3" s="6">
        <f t="shared" ref="R3:R66" si="3">E3/N3</f>
        <v>185.48101265822785</v>
      </c>
      <c r="S3" t="str">
        <f t="shared" ref="S3:S66" si="4">LEFT(P3,SEARCH("/",P3,1)-1)</f>
        <v>film &amp; video</v>
      </c>
      <c r="T3" s="7" t="str">
        <f t="shared" ref="T3:T66" si="5">RIGHT(P3,LEN(P3) - SEARCH("/", P3, SEARCH("/", P3)))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0"/>
        <v>42415.452349537038</v>
      </c>
      <c r="K4">
        <v>1454691083</v>
      </c>
      <c r="L4" s="11">
        <f t="shared" si="1"/>
        <v>42405.452349537038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0.95238095238095233</v>
      </c>
      <c r="R4" s="6">
        <f t="shared" si="3"/>
        <v>15</v>
      </c>
      <c r="S4" t="str">
        <f t="shared" si="4"/>
        <v>film &amp; video</v>
      </c>
      <c r="T4" s="7" t="str">
        <f t="shared" si="5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0"/>
        <v>41858.265127314815</v>
      </c>
      <c r="K5">
        <v>1404822107</v>
      </c>
      <c r="L5" s="11">
        <f t="shared" si="1"/>
        <v>41828.265127314815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0.9624639076034649</v>
      </c>
      <c r="R5" s="6">
        <f t="shared" si="3"/>
        <v>69.266666666666666</v>
      </c>
      <c r="S5" t="str">
        <f t="shared" si="4"/>
        <v>film &amp; video</v>
      </c>
      <c r="T5" s="7" t="str">
        <f t="shared" si="5"/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0"/>
        <v>42357.584247685183</v>
      </c>
      <c r="K6">
        <v>1447963279</v>
      </c>
      <c r="L6" s="11">
        <f t="shared" si="1"/>
        <v>42327.584247685183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0.81306401696495034</v>
      </c>
      <c r="R6" s="6">
        <f t="shared" si="3"/>
        <v>190.55028169014085</v>
      </c>
      <c r="S6" t="str">
        <f t="shared" si="4"/>
        <v>film &amp; video</v>
      </c>
      <c r="T6" s="7" t="str">
        <f t="shared" si="5"/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0"/>
        <v>42579.982638888891</v>
      </c>
      <c r="K7">
        <v>1468362207</v>
      </c>
      <c r="L7" s="11">
        <f t="shared" si="1"/>
        <v>42563.682951388888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0.91093394077448742</v>
      </c>
      <c r="R7" s="6">
        <f t="shared" si="3"/>
        <v>93.40425531914893</v>
      </c>
      <c r="S7" t="str">
        <f t="shared" si="4"/>
        <v>film &amp; video</v>
      </c>
      <c r="T7" s="7" t="str">
        <f t="shared" si="5"/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0"/>
        <v>41803.822337962964</v>
      </c>
      <c r="K8">
        <v>1401846250</v>
      </c>
      <c r="L8" s="11">
        <f t="shared" si="1"/>
        <v>41793.822337962964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0.93907735649724144</v>
      </c>
      <c r="R8" s="6">
        <f t="shared" si="3"/>
        <v>146.87931034482759</v>
      </c>
      <c r="S8" t="str">
        <f t="shared" si="4"/>
        <v>film &amp; video</v>
      </c>
      <c r="T8" s="7" t="str">
        <f t="shared" si="5"/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0"/>
        <v>42555.797071759254</v>
      </c>
      <c r="K9">
        <v>1464224867</v>
      </c>
      <c r="L9" s="11">
        <f t="shared" si="1"/>
        <v>42515.797071759254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0.98792535675082327</v>
      </c>
      <c r="R9" s="6">
        <f t="shared" si="3"/>
        <v>159.82456140350877</v>
      </c>
      <c r="S9" t="str">
        <f t="shared" si="4"/>
        <v>film &amp; video</v>
      </c>
      <c r="T9" s="7" t="str">
        <f t="shared" si="5"/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0"/>
        <v>42475.625</v>
      </c>
      <c r="K10">
        <v>1460155212</v>
      </c>
      <c r="L10" s="11">
        <f t="shared" si="1"/>
        <v>42468.69458333333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0.99956590280792346</v>
      </c>
      <c r="R10" s="6">
        <f t="shared" si="3"/>
        <v>291.79333333333335</v>
      </c>
      <c r="S10" t="str">
        <f t="shared" si="4"/>
        <v>film &amp; video</v>
      </c>
      <c r="T10" s="7" t="str">
        <f t="shared" si="5"/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0"/>
        <v>42476.853518518517</v>
      </c>
      <c r="K11">
        <v>1458268144</v>
      </c>
      <c r="L11" s="11">
        <f t="shared" si="1"/>
        <v>42446.853518518517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0.7936633914824045</v>
      </c>
      <c r="R11" s="6">
        <f t="shared" si="3"/>
        <v>31.499500000000001</v>
      </c>
      <c r="S11" t="str">
        <f t="shared" si="4"/>
        <v>film &amp; video</v>
      </c>
      <c r="T11" s="7" t="str">
        <f t="shared" si="5"/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0"/>
        <v>41814.818043981482</v>
      </c>
      <c r="K12">
        <v>1400636279</v>
      </c>
      <c r="L12" s="11">
        <f t="shared" si="1"/>
        <v>41779.818043981482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0.99502487562189057</v>
      </c>
      <c r="R12" s="6">
        <f t="shared" si="3"/>
        <v>158.68421052631578</v>
      </c>
      <c r="S12" t="str">
        <f t="shared" si="4"/>
        <v>film &amp; video</v>
      </c>
      <c r="T12" s="7" t="str">
        <f t="shared" si="5"/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0"/>
        <v>42603.875</v>
      </c>
      <c r="K13">
        <v>1469126462</v>
      </c>
      <c r="L13" s="11">
        <f t="shared" si="1"/>
        <v>42572.528495370367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0.82987551867219922</v>
      </c>
      <c r="R13" s="6">
        <f t="shared" si="3"/>
        <v>80.333333333333329</v>
      </c>
      <c r="S13" t="str">
        <f t="shared" si="4"/>
        <v>film &amp; video</v>
      </c>
      <c r="T13" s="7" t="str">
        <f t="shared" si="5"/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0"/>
        <v>41835.875</v>
      </c>
      <c r="K14">
        <v>1401642425</v>
      </c>
      <c r="L14" s="11">
        <f t="shared" si="1"/>
        <v>41791.463252314818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0.60498507703476645</v>
      </c>
      <c r="R14" s="6">
        <f t="shared" si="3"/>
        <v>59.961305925030231</v>
      </c>
      <c r="S14" t="str">
        <f t="shared" si="4"/>
        <v>film &amp; video</v>
      </c>
      <c r="T14" s="7" t="str">
        <f t="shared" si="5"/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0"/>
        <v>42544.602083333331</v>
      </c>
      <c r="K15">
        <v>1463588109</v>
      </c>
      <c r="L15" s="11">
        <f t="shared" si="1"/>
        <v>42508.427187499998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0.62511162707626367</v>
      </c>
      <c r="R15" s="6">
        <f t="shared" si="3"/>
        <v>109.78431372549019</v>
      </c>
      <c r="S15" t="str">
        <f t="shared" si="4"/>
        <v>film &amp; video</v>
      </c>
      <c r="T15" s="7" t="str">
        <f t="shared" si="5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0"/>
        <v>41833.332638888889</v>
      </c>
      <c r="K16">
        <v>1403051888</v>
      </c>
      <c r="L16" s="11">
        <f t="shared" si="1"/>
        <v>41807.77648148148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0.99075297225891679</v>
      </c>
      <c r="R16" s="6">
        <f t="shared" si="3"/>
        <v>147.70731707317074</v>
      </c>
      <c r="S16" t="str">
        <f t="shared" si="4"/>
        <v>film &amp; video</v>
      </c>
      <c r="T16" s="7" t="str">
        <f t="shared" si="5"/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0"/>
        <v>42274.593055555553</v>
      </c>
      <c r="K17">
        <v>1441790658</v>
      </c>
      <c r="L17" s="11">
        <f t="shared" si="1"/>
        <v>42256.141875000001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0.93808630393996251</v>
      </c>
      <c r="R17" s="6">
        <f t="shared" si="3"/>
        <v>21.755102040816325</v>
      </c>
      <c r="S17" t="str">
        <f t="shared" si="4"/>
        <v>film &amp; video</v>
      </c>
      <c r="T17" s="7" t="str">
        <f t="shared" si="5"/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0"/>
        <v>41805.979166666664</v>
      </c>
      <c r="K18">
        <v>1398971211</v>
      </c>
      <c r="L18" s="11">
        <f t="shared" si="1"/>
        <v>41760.546423611115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0.99758915953113314</v>
      </c>
      <c r="R18" s="6">
        <f t="shared" si="3"/>
        <v>171.84285714285716</v>
      </c>
      <c r="S18" t="str">
        <f t="shared" si="4"/>
        <v>film &amp; video</v>
      </c>
      <c r="T18" s="7" t="str">
        <f t="shared" si="5"/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0"/>
        <v>41947.523402777777</v>
      </c>
      <c r="K19">
        <v>1412530422</v>
      </c>
      <c r="L19" s="11">
        <f t="shared" si="1"/>
        <v>41917.481736111113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0.99337748344370858</v>
      </c>
      <c r="R19" s="6">
        <f t="shared" si="3"/>
        <v>41.944444444444443</v>
      </c>
      <c r="S19" t="str">
        <f t="shared" si="4"/>
        <v>film &amp; video</v>
      </c>
      <c r="T19" s="7" t="str">
        <f t="shared" si="5"/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0"/>
        <v>41899.292314814811</v>
      </c>
      <c r="K20">
        <v>1408366856</v>
      </c>
      <c r="L20" s="11">
        <f t="shared" si="1"/>
        <v>41869.292314814811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0.94054707861374642</v>
      </c>
      <c r="R20" s="6">
        <f t="shared" si="3"/>
        <v>93.264122807017543</v>
      </c>
      <c r="S20" t="str">
        <f t="shared" si="4"/>
        <v>film &amp; video</v>
      </c>
      <c r="T20" s="7" t="str">
        <f t="shared" si="5"/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0"/>
        <v>42205.566365740742</v>
      </c>
      <c r="K21">
        <v>1434828934</v>
      </c>
      <c r="L21" s="11">
        <f t="shared" si="1"/>
        <v>42175.566365740742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0.68825910931174084</v>
      </c>
      <c r="R21" s="6">
        <f t="shared" si="3"/>
        <v>56.136363636363633</v>
      </c>
      <c r="S21" t="str">
        <f t="shared" si="4"/>
        <v>film &amp; video</v>
      </c>
      <c r="T21" s="7" t="str">
        <f t="shared" si="5"/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0"/>
        <v>42260.508240740739</v>
      </c>
      <c r="K22">
        <v>1436983912</v>
      </c>
      <c r="L22" s="11">
        <f t="shared" si="1"/>
        <v>42200.508240740739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0.99800399201596801</v>
      </c>
      <c r="R22" s="6">
        <f t="shared" si="3"/>
        <v>80.16</v>
      </c>
      <c r="S22" t="str">
        <f t="shared" si="4"/>
        <v>film &amp; video</v>
      </c>
      <c r="T22" s="7" t="str">
        <f t="shared" si="5"/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0"/>
        <v>41908.377187500002</v>
      </c>
      <c r="K23">
        <v>1409151789</v>
      </c>
      <c r="L23" s="11">
        <f t="shared" si="1"/>
        <v>41878.377187500002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0.9162951956414066</v>
      </c>
      <c r="R23" s="6">
        <f t="shared" si="3"/>
        <v>199.9009900990099</v>
      </c>
      <c r="S23" t="str">
        <f t="shared" si="4"/>
        <v>film &amp; video</v>
      </c>
      <c r="T23" s="7" t="str">
        <f t="shared" si="5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0"/>
        <v>42005.082638888889</v>
      </c>
      <c r="K24">
        <v>1418766740</v>
      </c>
      <c r="L24" s="11">
        <f t="shared" si="1"/>
        <v>41989.66134259259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0.85365853658536583</v>
      </c>
      <c r="R24" s="6">
        <f t="shared" si="3"/>
        <v>51.25</v>
      </c>
      <c r="S24" t="str">
        <f t="shared" si="4"/>
        <v>film &amp; video</v>
      </c>
      <c r="T24" s="7" t="str">
        <f t="shared" si="5"/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0"/>
        <v>42124.388888888891</v>
      </c>
      <c r="K25">
        <v>1428086501</v>
      </c>
      <c r="L25" s="11">
        <f t="shared" si="1"/>
        <v>42097.528946759259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0.84388185654008441</v>
      </c>
      <c r="R25" s="6">
        <f t="shared" si="3"/>
        <v>103.04347826086956</v>
      </c>
      <c r="S25" t="str">
        <f t="shared" si="4"/>
        <v>film &amp; video</v>
      </c>
      <c r="T25" s="7" t="str">
        <f t="shared" si="5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0"/>
        <v>42262.568749999999</v>
      </c>
      <c r="K26">
        <v>1439494863</v>
      </c>
      <c r="L26" s="11">
        <f t="shared" si="1"/>
        <v>42229.570173611108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0.91905272447928432</v>
      </c>
      <c r="R26" s="6">
        <f t="shared" si="3"/>
        <v>66.346149825783982</v>
      </c>
      <c r="S26" t="str">
        <f t="shared" si="4"/>
        <v>film &amp; video</v>
      </c>
      <c r="T26" s="7" t="str">
        <f t="shared" si="5"/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0"/>
        <v>42377.775011574078</v>
      </c>
      <c r="K27">
        <v>1447115761</v>
      </c>
      <c r="L27" s="11">
        <f t="shared" si="1"/>
        <v>42317.775011574078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0.75</v>
      </c>
      <c r="R27" s="6">
        <f t="shared" si="3"/>
        <v>57.142857142857146</v>
      </c>
      <c r="S27" t="str">
        <f t="shared" si="4"/>
        <v>film &amp; video</v>
      </c>
      <c r="T27" s="7" t="str">
        <f t="shared" si="5"/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0"/>
        <v>41868.265555555554</v>
      </c>
      <c r="K28">
        <v>1404822144</v>
      </c>
      <c r="L28" s="11">
        <f t="shared" si="1"/>
        <v>41828.265555555554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0.64432989690721654</v>
      </c>
      <c r="R28" s="6">
        <f t="shared" si="3"/>
        <v>102.10526315789474</v>
      </c>
      <c r="S28" t="str">
        <f t="shared" si="4"/>
        <v>film &amp; video</v>
      </c>
      <c r="T28" s="7" t="str">
        <f t="shared" si="5"/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0"/>
        <v>41958.956400462965</v>
      </c>
      <c r="K29">
        <v>1413518233</v>
      </c>
      <c r="L29" s="11">
        <f t="shared" si="1"/>
        <v>41928.914733796293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0.89505482210785414</v>
      </c>
      <c r="R29" s="6">
        <f t="shared" si="3"/>
        <v>148.96666666666667</v>
      </c>
      <c r="S29" t="str">
        <f t="shared" si="4"/>
        <v>film &amp; video</v>
      </c>
      <c r="T29" s="7" t="str">
        <f t="shared" si="5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0"/>
        <v>42354.71393518518</v>
      </c>
      <c r="K30">
        <v>1447715284</v>
      </c>
      <c r="L30" s="11">
        <f t="shared" si="1"/>
        <v>42324.71393518518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0.99651220727453915</v>
      </c>
      <c r="R30" s="6">
        <f t="shared" si="3"/>
        <v>169.6056338028169</v>
      </c>
      <c r="S30" t="str">
        <f t="shared" si="4"/>
        <v>film &amp; video</v>
      </c>
      <c r="T30" s="7" t="str">
        <f t="shared" si="5"/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0"/>
        <v>41842.42324074074</v>
      </c>
      <c r="K31">
        <v>1403453368</v>
      </c>
      <c r="L31" s="11">
        <f t="shared" si="1"/>
        <v>41812.42324074074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0.81081081081081086</v>
      </c>
      <c r="R31" s="6">
        <f t="shared" si="3"/>
        <v>31.623931623931625</v>
      </c>
      <c r="S31" t="str">
        <f t="shared" si="4"/>
        <v>film &amp; video</v>
      </c>
      <c r="T31" s="7" t="str">
        <f t="shared" si="5"/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0"/>
        <v>41872.042997685188</v>
      </c>
      <c r="K32">
        <v>1406012515</v>
      </c>
      <c r="L32" s="11">
        <f t="shared" si="1"/>
        <v>41842.042997685188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0.98716926744636591</v>
      </c>
      <c r="R32" s="6">
        <f t="shared" si="3"/>
        <v>76.45264150943396</v>
      </c>
      <c r="S32" t="str">
        <f t="shared" si="4"/>
        <v>film &amp; video</v>
      </c>
      <c r="T32" s="7" t="str">
        <f t="shared" si="5"/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0"/>
        <v>42394.54206018518</v>
      </c>
      <c r="K33">
        <v>1452193234</v>
      </c>
      <c r="L33" s="11">
        <f t="shared" si="1"/>
        <v>42376.54206018518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6">
        <f t="shared" si="3"/>
        <v>13</v>
      </c>
      <c r="S33" t="str">
        <f t="shared" si="4"/>
        <v>film &amp; video</v>
      </c>
      <c r="T33" s="7" t="str">
        <f t="shared" si="5"/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0"/>
        <v>42502.915972222225</v>
      </c>
      <c r="K34">
        <v>1459523017</v>
      </c>
      <c r="L34" s="11">
        <f t="shared" si="1"/>
        <v>42461.377511574072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0.99754558204768584</v>
      </c>
      <c r="R34" s="6">
        <f t="shared" si="3"/>
        <v>320.44943820224717</v>
      </c>
      <c r="S34" t="str">
        <f t="shared" si="4"/>
        <v>film &amp; video</v>
      </c>
      <c r="T34" s="7" t="str">
        <f t="shared" si="5"/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0"/>
        <v>42316.452557870369</v>
      </c>
      <c r="K35">
        <v>1444405901</v>
      </c>
      <c r="L35" s="11">
        <f t="shared" si="1"/>
        <v>42286.410891203705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0.97947761194029848</v>
      </c>
      <c r="R35" s="6">
        <f t="shared" si="3"/>
        <v>83.75</v>
      </c>
      <c r="S35" t="str">
        <f t="shared" si="4"/>
        <v>film &amp; video</v>
      </c>
      <c r="T35" s="7" t="str">
        <f t="shared" si="5"/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0"/>
        <v>41856.071770833332</v>
      </c>
      <c r="K36">
        <v>1405928601</v>
      </c>
      <c r="L36" s="11">
        <f t="shared" si="1"/>
        <v>41841.071770833332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0.76650943396226412</v>
      </c>
      <c r="R36" s="6">
        <f t="shared" si="3"/>
        <v>49.882352941176471</v>
      </c>
      <c r="S36" t="str">
        <f t="shared" si="4"/>
        <v>film &amp; video</v>
      </c>
      <c r="T36" s="7" t="str">
        <f t="shared" si="5"/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0"/>
        <v>42121.75</v>
      </c>
      <c r="K37">
        <v>1428130814</v>
      </c>
      <c r="L37" s="11">
        <f t="shared" si="1"/>
        <v>42098.041828703703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0.60060060060060061</v>
      </c>
      <c r="R37" s="6">
        <f t="shared" si="3"/>
        <v>59.464285714285715</v>
      </c>
      <c r="S37" t="str">
        <f t="shared" si="4"/>
        <v>film &amp; video</v>
      </c>
      <c r="T37" s="7" t="str">
        <f t="shared" si="5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0"/>
        <v>42098.015335648146</v>
      </c>
      <c r="K38">
        <v>1425540125</v>
      </c>
      <c r="L38" s="11">
        <f t="shared" si="1"/>
        <v>42068.057002314818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0.70348223707351387</v>
      </c>
      <c r="R38" s="6">
        <f t="shared" si="3"/>
        <v>193.84090909090909</v>
      </c>
      <c r="S38" t="str">
        <f t="shared" si="4"/>
        <v>film &amp; video</v>
      </c>
      <c r="T38" s="7" t="str">
        <f t="shared" si="5"/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0"/>
        <v>42062.443043981482</v>
      </c>
      <c r="K39">
        <v>1422463079</v>
      </c>
      <c r="L39" s="11">
        <f t="shared" si="1"/>
        <v>42032.443043981482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0.54513467304309038</v>
      </c>
      <c r="R39" s="6">
        <f t="shared" si="3"/>
        <v>159.51383399209487</v>
      </c>
      <c r="S39" t="str">
        <f t="shared" si="4"/>
        <v>film &amp; video</v>
      </c>
      <c r="T39" s="7" t="str">
        <f t="shared" si="5"/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0"/>
        <v>41404.807222222225</v>
      </c>
      <c r="K40">
        <v>1365643344</v>
      </c>
      <c r="L40" s="11">
        <f t="shared" si="1"/>
        <v>41374.807222222225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0.90876045074518352</v>
      </c>
      <c r="R40" s="6">
        <f t="shared" si="3"/>
        <v>41.68181818181818</v>
      </c>
      <c r="S40" t="str">
        <f t="shared" si="4"/>
        <v>film &amp; video</v>
      </c>
      <c r="T40" s="7" t="str">
        <f t="shared" si="5"/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0"/>
        <v>41784.707638888889</v>
      </c>
      <c r="K41">
        <v>1398388068</v>
      </c>
      <c r="L41" s="11">
        <f t="shared" si="1"/>
        <v>41753.797083333331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0.76347533974652615</v>
      </c>
      <c r="R41" s="6">
        <f t="shared" si="3"/>
        <v>150.89861751152074</v>
      </c>
      <c r="S41" t="str">
        <f t="shared" si="4"/>
        <v>film &amp; video</v>
      </c>
      <c r="T41" s="7" t="str">
        <f t="shared" si="5"/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0"/>
        <v>41808.916666666664</v>
      </c>
      <c r="K42">
        <v>1401426488</v>
      </c>
      <c r="L42" s="11">
        <f t="shared" si="1"/>
        <v>41788.96398148148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0.98667982239763197</v>
      </c>
      <c r="R42" s="6">
        <f t="shared" si="3"/>
        <v>126.6875</v>
      </c>
      <c r="S42" t="str">
        <f t="shared" si="4"/>
        <v>film &amp; video</v>
      </c>
      <c r="T42" s="7" t="str">
        <f t="shared" si="5"/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0"/>
        <v>41917.318912037037</v>
      </c>
      <c r="K43">
        <v>1409924354</v>
      </c>
      <c r="L43" s="11">
        <f t="shared" si="1"/>
        <v>41887.318912037037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6">
        <f t="shared" si="3"/>
        <v>105.26315789473684</v>
      </c>
      <c r="S43" t="str">
        <f t="shared" si="4"/>
        <v>film &amp; video</v>
      </c>
      <c r="T43" s="7" t="str">
        <f t="shared" si="5"/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0"/>
        <v>42001.389189814814</v>
      </c>
      <c r="K44">
        <v>1417188026</v>
      </c>
      <c r="L44" s="11">
        <f t="shared" si="1"/>
        <v>41971.389189814814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0.70493454179254789</v>
      </c>
      <c r="R44" s="6">
        <f t="shared" si="3"/>
        <v>117.51479289940828</v>
      </c>
      <c r="S44" t="str">
        <f t="shared" si="4"/>
        <v>film &amp; video</v>
      </c>
      <c r="T44" s="7" t="str">
        <f t="shared" si="5"/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0"/>
        <v>41832.75</v>
      </c>
      <c r="K45">
        <v>1402599486</v>
      </c>
      <c r="L45" s="11">
        <f t="shared" si="1"/>
        <v>41802.540347222224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0.32398107950495691</v>
      </c>
      <c r="R45" s="6">
        <f t="shared" si="3"/>
        <v>117.36121673003802</v>
      </c>
      <c r="S45" t="str">
        <f t="shared" si="4"/>
        <v>film &amp; video</v>
      </c>
      <c r="T45" s="7" t="str">
        <f t="shared" si="5"/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0"/>
        <v>41918.848807870367</v>
      </c>
      <c r="K46">
        <v>1408760537</v>
      </c>
      <c r="L46" s="11">
        <f t="shared" si="1"/>
        <v>41873.848807870367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6">
        <f t="shared" si="3"/>
        <v>133.33333333333334</v>
      </c>
      <c r="S46" t="str">
        <f t="shared" si="4"/>
        <v>film &amp; video</v>
      </c>
      <c r="T46" s="7" t="str">
        <f t="shared" si="5"/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0"/>
        <v>42487.373923611114</v>
      </c>
      <c r="K47">
        <v>1459177107</v>
      </c>
      <c r="L47" s="11">
        <f t="shared" si="1"/>
        <v>42457.373923611114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0.83333333333333337</v>
      </c>
      <c r="R47" s="6">
        <f t="shared" si="3"/>
        <v>98.360655737704917</v>
      </c>
      <c r="S47" t="str">
        <f t="shared" si="4"/>
        <v>film &amp; video</v>
      </c>
      <c r="T47" s="7" t="str">
        <f t="shared" si="5"/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0"/>
        <v>42353.71497685185</v>
      </c>
      <c r="K48">
        <v>1447628974</v>
      </c>
      <c r="L48" s="11">
        <f t="shared" si="1"/>
        <v>42323.71497685185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0.96</v>
      </c>
      <c r="R48" s="6">
        <f t="shared" si="3"/>
        <v>194.44444444444446</v>
      </c>
      <c r="S48" t="str">
        <f t="shared" si="4"/>
        <v>film &amp; video</v>
      </c>
      <c r="T48" s="7" t="str">
        <f t="shared" si="5"/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0"/>
        <v>41992.611192129625</v>
      </c>
      <c r="K49">
        <v>1413834007</v>
      </c>
      <c r="L49" s="11">
        <f t="shared" si="1"/>
        <v>41932.569525462961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0.92927302970885872</v>
      </c>
      <c r="R49" s="6">
        <f t="shared" si="3"/>
        <v>76.865000000000009</v>
      </c>
      <c r="S49" t="str">
        <f t="shared" si="4"/>
        <v>film &amp; video</v>
      </c>
      <c r="T49" s="7" t="str">
        <f t="shared" si="5"/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0"/>
        <v>42064.25</v>
      </c>
      <c r="K50">
        <v>1422534260</v>
      </c>
      <c r="L50" s="11">
        <f t="shared" si="1"/>
        <v>42033.266898148147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0.92635479388605835</v>
      </c>
      <c r="R50" s="6">
        <f t="shared" si="3"/>
        <v>56.815789473684212</v>
      </c>
      <c r="S50" t="str">
        <f t="shared" si="4"/>
        <v>film &amp; video</v>
      </c>
      <c r="T50" s="7" t="str">
        <f t="shared" si="5"/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0"/>
        <v>42300.926446759258</v>
      </c>
      <c r="K51">
        <v>1443068045</v>
      </c>
      <c r="L51" s="11">
        <f t="shared" si="1"/>
        <v>42270.926446759258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6">
        <f t="shared" si="3"/>
        <v>137.93103448275863</v>
      </c>
      <c r="S51" t="str">
        <f t="shared" si="4"/>
        <v>film &amp; video</v>
      </c>
      <c r="T51" s="7" t="str">
        <f t="shared" si="5"/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0"/>
        <v>42034.458333333328</v>
      </c>
      <c r="K52">
        <v>1419271458</v>
      </c>
      <c r="L52" s="11">
        <f t="shared" si="1"/>
        <v>41995.502986111111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6">
        <f t="shared" si="3"/>
        <v>27.272727272727273</v>
      </c>
      <c r="S52" t="str">
        <f t="shared" si="4"/>
        <v>film &amp; video</v>
      </c>
      <c r="T52" s="7" t="str">
        <f t="shared" si="5"/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0"/>
        <v>42226.678668981476</v>
      </c>
      <c r="K53">
        <v>1436653037</v>
      </c>
      <c r="L53" s="11">
        <f t="shared" si="1"/>
        <v>42196.678668981476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0.78113904274960944</v>
      </c>
      <c r="R53" s="6">
        <f t="shared" si="3"/>
        <v>118.33613445378151</v>
      </c>
      <c r="S53" t="str">
        <f t="shared" si="4"/>
        <v>film &amp; video</v>
      </c>
      <c r="T53" s="7" t="str">
        <f t="shared" si="5"/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0"/>
        <v>41837.451921296299</v>
      </c>
      <c r="K54">
        <v>1403023846</v>
      </c>
      <c r="L54" s="11">
        <f t="shared" si="1"/>
        <v>41807.451921296299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0.86051114361930992</v>
      </c>
      <c r="R54" s="6">
        <f t="shared" si="3"/>
        <v>223.48076923076923</v>
      </c>
      <c r="S54" t="str">
        <f t="shared" si="4"/>
        <v>film &amp; video</v>
      </c>
      <c r="T54" s="7" t="str">
        <f t="shared" si="5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0"/>
        <v>41733.666666666664</v>
      </c>
      <c r="K55">
        <v>1395407445</v>
      </c>
      <c r="L55" s="11">
        <f t="shared" si="1"/>
        <v>41719.299131944441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0.91213134691395559</v>
      </c>
      <c r="R55" s="6">
        <f t="shared" si="3"/>
        <v>28.111111111111111</v>
      </c>
      <c r="S55" t="str">
        <f t="shared" si="4"/>
        <v>film &amp; video</v>
      </c>
      <c r="T55" s="7" t="str">
        <f t="shared" si="5"/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0"/>
        <v>42363.463206018518</v>
      </c>
      <c r="K56">
        <v>1448471221</v>
      </c>
      <c r="L56" s="11">
        <f t="shared" si="1"/>
        <v>42333.463206018518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0.99009900990099009</v>
      </c>
      <c r="R56" s="6">
        <f t="shared" si="3"/>
        <v>194.23076923076923</v>
      </c>
      <c r="S56" t="str">
        <f t="shared" si="4"/>
        <v>film &amp; video</v>
      </c>
      <c r="T56" s="7" t="str">
        <f t="shared" si="5"/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0"/>
        <v>42517.718935185185</v>
      </c>
      <c r="K57">
        <v>1462576516</v>
      </c>
      <c r="L57" s="11">
        <f t="shared" si="1"/>
        <v>42496.718935185185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0.77547339945897209</v>
      </c>
      <c r="R57" s="6">
        <f t="shared" si="3"/>
        <v>128.95348837209303</v>
      </c>
      <c r="S57" t="str">
        <f t="shared" si="4"/>
        <v>film &amp; video</v>
      </c>
      <c r="T57" s="7" t="str">
        <f t="shared" si="5"/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0"/>
        <v>42163.416666666672</v>
      </c>
      <c r="K58">
        <v>1432559424</v>
      </c>
      <c r="L58" s="11">
        <f t="shared" si="1"/>
        <v>42149.298888888894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0.93229227362778233</v>
      </c>
      <c r="R58" s="6">
        <f t="shared" si="3"/>
        <v>49.316091954022987</v>
      </c>
      <c r="S58" t="str">
        <f t="shared" si="4"/>
        <v>film &amp; video</v>
      </c>
      <c r="T58" s="7" t="str">
        <f t="shared" si="5"/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0"/>
        <v>42119.58289351852</v>
      </c>
      <c r="K59">
        <v>1427399962</v>
      </c>
      <c r="L59" s="11">
        <f t="shared" si="1"/>
        <v>42089.58289351852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0.98135426889106969</v>
      </c>
      <c r="R59" s="6">
        <f t="shared" si="3"/>
        <v>221.52173913043478</v>
      </c>
      <c r="S59" t="str">
        <f t="shared" si="4"/>
        <v>film &amp; video</v>
      </c>
      <c r="T59" s="7" t="str">
        <f t="shared" si="5"/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0"/>
        <v>41962.536712962959</v>
      </c>
      <c r="K60">
        <v>1413827572</v>
      </c>
      <c r="L60" s="11">
        <f t="shared" si="1"/>
        <v>41932.495046296295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0.97172286463900492</v>
      </c>
      <c r="R60" s="6">
        <f t="shared" si="3"/>
        <v>137.21333333333334</v>
      </c>
      <c r="S60" t="str">
        <f t="shared" si="4"/>
        <v>film &amp; video</v>
      </c>
      <c r="T60" s="7" t="str">
        <f t="shared" si="5"/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0"/>
        <v>42261.625</v>
      </c>
      <c r="K61">
        <v>1439530776</v>
      </c>
      <c r="L61" s="11">
        <f t="shared" si="1"/>
        <v>42229.985833333332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0.99874457806537187</v>
      </c>
      <c r="R61" s="6">
        <f t="shared" si="3"/>
        <v>606.82242424242418</v>
      </c>
      <c r="S61" t="str">
        <f t="shared" si="4"/>
        <v>film &amp; video</v>
      </c>
      <c r="T61" s="7" t="str">
        <f t="shared" si="5"/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0"/>
        <v>41720.75</v>
      </c>
      <c r="K62">
        <v>1393882717</v>
      </c>
      <c r="L62" s="11">
        <f t="shared" si="1"/>
        <v>41701.651817129634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0.96808961498000357</v>
      </c>
      <c r="R62" s="6">
        <f t="shared" si="3"/>
        <v>43.040092592592593</v>
      </c>
      <c r="S62" t="str">
        <f t="shared" si="4"/>
        <v>film &amp; video</v>
      </c>
      <c r="T62" s="7" t="str">
        <f t="shared" si="5"/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0"/>
        <v>41431.564317129625</v>
      </c>
      <c r="K63">
        <v>1368646357</v>
      </c>
      <c r="L63" s="11">
        <f t="shared" si="1"/>
        <v>41409.564317129625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0.67430883344571813</v>
      </c>
      <c r="R63" s="6">
        <f t="shared" si="3"/>
        <v>322.39130434782606</v>
      </c>
      <c r="S63" t="str">
        <f t="shared" si="4"/>
        <v>film &amp; video</v>
      </c>
      <c r="T63" s="7" t="str">
        <f t="shared" si="5"/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0"/>
        <v>41336.549513888887</v>
      </c>
      <c r="K64">
        <v>1360177878</v>
      </c>
      <c r="L64" s="11">
        <f t="shared" si="1"/>
        <v>41311.549513888887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0.64627315812149932</v>
      </c>
      <c r="R64" s="6">
        <f t="shared" si="3"/>
        <v>96.708333333333329</v>
      </c>
      <c r="S64" t="str">
        <f t="shared" si="4"/>
        <v>film &amp; video</v>
      </c>
      <c r="T64" s="7" t="str">
        <f t="shared" si="5"/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0"/>
        <v>41635.957638888889</v>
      </c>
      <c r="K65">
        <v>1386194013</v>
      </c>
      <c r="L65" s="11">
        <f t="shared" si="1"/>
        <v>41612.662187499998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0.88091368367270539</v>
      </c>
      <c r="R65" s="6">
        <f t="shared" si="3"/>
        <v>35.474531249999998</v>
      </c>
      <c r="S65" t="str">
        <f t="shared" si="4"/>
        <v>film &amp; video</v>
      </c>
      <c r="T65" s="7" t="str">
        <f t="shared" si="5"/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0"/>
        <v>41462.76829861111</v>
      </c>
      <c r="K66">
        <v>1370651181</v>
      </c>
      <c r="L66" s="11">
        <f t="shared" si="1"/>
        <v>41432.76829861111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0.57692307692307687</v>
      </c>
      <c r="R66" s="6">
        <f t="shared" si="3"/>
        <v>86.666666666666671</v>
      </c>
      <c r="S66" t="str">
        <f t="shared" si="4"/>
        <v>film &amp; video</v>
      </c>
      <c r="T66" s="7" t="str">
        <f t="shared" si="5"/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6">(I67/86400)+25569+(-6/24)</f>
        <v>41861.999305555553</v>
      </c>
      <c r="K67">
        <v>1405453354</v>
      </c>
      <c r="L67" s="11">
        <f t="shared" ref="L67:L130" si="7">(K67/86400)+25569+(-6/24)</f>
        <v>41835.571226851855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8">D67/E67</f>
        <v>0.92998538594393521</v>
      </c>
      <c r="R67" s="6">
        <f t="shared" ref="R67:R130" si="9">E67/N67</f>
        <v>132.05263157894737</v>
      </c>
      <c r="S67" t="str">
        <f t="shared" ref="S67:S130" si="10">LEFT(P67,SEARCH("/",P67,1)-1)</f>
        <v>film &amp; video</v>
      </c>
      <c r="T67" s="7" t="str">
        <f t="shared" ref="T67:T130" si="11">RIGHT(P67,LEN(P67) - SEARCH("/", P67, SEARCH("/", P67)))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6"/>
        <v>42569.599768518514</v>
      </c>
      <c r="K68">
        <v>1466281420</v>
      </c>
      <c r="L68" s="11">
        <f t="shared" si="7"/>
        <v>42539.599768518514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8"/>
        <v>0.84317032040472173</v>
      </c>
      <c r="R68" s="6">
        <f t="shared" si="9"/>
        <v>91.230769230769226</v>
      </c>
      <c r="S68" t="str">
        <f t="shared" si="10"/>
        <v>film &amp; video</v>
      </c>
      <c r="T68" s="7" t="str">
        <f t="shared" si="11"/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6"/>
        <v>41105.333379629628</v>
      </c>
      <c r="K69">
        <v>1339768804</v>
      </c>
      <c r="L69" s="11">
        <f t="shared" si="7"/>
        <v>41075.333379629628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8"/>
        <v>0.86021505376344087</v>
      </c>
      <c r="R69" s="6">
        <f t="shared" si="9"/>
        <v>116.25</v>
      </c>
      <c r="S69" t="str">
        <f t="shared" si="10"/>
        <v>film &amp; video</v>
      </c>
      <c r="T69" s="7" t="str">
        <f t="shared" si="11"/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6"/>
        <v>41693.319340277776</v>
      </c>
      <c r="K70">
        <v>1390570791</v>
      </c>
      <c r="L70" s="11">
        <f t="shared" si="7"/>
        <v>41663.319340277776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8"/>
        <v>0.78636959370904325</v>
      </c>
      <c r="R70" s="6">
        <f t="shared" si="9"/>
        <v>21.194444444444443</v>
      </c>
      <c r="S70" t="str">
        <f t="shared" si="10"/>
        <v>film &amp; video</v>
      </c>
      <c r="T70" s="7" t="str">
        <f t="shared" si="11"/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6"/>
        <v>40818.040972222225</v>
      </c>
      <c r="K71">
        <v>1314765025</v>
      </c>
      <c r="L71" s="11">
        <f t="shared" si="7"/>
        <v>40785.937789351854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8"/>
        <v>0.90136945060630624</v>
      </c>
      <c r="R71" s="6">
        <f t="shared" si="9"/>
        <v>62.327134831460668</v>
      </c>
      <c r="S71" t="str">
        <f t="shared" si="10"/>
        <v>film &amp; video</v>
      </c>
      <c r="T71" s="7" t="str">
        <f t="shared" si="11"/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6"/>
        <v>40790.646354166667</v>
      </c>
      <c r="K72">
        <v>1309987845</v>
      </c>
      <c r="L72" s="11">
        <f t="shared" si="7"/>
        <v>40730.646354166667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8"/>
        <v>0.78616352201257866</v>
      </c>
      <c r="R72" s="6">
        <f t="shared" si="9"/>
        <v>37.411764705882355</v>
      </c>
      <c r="S72" t="str">
        <f t="shared" si="10"/>
        <v>film &amp; video</v>
      </c>
      <c r="T72" s="7" t="str">
        <f t="shared" si="11"/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6"/>
        <v>41057.021493055552</v>
      </c>
      <c r="K73">
        <v>1333002657</v>
      </c>
      <c r="L73" s="11">
        <f t="shared" si="7"/>
        <v>40997.021493055552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8"/>
        <v>0.80681308830121024</v>
      </c>
      <c r="R73" s="6">
        <f t="shared" si="9"/>
        <v>69.71875</v>
      </c>
      <c r="S73" t="str">
        <f t="shared" si="10"/>
        <v>film &amp; video</v>
      </c>
      <c r="T73" s="7" t="str">
        <f t="shared" si="11"/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6"/>
        <v>41227.75</v>
      </c>
      <c r="K74">
        <v>1351210481</v>
      </c>
      <c r="L74" s="11">
        <f t="shared" si="7"/>
        <v>41207.760196759264</v>
      </c>
      <c r="M74" t="b">
        <v>0</v>
      </c>
      <c r="N74">
        <v>41</v>
      </c>
      <c r="O74" t="b">
        <v>1</v>
      </c>
      <c r="P74" t="s">
        <v>8266</v>
      </c>
      <c r="Q74" s="5">
        <f t="shared" si="8"/>
        <v>0.92243186582809222</v>
      </c>
      <c r="R74" s="6">
        <f t="shared" si="9"/>
        <v>58.170731707317074</v>
      </c>
      <c r="S74" t="str">
        <f t="shared" si="10"/>
        <v>film &amp; video</v>
      </c>
      <c r="T74" s="7" t="str">
        <f t="shared" si="11"/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6"/>
        <v>40665.915972222225</v>
      </c>
      <c r="K75">
        <v>1297620584</v>
      </c>
      <c r="L75" s="11">
        <f t="shared" si="7"/>
        <v>40587.50675925926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6">
        <f t="shared" si="9"/>
        <v>50</v>
      </c>
      <c r="S75" t="str">
        <f t="shared" si="10"/>
        <v>film &amp; video</v>
      </c>
      <c r="T75" s="7" t="str">
        <f t="shared" si="11"/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6"/>
        <v>42390.237210648149</v>
      </c>
      <c r="K76">
        <v>1450784495</v>
      </c>
      <c r="L76" s="11">
        <f t="shared" si="7"/>
        <v>42360.237210648149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0.88548861261644185</v>
      </c>
      <c r="R76" s="6">
        <f t="shared" si="9"/>
        <v>19.471034482758618</v>
      </c>
      <c r="S76" t="str">
        <f t="shared" si="10"/>
        <v>film &amp; video</v>
      </c>
      <c r="T76" s="7" t="str">
        <f t="shared" si="11"/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6"/>
        <v>41386.959166666667</v>
      </c>
      <c r="K77">
        <v>1364101272</v>
      </c>
      <c r="L77" s="11">
        <f t="shared" si="7"/>
        <v>41356.959166666667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0.86633663366336633</v>
      </c>
      <c r="R77" s="6">
        <f t="shared" si="9"/>
        <v>85.957446808510639</v>
      </c>
      <c r="S77" t="str">
        <f t="shared" si="10"/>
        <v>film &amp; video</v>
      </c>
      <c r="T77" s="7" t="str">
        <f t="shared" si="11"/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6"/>
        <v>40904.483310185184</v>
      </c>
      <c r="K78">
        <v>1319819758</v>
      </c>
      <c r="L78" s="11">
        <f t="shared" si="7"/>
        <v>40844.441643518519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0.65217391304347827</v>
      </c>
      <c r="R78" s="6">
        <f t="shared" si="9"/>
        <v>30.666666666666668</v>
      </c>
      <c r="S78" t="str">
        <f t="shared" si="10"/>
        <v>film &amp; video</v>
      </c>
      <c r="T78" s="7" t="str">
        <f t="shared" si="11"/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6"/>
        <v>41049.874305555553</v>
      </c>
      <c r="K79">
        <v>1332991717</v>
      </c>
      <c r="L79" s="11">
        <f t="shared" si="7"/>
        <v>40996.894872685181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0.25477707006369427</v>
      </c>
      <c r="R79" s="6">
        <f t="shared" si="9"/>
        <v>60.384615384615387</v>
      </c>
      <c r="S79" t="str">
        <f t="shared" si="10"/>
        <v>film &amp; video</v>
      </c>
      <c r="T79" s="7" t="str">
        <f t="shared" si="11"/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6"/>
        <v>42614.480567129634</v>
      </c>
      <c r="K80">
        <v>1471887121</v>
      </c>
      <c r="L80" s="11">
        <f t="shared" si="7"/>
        <v>42604.480567129634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3.7009622501850484E-2</v>
      </c>
      <c r="R80" s="6">
        <f t="shared" si="9"/>
        <v>38.6</v>
      </c>
      <c r="S80" t="str">
        <f t="shared" si="10"/>
        <v>film &amp; video</v>
      </c>
      <c r="T80" s="7" t="str">
        <f t="shared" si="11"/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6"/>
        <v>41754.526539351849</v>
      </c>
      <c r="K81">
        <v>1395859093</v>
      </c>
      <c r="L81" s="11">
        <f t="shared" si="7"/>
        <v>41724.526539351849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0.78740157480314965</v>
      </c>
      <c r="R81" s="6">
        <f t="shared" si="9"/>
        <v>40.268292682926827</v>
      </c>
      <c r="S81" t="str">
        <f t="shared" si="10"/>
        <v>film &amp; video</v>
      </c>
      <c r="T81" s="7" t="str">
        <f t="shared" si="11"/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6"/>
        <v>41617.833981481483</v>
      </c>
      <c r="K82">
        <v>1383616856</v>
      </c>
      <c r="L82" s="11">
        <f t="shared" si="7"/>
        <v>41582.833981481483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0.93240093240093236</v>
      </c>
      <c r="R82" s="6">
        <f t="shared" si="9"/>
        <v>273.82978723404256</v>
      </c>
      <c r="S82" t="str">
        <f t="shared" si="10"/>
        <v>film &amp; video</v>
      </c>
      <c r="T82" s="7" t="str">
        <f t="shared" si="11"/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6"/>
        <v>41103.876388888893</v>
      </c>
      <c r="K83">
        <v>1341892127</v>
      </c>
      <c r="L83" s="11">
        <f t="shared" si="7"/>
        <v>41099.908877314811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0.50505050505050508</v>
      </c>
      <c r="R83" s="6">
        <f t="shared" si="9"/>
        <v>53.035714285714285</v>
      </c>
      <c r="S83" t="str">
        <f t="shared" si="10"/>
        <v>film &amp; video</v>
      </c>
      <c r="T83" s="7" t="str">
        <f t="shared" si="11"/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6"/>
        <v>40825.570150462961</v>
      </c>
      <c r="K84">
        <v>1315597261</v>
      </c>
      <c r="L84" s="11">
        <f t="shared" si="7"/>
        <v>40795.570150462961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0.99987501562304715</v>
      </c>
      <c r="R84" s="6">
        <f t="shared" si="9"/>
        <v>40.005000000000003</v>
      </c>
      <c r="S84" t="str">
        <f t="shared" si="10"/>
        <v>film &amp; video</v>
      </c>
      <c r="T84" s="7" t="str">
        <f t="shared" si="11"/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6"/>
        <v>42057.229166666672</v>
      </c>
      <c r="K85">
        <v>1423320389</v>
      </c>
      <c r="L85" s="11">
        <f t="shared" si="7"/>
        <v>42042.365613425922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0.97560975609756095</v>
      </c>
      <c r="R85" s="6">
        <f t="shared" si="9"/>
        <v>15.76923076923077</v>
      </c>
      <c r="S85" t="str">
        <f t="shared" si="10"/>
        <v>film &amp; video</v>
      </c>
      <c r="T85" s="7" t="str">
        <f t="shared" si="11"/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6"/>
        <v>40678.507939814815</v>
      </c>
      <c r="K86">
        <v>1302891086</v>
      </c>
      <c r="L86" s="11">
        <f t="shared" si="7"/>
        <v>40648.507939814815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6">
        <f t="shared" si="9"/>
        <v>71.428571428571431</v>
      </c>
      <c r="S86" t="str">
        <f t="shared" si="10"/>
        <v>film &amp; video</v>
      </c>
      <c r="T86" s="7" t="str">
        <f t="shared" si="11"/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6"/>
        <v>40808.875428240739</v>
      </c>
      <c r="K87">
        <v>1314154837</v>
      </c>
      <c r="L87" s="11">
        <f t="shared" si="7"/>
        <v>40778.875428240739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0.79681274900398402</v>
      </c>
      <c r="R87" s="6">
        <f t="shared" si="9"/>
        <v>71.714285714285708</v>
      </c>
      <c r="S87" t="str">
        <f t="shared" si="10"/>
        <v>film &amp; video</v>
      </c>
      <c r="T87" s="7" t="str">
        <f t="shared" si="11"/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6"/>
        <v>42365.34774305555</v>
      </c>
      <c r="K88">
        <v>1444828845</v>
      </c>
      <c r="L88" s="11">
        <f t="shared" si="7"/>
        <v>42291.306076388893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0.93926111458985595</v>
      </c>
      <c r="R88" s="6">
        <f t="shared" si="9"/>
        <v>375.76470588235293</v>
      </c>
      <c r="S88" t="str">
        <f t="shared" si="10"/>
        <v>film &amp; video</v>
      </c>
      <c r="T88" s="7" t="str">
        <f t="shared" si="11"/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6"/>
        <v>40331.820138888885</v>
      </c>
      <c r="K89">
        <v>1274705803</v>
      </c>
      <c r="L89" s="11">
        <f t="shared" si="7"/>
        <v>40322.289386574077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0.95602294455066916</v>
      </c>
      <c r="R89" s="6">
        <f t="shared" si="9"/>
        <v>104.6</v>
      </c>
      <c r="S89" t="str">
        <f t="shared" si="10"/>
        <v>film &amp; video</v>
      </c>
      <c r="T89" s="7" t="str">
        <f t="shared" si="11"/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6"/>
        <v>41812.40892361111</v>
      </c>
      <c r="K90">
        <v>1401205731</v>
      </c>
      <c r="L90" s="11">
        <f t="shared" si="7"/>
        <v>41786.40892361111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0.97222222222222221</v>
      </c>
      <c r="R90" s="6">
        <f t="shared" si="9"/>
        <v>60</v>
      </c>
      <c r="S90" t="str">
        <f t="shared" si="10"/>
        <v>film &amp; video</v>
      </c>
      <c r="T90" s="7" t="str">
        <f t="shared" si="11"/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6"/>
        <v>41427.502222222218</v>
      </c>
      <c r="K91">
        <v>1368036192</v>
      </c>
      <c r="L91" s="11">
        <f t="shared" si="7"/>
        <v>41402.502222222218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0.86906141367323286</v>
      </c>
      <c r="R91" s="6">
        <f t="shared" si="9"/>
        <v>123.28571428571429</v>
      </c>
      <c r="S91" t="str">
        <f t="shared" si="10"/>
        <v>film &amp; video</v>
      </c>
      <c r="T91" s="7" t="str">
        <f t="shared" si="11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6"/>
        <v>40736.047442129631</v>
      </c>
      <c r="K92">
        <v>1307862499</v>
      </c>
      <c r="L92" s="11">
        <f t="shared" si="7"/>
        <v>40706.047442129631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0.99601593625498008</v>
      </c>
      <c r="R92" s="6">
        <f t="shared" si="9"/>
        <v>31.375</v>
      </c>
      <c r="S92" t="str">
        <f t="shared" si="10"/>
        <v>film &amp; video</v>
      </c>
      <c r="T92" s="7" t="str">
        <f t="shared" si="11"/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6"/>
        <v>40680.152361111112</v>
      </c>
      <c r="K93">
        <v>1300354764</v>
      </c>
      <c r="L93" s="11">
        <f t="shared" si="7"/>
        <v>40619.152361111112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0.83333333333333337</v>
      </c>
      <c r="R93" s="6">
        <f t="shared" si="9"/>
        <v>78.260869565217391</v>
      </c>
      <c r="S93" t="str">
        <f t="shared" si="10"/>
        <v>film &amp; video</v>
      </c>
      <c r="T93" s="7" t="str">
        <f t="shared" si="11"/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6"/>
        <v>42767.083333333328</v>
      </c>
      <c r="K94">
        <v>1481949983</v>
      </c>
      <c r="L94" s="11">
        <f t="shared" si="7"/>
        <v>42720.948877314819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0.95057034220532322</v>
      </c>
      <c r="R94" s="6">
        <f t="shared" si="9"/>
        <v>122.32558139534883</v>
      </c>
      <c r="S94" t="str">
        <f t="shared" si="10"/>
        <v>film &amp; video</v>
      </c>
      <c r="T94" s="7" t="str">
        <f t="shared" si="11"/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6"/>
        <v>41093.625</v>
      </c>
      <c r="K95">
        <v>1338928537</v>
      </c>
      <c r="L95" s="11">
        <f t="shared" si="7"/>
        <v>41065.608067129629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0.9041591320072333</v>
      </c>
      <c r="R95" s="6">
        <f t="shared" si="9"/>
        <v>73.733333333333334</v>
      </c>
      <c r="S95" t="str">
        <f t="shared" si="10"/>
        <v>film &amp; video</v>
      </c>
      <c r="T95" s="7" t="str">
        <f t="shared" si="11"/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6"/>
        <v>41736.467847222222</v>
      </c>
      <c r="K96">
        <v>1395162822</v>
      </c>
      <c r="L96" s="11">
        <f t="shared" si="7"/>
        <v>41716.467847222222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0.96153846153846156</v>
      </c>
      <c r="R96" s="6">
        <f t="shared" si="9"/>
        <v>21.666666666666668</v>
      </c>
      <c r="S96" t="str">
        <f t="shared" si="10"/>
        <v>film &amp; video</v>
      </c>
      <c r="T96" s="7" t="str">
        <f t="shared" si="11"/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6"/>
        <v>40964.755104166667</v>
      </c>
      <c r="K97">
        <v>1327622841</v>
      </c>
      <c r="L97" s="11">
        <f t="shared" si="7"/>
        <v>40934.755104166667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0.76086956521739135</v>
      </c>
      <c r="R97" s="6">
        <f t="shared" si="9"/>
        <v>21.904761904761905</v>
      </c>
      <c r="S97" t="str">
        <f t="shared" si="10"/>
        <v>film &amp; video</v>
      </c>
      <c r="T97" s="7" t="str">
        <f t="shared" si="11"/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6"/>
        <v>40390.875</v>
      </c>
      <c r="K98">
        <v>1274889241</v>
      </c>
      <c r="L98" s="11">
        <f t="shared" si="7"/>
        <v>40324.412511574075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0.87209302325581395</v>
      </c>
      <c r="R98" s="6">
        <f t="shared" si="9"/>
        <v>50.588235294117645</v>
      </c>
      <c r="S98" t="str">
        <f t="shared" si="10"/>
        <v>film &amp; video</v>
      </c>
      <c r="T98" s="7" t="str">
        <f t="shared" si="11"/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6"/>
        <v>40735.885208333333</v>
      </c>
      <c r="K99">
        <v>1307848482</v>
      </c>
      <c r="L99" s="11">
        <f t="shared" si="7"/>
        <v>40705.885208333333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0.94117647058823528</v>
      </c>
      <c r="R99" s="6">
        <f t="shared" si="9"/>
        <v>53.125</v>
      </c>
      <c r="S99" t="str">
        <f t="shared" si="10"/>
        <v>film &amp; video</v>
      </c>
      <c r="T99" s="7" t="str">
        <f t="shared" si="11"/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6"/>
        <v>41250.729166666664</v>
      </c>
      <c r="K100">
        <v>1351796674</v>
      </c>
      <c r="L100" s="11">
        <f t="shared" si="7"/>
        <v>41214.544837962967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0.94117647058823528</v>
      </c>
      <c r="R100" s="6">
        <f t="shared" si="9"/>
        <v>56.666666666666664</v>
      </c>
      <c r="S100" t="str">
        <f t="shared" si="10"/>
        <v>film &amp; video</v>
      </c>
      <c r="T100" s="7" t="str">
        <f t="shared" si="11"/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6"/>
        <v>41661.652766203704</v>
      </c>
      <c r="K101">
        <v>1387834799</v>
      </c>
      <c r="L101" s="11">
        <f t="shared" si="7"/>
        <v>41631.652766203704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0.94322419181407169</v>
      </c>
      <c r="R101" s="6">
        <f t="shared" si="9"/>
        <v>40.776666666666664</v>
      </c>
      <c r="S101" t="str">
        <f t="shared" si="10"/>
        <v>film &amp; video</v>
      </c>
      <c r="T101" s="7" t="str">
        <f t="shared" si="11"/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6"/>
        <v>41217.544976851852</v>
      </c>
      <c r="K102">
        <v>1350324286</v>
      </c>
      <c r="L102" s="11">
        <f t="shared" si="7"/>
        <v>41197.503310185188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6">
        <f t="shared" si="9"/>
        <v>192.30769230769232</v>
      </c>
      <c r="S102" t="str">
        <f t="shared" si="10"/>
        <v>film &amp; video</v>
      </c>
      <c r="T102" s="7" t="str">
        <f t="shared" si="11"/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6"/>
        <v>41298.526736111111</v>
      </c>
      <c r="K103">
        <v>1356979110</v>
      </c>
      <c r="L103" s="11">
        <f t="shared" si="7"/>
        <v>41274.526736111111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6">
        <f t="shared" si="9"/>
        <v>100</v>
      </c>
      <c r="S103" t="str">
        <f t="shared" si="10"/>
        <v>film &amp; video</v>
      </c>
      <c r="T103" s="7" t="str">
        <f t="shared" si="11"/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6"/>
        <v>40534.881168981483</v>
      </c>
      <c r="K104">
        <v>1290481733</v>
      </c>
      <c r="L104" s="11">
        <f t="shared" si="7"/>
        <v>40504.881168981483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0.78277886497064575</v>
      </c>
      <c r="R104" s="6">
        <f t="shared" si="9"/>
        <v>117.92307692307692</v>
      </c>
      <c r="S104" t="str">
        <f t="shared" si="10"/>
        <v>film &amp; video</v>
      </c>
      <c r="T104" s="7" t="str">
        <f t="shared" si="11"/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6"/>
        <v>41705.555902777778</v>
      </c>
      <c r="K105">
        <v>1392232830</v>
      </c>
      <c r="L105" s="11">
        <f t="shared" si="7"/>
        <v>41682.555902777778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0.95098756400877837</v>
      </c>
      <c r="R105" s="6">
        <f t="shared" si="9"/>
        <v>27.897959183673468</v>
      </c>
      <c r="S105" t="str">
        <f t="shared" si="10"/>
        <v>film &amp; video</v>
      </c>
      <c r="T105" s="7" t="str">
        <f t="shared" si="11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6"/>
        <v>40635.791666666664</v>
      </c>
      <c r="K106">
        <v>1299775266</v>
      </c>
      <c r="L106" s="11">
        <f t="shared" si="7"/>
        <v>40612.445208333331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0.83333333333333337</v>
      </c>
      <c r="R106" s="6">
        <f t="shared" si="9"/>
        <v>60</v>
      </c>
      <c r="S106" t="str">
        <f t="shared" si="10"/>
        <v>film &amp; video</v>
      </c>
      <c r="T106" s="7" t="str">
        <f t="shared" si="11"/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6"/>
        <v>42503.75</v>
      </c>
      <c r="K107">
        <v>1461605020</v>
      </c>
      <c r="L107" s="11">
        <f t="shared" si="7"/>
        <v>42485.474768518514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0.93101988997037666</v>
      </c>
      <c r="R107" s="6">
        <f t="shared" si="9"/>
        <v>39.383333333333333</v>
      </c>
      <c r="S107" t="str">
        <f t="shared" si="10"/>
        <v>film &amp; video</v>
      </c>
      <c r="T107" s="7" t="str">
        <f t="shared" si="11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6"/>
        <v>41001.526631944442</v>
      </c>
      <c r="K108">
        <v>1332182301</v>
      </c>
      <c r="L108" s="11">
        <f t="shared" si="7"/>
        <v>40987.526631944442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0.99502487562189057</v>
      </c>
      <c r="R108" s="6">
        <f t="shared" si="9"/>
        <v>186.11111111111111</v>
      </c>
      <c r="S108" t="str">
        <f t="shared" si="10"/>
        <v>film &amp; video</v>
      </c>
      <c r="T108" s="7" t="str">
        <f t="shared" si="11"/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6"/>
        <v>40657.732488425929</v>
      </c>
      <c r="K109">
        <v>1301787287</v>
      </c>
      <c r="L109" s="11">
        <f t="shared" si="7"/>
        <v>40635.732488425929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0.97592713077423554</v>
      </c>
      <c r="R109" s="6">
        <f t="shared" si="9"/>
        <v>111.37681159420291</v>
      </c>
      <c r="S109" t="str">
        <f t="shared" si="10"/>
        <v>film &amp; video</v>
      </c>
      <c r="T109" s="7" t="str">
        <f t="shared" si="11"/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6"/>
        <v>41425.363078703704</v>
      </c>
      <c r="K110">
        <v>1364827370</v>
      </c>
      <c r="L110" s="11">
        <f t="shared" si="7"/>
        <v>41365.363078703704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0.40540540540540543</v>
      </c>
      <c r="R110" s="6">
        <f t="shared" si="9"/>
        <v>78.723404255319153</v>
      </c>
      <c r="S110" t="str">
        <f t="shared" si="10"/>
        <v>film &amp; video</v>
      </c>
      <c r="T110" s="7" t="str">
        <f t="shared" si="11"/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6"/>
        <v>40599.775810185187</v>
      </c>
      <c r="K111">
        <v>1296088630</v>
      </c>
      <c r="L111" s="11">
        <f t="shared" si="7"/>
        <v>40569.775810185187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0.45558086560364464</v>
      </c>
      <c r="R111" s="6">
        <f t="shared" si="9"/>
        <v>46.702127659574465</v>
      </c>
      <c r="S111" t="str">
        <f t="shared" si="10"/>
        <v>film &amp; video</v>
      </c>
      <c r="T111" s="7" t="str">
        <f t="shared" si="11"/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6"/>
        <v>41591.999305555553</v>
      </c>
      <c r="K112">
        <v>1381445253</v>
      </c>
      <c r="L112" s="11">
        <f t="shared" si="7"/>
        <v>41557.699687500004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0.76470588235294112</v>
      </c>
      <c r="R112" s="6">
        <f t="shared" si="9"/>
        <v>65.384615384615387</v>
      </c>
      <c r="S112" t="str">
        <f t="shared" si="10"/>
        <v>film &amp; video</v>
      </c>
      <c r="T112" s="7" t="str">
        <f t="shared" si="11"/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6"/>
        <v>42155.083182870367</v>
      </c>
      <c r="K113">
        <v>1430467187</v>
      </c>
      <c r="L113" s="11">
        <f t="shared" si="7"/>
        <v>42125.083182870367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0.64695009242144175</v>
      </c>
      <c r="R113" s="6">
        <f t="shared" si="9"/>
        <v>102.0754716981132</v>
      </c>
      <c r="S113" t="str">
        <f t="shared" si="10"/>
        <v>film &amp; video</v>
      </c>
      <c r="T113" s="7" t="str">
        <f t="shared" si="11"/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6"/>
        <v>41741.833333333336</v>
      </c>
      <c r="K114">
        <v>1395277318</v>
      </c>
      <c r="L114" s="11">
        <f t="shared" si="7"/>
        <v>41717.793032407411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0.96153846153846156</v>
      </c>
      <c r="R114" s="6">
        <f t="shared" si="9"/>
        <v>64.197530864197532</v>
      </c>
      <c r="S114" t="str">
        <f t="shared" si="10"/>
        <v>film &amp; video</v>
      </c>
      <c r="T114" s="7" t="str">
        <f t="shared" si="11"/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6"/>
        <v>40761.375</v>
      </c>
      <c r="K115">
        <v>1311963128</v>
      </c>
      <c r="L115" s="11">
        <f t="shared" si="7"/>
        <v>40753.508425925924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0.70921985815602839</v>
      </c>
      <c r="R115" s="6">
        <f t="shared" si="9"/>
        <v>90.384615384615387</v>
      </c>
      <c r="S115" t="str">
        <f t="shared" si="10"/>
        <v>film &amp; video</v>
      </c>
      <c r="T115" s="7" t="str">
        <f t="shared" si="11"/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6"/>
        <v>40921.02416666667</v>
      </c>
      <c r="K116">
        <v>1321252488</v>
      </c>
      <c r="L116" s="11">
        <f t="shared" si="7"/>
        <v>40861.02416666667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0.967741935483871</v>
      </c>
      <c r="R116" s="6">
        <f t="shared" si="9"/>
        <v>88.571428571428569</v>
      </c>
      <c r="S116" t="str">
        <f t="shared" si="10"/>
        <v>film &amp; video</v>
      </c>
      <c r="T116" s="7" t="str">
        <f t="shared" si="11"/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6"/>
        <v>40943.488935185189</v>
      </c>
      <c r="K117">
        <v>1326217444</v>
      </c>
      <c r="L117" s="11">
        <f t="shared" si="7"/>
        <v>40918.488935185189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0.71202531645569622</v>
      </c>
      <c r="R117" s="6">
        <f t="shared" si="9"/>
        <v>28.727272727272727</v>
      </c>
      <c r="S117" t="str">
        <f t="shared" si="10"/>
        <v>film &amp; video</v>
      </c>
      <c r="T117" s="7" t="str">
        <f t="shared" si="11"/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6"/>
        <v>40641.205497685187</v>
      </c>
      <c r="K118">
        <v>1298289355</v>
      </c>
      <c r="L118" s="11">
        <f t="shared" si="7"/>
        <v>40595.247164351851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0.87983911513323276</v>
      </c>
      <c r="R118" s="6">
        <f t="shared" si="9"/>
        <v>69.78947368421052</v>
      </c>
      <c r="S118" t="str">
        <f t="shared" si="10"/>
        <v>film &amp; video</v>
      </c>
      <c r="T118" s="7" t="str">
        <f t="shared" si="11"/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6"/>
        <v>40338.541666666664</v>
      </c>
      <c r="K119">
        <v>1268337744</v>
      </c>
      <c r="L119" s="11">
        <f t="shared" si="7"/>
        <v>40248.584999999999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0.9950864840719823</v>
      </c>
      <c r="R119" s="6">
        <f t="shared" si="9"/>
        <v>167.48962962962963</v>
      </c>
      <c r="S119" t="str">
        <f t="shared" si="10"/>
        <v>film &amp; video</v>
      </c>
      <c r="T119" s="7" t="str">
        <f t="shared" si="11"/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6"/>
        <v>40752.803657407407</v>
      </c>
      <c r="K120">
        <v>1309310236</v>
      </c>
      <c r="L120" s="11">
        <f t="shared" si="7"/>
        <v>40722.803657407407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0.88470834704631274</v>
      </c>
      <c r="R120" s="6">
        <f t="shared" si="9"/>
        <v>144.91230769230768</v>
      </c>
      <c r="S120" t="str">
        <f t="shared" si="10"/>
        <v>film &amp; video</v>
      </c>
      <c r="T120" s="7" t="str">
        <f t="shared" si="11"/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6"/>
        <v>40768.708333333336</v>
      </c>
      <c r="K121">
        <v>1310693986</v>
      </c>
      <c r="L121" s="11">
        <f t="shared" si="7"/>
        <v>40738.819282407407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0.95641682116476856</v>
      </c>
      <c r="R121" s="6">
        <f t="shared" si="9"/>
        <v>91.840540540540545</v>
      </c>
      <c r="S121" t="str">
        <f t="shared" si="10"/>
        <v>film &amp; video</v>
      </c>
      <c r="T121" s="7" t="str">
        <f t="shared" si="11"/>
        <v>shorts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6"/>
        <v>42645.799849537041</v>
      </c>
      <c r="K122">
        <v>1472865107</v>
      </c>
      <c r="L122" s="11">
        <f t="shared" si="7"/>
        <v>42615.799849537041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8"/>
        <v>7000</v>
      </c>
      <c r="R122" s="6">
        <f t="shared" si="9"/>
        <v>10</v>
      </c>
      <c r="S122" t="str">
        <f t="shared" si="10"/>
        <v>film &amp; video</v>
      </c>
      <c r="T122" s="7" t="str">
        <f t="shared" si="11"/>
        <v>science fiction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6"/>
        <v>42112.177777777775</v>
      </c>
      <c r="K123">
        <v>1427993710</v>
      </c>
      <c r="L123" s="11">
        <f t="shared" si="7"/>
        <v>42096.454976851848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8"/>
        <v>3000</v>
      </c>
      <c r="R123" s="6">
        <f t="shared" si="9"/>
        <v>1</v>
      </c>
      <c r="S123" t="str">
        <f t="shared" si="10"/>
        <v>film &amp; video</v>
      </c>
      <c r="T123" s="7" t="str">
        <f t="shared" si="11"/>
        <v>science fiction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6"/>
        <v>42653.181793981479</v>
      </c>
      <c r="K124">
        <v>1470910907</v>
      </c>
      <c r="L124" s="11">
        <f t="shared" si="7"/>
        <v>42593.181793981479</v>
      </c>
      <c r="M124" t="b">
        <v>0</v>
      </c>
      <c r="N124">
        <v>0</v>
      </c>
      <c r="O124" t="b">
        <v>0</v>
      </c>
      <c r="P124" t="s">
        <v>8267</v>
      </c>
      <c r="Q124" s="5" t="e">
        <f t="shared" si="8"/>
        <v>#DIV/0!</v>
      </c>
      <c r="R124" s="6" t="e">
        <f t="shared" si="9"/>
        <v>#DIV/0!</v>
      </c>
      <c r="S124" t="str">
        <f t="shared" si="10"/>
        <v>film &amp; video</v>
      </c>
      <c r="T124" s="7" t="str">
        <f t="shared" si="11"/>
        <v>science fiction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6"/>
        <v>41940.666666666664</v>
      </c>
      <c r="K125">
        <v>1411411564</v>
      </c>
      <c r="L125" s="11">
        <f t="shared" si="7"/>
        <v>41904.531990740739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8"/>
        <v>364.23841059602648</v>
      </c>
      <c r="R125" s="6">
        <f t="shared" si="9"/>
        <v>25.166666666666668</v>
      </c>
      <c r="S125" t="str">
        <f t="shared" si="10"/>
        <v>film &amp; video</v>
      </c>
      <c r="T125" s="7" t="str">
        <f t="shared" si="11"/>
        <v>science fiction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6"/>
        <v>42139.678726851853</v>
      </c>
      <c r="K126">
        <v>1429568242</v>
      </c>
      <c r="L126" s="11">
        <f t="shared" si="7"/>
        <v>42114.678726851853</v>
      </c>
      <c r="M126" t="b">
        <v>0</v>
      </c>
      <c r="N126">
        <v>0</v>
      </c>
      <c r="O126" t="b">
        <v>0</v>
      </c>
      <c r="P126" t="s">
        <v>8267</v>
      </c>
      <c r="Q126" s="5" t="e">
        <f t="shared" si="8"/>
        <v>#DIV/0!</v>
      </c>
      <c r="R126" s="6" t="e">
        <f t="shared" si="9"/>
        <v>#DIV/0!</v>
      </c>
      <c r="S126" t="str">
        <f t="shared" si="10"/>
        <v>film &amp; video</v>
      </c>
      <c r="T126" s="7" t="str">
        <f t="shared" si="11"/>
        <v>science fiction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6"/>
        <v>42769.743981481486</v>
      </c>
      <c r="K127">
        <v>1480981880</v>
      </c>
      <c r="L127" s="11">
        <f t="shared" si="7"/>
        <v>42709.743981481486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8"/>
        <v>7.1428571428571432</v>
      </c>
      <c r="R127" s="6">
        <f t="shared" si="9"/>
        <v>11.666666666666666</v>
      </c>
      <c r="S127" t="str">
        <f t="shared" si="10"/>
        <v>film &amp; video</v>
      </c>
      <c r="T127" s="7" t="str">
        <f t="shared" si="11"/>
        <v>science fiction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6"/>
        <v>42165.833333333328</v>
      </c>
      <c r="K128">
        <v>1431353337</v>
      </c>
      <c r="L128" s="11">
        <f t="shared" si="7"/>
        <v>42135.339548611111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8"/>
        <v>18.024513338139869</v>
      </c>
      <c r="R128" s="6">
        <f t="shared" si="9"/>
        <v>106.69230769230769</v>
      </c>
      <c r="S128" t="str">
        <f t="shared" si="10"/>
        <v>film &amp; video</v>
      </c>
      <c r="T128" s="7" t="str">
        <f t="shared" si="11"/>
        <v>science fiction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6"/>
        <v>42097.332650462966</v>
      </c>
      <c r="K129">
        <v>1425481141</v>
      </c>
      <c r="L129" s="11">
        <f t="shared" si="7"/>
        <v>42067.37431712963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8"/>
        <v>42.10526315789474</v>
      </c>
      <c r="R129" s="6">
        <f t="shared" si="9"/>
        <v>47.5</v>
      </c>
      <c r="S129" t="str">
        <f t="shared" si="10"/>
        <v>film &amp; video</v>
      </c>
      <c r="T129" s="7" t="str">
        <f t="shared" si="11"/>
        <v>science fiction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6"/>
        <v>42662.97792824074</v>
      </c>
      <c r="K130">
        <v>1473917293</v>
      </c>
      <c r="L130" s="11">
        <f t="shared" si="7"/>
        <v>42627.97792824074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8"/>
        <v>53.561863952865558</v>
      </c>
      <c r="R130" s="6">
        <f t="shared" si="9"/>
        <v>311.16666666666669</v>
      </c>
      <c r="S130" t="str">
        <f t="shared" si="10"/>
        <v>film &amp; video</v>
      </c>
      <c r="T130" s="7" t="str">
        <f t="shared" si="11"/>
        <v>science fiction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12">(I131/86400)+25569+(-6/24)</f>
        <v>41942.687303240738</v>
      </c>
      <c r="K131">
        <v>1409524183</v>
      </c>
      <c r="L131" s="11">
        <f t="shared" ref="L131:L194" si="13">(K131/86400)+25569+(-6/24)</f>
        <v>41882.687303240738</v>
      </c>
      <c r="M131" t="b">
        <v>0</v>
      </c>
      <c r="N131">
        <v>0</v>
      </c>
      <c r="O131" t="b">
        <v>0</v>
      </c>
      <c r="P131" t="s">
        <v>8267</v>
      </c>
      <c r="Q131" s="5" t="e">
        <f t="shared" ref="Q131:Q194" si="14">D131/E131</f>
        <v>#DIV/0!</v>
      </c>
      <c r="R131" s="6" t="e">
        <f t="shared" ref="R131:R194" si="15">E131/N131</f>
        <v>#DIV/0!</v>
      </c>
      <c r="S131" t="str">
        <f t="shared" ref="S131:S194" si="16">LEFT(P131,SEARCH("/",P131,1)-1)</f>
        <v>film &amp; video</v>
      </c>
      <c r="T131" s="7" t="str">
        <f t="shared" ref="T131:T194" si="17">RIGHT(P131,LEN(P131) - SEARCH("/", P131, SEARCH("/", P131)))</f>
        <v>science fiction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12"/>
        <v>41806.594444444447</v>
      </c>
      <c r="K132">
        <v>1400536692</v>
      </c>
      <c r="L132" s="11">
        <f t="shared" si="13"/>
        <v>41778.66541666667</v>
      </c>
      <c r="M132" t="b">
        <v>0</v>
      </c>
      <c r="N132">
        <v>0</v>
      </c>
      <c r="O132" t="b">
        <v>0</v>
      </c>
      <c r="P132" t="s">
        <v>8267</v>
      </c>
      <c r="Q132" s="5" t="e">
        <f t="shared" si="14"/>
        <v>#DIV/0!</v>
      </c>
      <c r="R132" s="6" t="e">
        <f t="shared" si="15"/>
        <v>#DIV/0!</v>
      </c>
      <c r="S132" t="str">
        <f t="shared" si="16"/>
        <v>film &amp; video</v>
      </c>
      <c r="T132" s="7" t="str">
        <f t="shared" si="17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12"/>
        <v>42556.75</v>
      </c>
      <c r="K133">
        <v>1466453161</v>
      </c>
      <c r="L133" s="11">
        <f t="shared" si="13"/>
        <v>42541.587511574078</v>
      </c>
      <c r="M133" t="b">
        <v>0</v>
      </c>
      <c r="N133">
        <v>0</v>
      </c>
      <c r="O133" t="b">
        <v>0</v>
      </c>
      <c r="P133" t="s">
        <v>8267</v>
      </c>
      <c r="Q133" s="5" t="e">
        <f t="shared" si="14"/>
        <v>#DIV/0!</v>
      </c>
      <c r="R133" s="6" t="e">
        <f t="shared" si="15"/>
        <v>#DIV/0!</v>
      </c>
      <c r="S133" t="str">
        <f t="shared" si="16"/>
        <v>film &amp; video</v>
      </c>
      <c r="T133" s="7" t="str">
        <f t="shared" si="17"/>
        <v>science fiction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12"/>
        <v>41950.604247685187</v>
      </c>
      <c r="K134">
        <v>1411500607</v>
      </c>
      <c r="L134" s="11">
        <f t="shared" si="13"/>
        <v>41905.562581018516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4"/>
        <v>10.450685826257349</v>
      </c>
      <c r="R134" s="6">
        <f t="shared" si="15"/>
        <v>94.506172839506178</v>
      </c>
      <c r="S134" t="str">
        <f t="shared" si="16"/>
        <v>film &amp; video</v>
      </c>
      <c r="T134" s="7" t="str">
        <f t="shared" si="17"/>
        <v>science fiction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12"/>
        <v>42521.479861111111</v>
      </c>
      <c r="K135">
        <v>1462130584</v>
      </c>
      <c r="L135" s="11">
        <f t="shared" si="13"/>
        <v>42491.55768518518</v>
      </c>
      <c r="M135" t="b">
        <v>0</v>
      </c>
      <c r="N135">
        <v>0</v>
      </c>
      <c r="O135" t="b">
        <v>0</v>
      </c>
      <c r="P135" t="s">
        <v>8267</v>
      </c>
      <c r="Q135" s="5" t="e">
        <f t="shared" si="14"/>
        <v>#DIV/0!</v>
      </c>
      <c r="R135" s="6" t="e">
        <f t="shared" si="15"/>
        <v>#DIV/0!</v>
      </c>
      <c r="S135" t="str">
        <f t="shared" si="16"/>
        <v>film &amp; video</v>
      </c>
      <c r="T135" s="7" t="str">
        <f t="shared" si="17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12"/>
        <v>42251.458333333328</v>
      </c>
      <c r="K136">
        <v>1438811418</v>
      </c>
      <c r="L136" s="11">
        <f t="shared" si="13"/>
        <v>42221.659930555557</v>
      </c>
      <c r="M136" t="b">
        <v>0</v>
      </c>
      <c r="N136">
        <v>0</v>
      </c>
      <c r="O136" t="b">
        <v>0</v>
      </c>
      <c r="P136" t="s">
        <v>8267</v>
      </c>
      <c r="Q136" s="5" t="e">
        <f t="shared" si="14"/>
        <v>#DIV/0!</v>
      </c>
      <c r="R136" s="6" t="e">
        <f t="shared" si="15"/>
        <v>#DIV/0!</v>
      </c>
      <c r="S136" t="str">
        <f t="shared" si="16"/>
        <v>film &amp; video</v>
      </c>
      <c r="T136" s="7" t="str">
        <f t="shared" si="17"/>
        <v>science fiction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12"/>
        <v>41821.541666666664</v>
      </c>
      <c r="K137">
        <v>1401354597</v>
      </c>
      <c r="L137" s="11">
        <f t="shared" si="13"/>
        <v>41788.131909722222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4"/>
        <v>7.4441687344913152</v>
      </c>
      <c r="R137" s="6">
        <f t="shared" si="15"/>
        <v>80.599999999999994</v>
      </c>
      <c r="S137" t="str">
        <f t="shared" si="16"/>
        <v>film &amp; video</v>
      </c>
      <c r="T137" s="7" t="str">
        <f t="shared" si="17"/>
        <v>science fiction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12"/>
        <v>42140.177777777775</v>
      </c>
      <c r="K138">
        <v>1427968234</v>
      </c>
      <c r="L138" s="11">
        <f t="shared" si="13"/>
        <v>42096.160115740742</v>
      </c>
      <c r="M138" t="b">
        <v>0</v>
      </c>
      <c r="N138">
        <v>0</v>
      </c>
      <c r="O138" t="b">
        <v>0</v>
      </c>
      <c r="P138" t="s">
        <v>8267</v>
      </c>
      <c r="Q138" s="5" t="e">
        <f t="shared" si="14"/>
        <v>#DIV/0!</v>
      </c>
      <c r="R138" s="6" t="e">
        <f t="shared" si="15"/>
        <v>#DIV/0!</v>
      </c>
      <c r="S138" t="str">
        <f t="shared" si="16"/>
        <v>film &amp; video</v>
      </c>
      <c r="T138" s="7" t="str">
        <f t="shared" si="17"/>
        <v>science fiction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12"/>
        <v>42289.323993055557</v>
      </c>
      <c r="K139">
        <v>1440337593</v>
      </c>
      <c r="L139" s="11">
        <f t="shared" si="13"/>
        <v>42239.323993055557</v>
      </c>
      <c r="M139" t="b">
        <v>0</v>
      </c>
      <c r="N139">
        <v>0</v>
      </c>
      <c r="O139" t="b">
        <v>0</v>
      </c>
      <c r="P139" t="s">
        <v>8267</v>
      </c>
      <c r="Q139" s="5" t="e">
        <f t="shared" si="14"/>
        <v>#DIV/0!</v>
      </c>
      <c r="R139" s="6" t="e">
        <f t="shared" si="15"/>
        <v>#DIV/0!</v>
      </c>
      <c r="S139" t="str">
        <f t="shared" si="16"/>
        <v>film &amp; video</v>
      </c>
      <c r="T139" s="7" t="str">
        <f t="shared" si="17"/>
        <v>science fiction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12"/>
        <v>42216.957638888889</v>
      </c>
      <c r="K140">
        <v>1435731041</v>
      </c>
      <c r="L140" s="11">
        <f t="shared" si="13"/>
        <v>42186.007418981477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4"/>
        <v>31.833616298811545</v>
      </c>
      <c r="R140" s="6">
        <f t="shared" si="15"/>
        <v>81.241379310344826</v>
      </c>
      <c r="S140" t="str">
        <f t="shared" si="16"/>
        <v>film &amp; video</v>
      </c>
      <c r="T140" s="7" t="str">
        <f t="shared" si="17"/>
        <v>science fiction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12"/>
        <v>42197.670972222222</v>
      </c>
      <c r="K141">
        <v>1435874772</v>
      </c>
      <c r="L141" s="11">
        <f t="shared" si="13"/>
        <v>42187.670972222222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4"/>
        <v>1</v>
      </c>
      <c r="R141" s="6">
        <f t="shared" si="15"/>
        <v>500</v>
      </c>
      <c r="S141" t="str">
        <f t="shared" si="16"/>
        <v>film &amp; video</v>
      </c>
      <c r="T141" s="7" t="str">
        <f t="shared" si="17"/>
        <v>science fiction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12"/>
        <v>42082.90662037037</v>
      </c>
      <c r="K142">
        <v>1424234732</v>
      </c>
      <c r="L142" s="11">
        <f t="shared" si="13"/>
        <v>42052.948287037041</v>
      </c>
      <c r="M142" t="b">
        <v>0</v>
      </c>
      <c r="N142">
        <v>0</v>
      </c>
      <c r="O142" t="b">
        <v>0</v>
      </c>
      <c r="P142" t="s">
        <v>8267</v>
      </c>
      <c r="Q142" s="5" t="e">
        <f t="shared" si="14"/>
        <v>#DIV/0!</v>
      </c>
      <c r="R142" s="6" t="e">
        <f t="shared" si="15"/>
        <v>#DIV/0!</v>
      </c>
      <c r="S142" t="str">
        <f t="shared" si="16"/>
        <v>film &amp; video</v>
      </c>
      <c r="T142" s="7" t="str">
        <f t="shared" si="17"/>
        <v>science fiction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12"/>
        <v>42154.903043981481</v>
      </c>
      <c r="K143">
        <v>1429155623</v>
      </c>
      <c r="L143" s="11">
        <f t="shared" si="13"/>
        <v>42109.903043981481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4"/>
        <v>9.2807424593967518</v>
      </c>
      <c r="R143" s="6">
        <f t="shared" si="15"/>
        <v>46.178571428571431</v>
      </c>
      <c r="S143" t="str">
        <f t="shared" si="16"/>
        <v>film &amp; video</v>
      </c>
      <c r="T143" s="7" t="str">
        <f t="shared" si="17"/>
        <v>science fiction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12"/>
        <v>41959.684930555552</v>
      </c>
      <c r="K144">
        <v>1414358778</v>
      </c>
      <c r="L144" s="11">
        <f t="shared" si="13"/>
        <v>41938.643263888887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4"/>
        <v>300</v>
      </c>
      <c r="R144" s="6">
        <f t="shared" si="15"/>
        <v>10</v>
      </c>
      <c r="S144" t="str">
        <f t="shared" si="16"/>
        <v>film &amp; video</v>
      </c>
      <c r="T144" s="7" t="str">
        <f t="shared" si="17"/>
        <v>science fiction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12"/>
        <v>42615.996527777781</v>
      </c>
      <c r="K145">
        <v>1467941542</v>
      </c>
      <c r="L145" s="11">
        <f t="shared" si="13"/>
        <v>42558.814143518517</v>
      </c>
      <c r="M145" t="b">
        <v>0</v>
      </c>
      <c r="N145">
        <v>0</v>
      </c>
      <c r="O145" t="b">
        <v>0</v>
      </c>
      <c r="P145" t="s">
        <v>8267</v>
      </c>
      <c r="Q145" s="5" t="e">
        <f t="shared" si="14"/>
        <v>#DIV/0!</v>
      </c>
      <c r="R145" s="6" t="e">
        <f t="shared" si="15"/>
        <v>#DIV/0!</v>
      </c>
      <c r="S145" t="str">
        <f t="shared" si="16"/>
        <v>film &amp; video</v>
      </c>
      <c r="T145" s="7" t="str">
        <f t="shared" si="17"/>
        <v>science fiction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12"/>
        <v>42107.47074074074</v>
      </c>
      <c r="K146">
        <v>1423765072</v>
      </c>
      <c r="L146" s="11">
        <f t="shared" si="13"/>
        <v>42047.512407407412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4"/>
        <v>3.6231884057971016</v>
      </c>
      <c r="R146" s="6">
        <f t="shared" si="15"/>
        <v>55.945945945945944</v>
      </c>
      <c r="S146" t="str">
        <f t="shared" si="16"/>
        <v>film &amp; video</v>
      </c>
      <c r="T146" s="7" t="str">
        <f t="shared" si="17"/>
        <v>science fiction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12"/>
        <v>42227.292268518519</v>
      </c>
      <c r="K147">
        <v>1436965252</v>
      </c>
      <c r="L147" s="11">
        <f t="shared" si="13"/>
        <v>42200.292268518519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4"/>
        <v>13.31360946745562</v>
      </c>
      <c r="R147" s="6">
        <f t="shared" si="15"/>
        <v>37.555555555555557</v>
      </c>
      <c r="S147" t="str">
        <f t="shared" si="16"/>
        <v>film &amp; video</v>
      </c>
      <c r="T147" s="7" t="str">
        <f t="shared" si="17"/>
        <v>science fiction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12"/>
        <v>42752.766180555554</v>
      </c>
      <c r="K148">
        <v>1479514998</v>
      </c>
      <c r="L148" s="11">
        <f t="shared" si="13"/>
        <v>42692.766180555554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4"/>
        <v>173.91304347826087</v>
      </c>
      <c r="R148" s="6">
        <f t="shared" si="15"/>
        <v>38.333333333333336</v>
      </c>
      <c r="S148" t="str">
        <f t="shared" si="16"/>
        <v>film &amp; video</v>
      </c>
      <c r="T148" s="7" t="str">
        <f t="shared" si="17"/>
        <v>science fiction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12"/>
        <v>42012.512499999997</v>
      </c>
      <c r="K149">
        <v>1417026340</v>
      </c>
      <c r="L149" s="11">
        <f t="shared" si="13"/>
        <v>41969.517824074079</v>
      </c>
      <c r="M149" t="b">
        <v>0</v>
      </c>
      <c r="N149">
        <v>0</v>
      </c>
      <c r="O149" t="b">
        <v>0</v>
      </c>
      <c r="P149" t="s">
        <v>8267</v>
      </c>
      <c r="Q149" s="5" t="e">
        <f t="shared" si="14"/>
        <v>#DIV/0!</v>
      </c>
      <c r="R149" s="6" t="e">
        <f t="shared" si="15"/>
        <v>#DIV/0!</v>
      </c>
      <c r="S149" t="str">
        <f t="shared" si="16"/>
        <v>film &amp; video</v>
      </c>
      <c r="T149" s="7" t="str">
        <f t="shared" si="17"/>
        <v>science fiction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12"/>
        <v>42427.031666666662</v>
      </c>
      <c r="K150">
        <v>1453963536</v>
      </c>
      <c r="L150" s="11">
        <f t="shared" si="13"/>
        <v>42397.031666666662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4"/>
        <v>1250</v>
      </c>
      <c r="R150" s="6">
        <f t="shared" si="15"/>
        <v>20</v>
      </c>
      <c r="S150" t="str">
        <f t="shared" si="16"/>
        <v>film &amp; video</v>
      </c>
      <c r="T150" s="7" t="str">
        <f t="shared" si="17"/>
        <v>science fiction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12"/>
        <v>41998.083333333328</v>
      </c>
      <c r="K151">
        <v>1416888470</v>
      </c>
      <c r="L151" s="11">
        <f t="shared" si="13"/>
        <v>41967.922106481477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4"/>
        <v>108.69565217391305</v>
      </c>
      <c r="R151" s="6">
        <f t="shared" si="15"/>
        <v>15.333333333333334</v>
      </c>
      <c r="S151" t="str">
        <f t="shared" si="16"/>
        <v>film &amp; video</v>
      </c>
      <c r="T151" s="7" t="str">
        <f t="shared" si="17"/>
        <v>science fiction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12"/>
        <v>42149.911828703705</v>
      </c>
      <c r="K152">
        <v>1427428382</v>
      </c>
      <c r="L152" s="11">
        <f t="shared" si="13"/>
        <v>42089.911828703705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4"/>
        <v>4.31721572794899</v>
      </c>
      <c r="R152" s="6">
        <f t="shared" si="15"/>
        <v>449.43283582089555</v>
      </c>
      <c r="S152" t="str">
        <f t="shared" si="16"/>
        <v>film &amp; video</v>
      </c>
      <c r="T152" s="7" t="str">
        <f t="shared" si="17"/>
        <v>science fiction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12"/>
        <v>42173.300821759258</v>
      </c>
      <c r="K153">
        <v>1429449191</v>
      </c>
      <c r="L153" s="11">
        <f t="shared" si="13"/>
        <v>42113.300821759258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4"/>
        <v>1785.7142857142858</v>
      </c>
      <c r="R153" s="6">
        <f t="shared" si="15"/>
        <v>28</v>
      </c>
      <c r="S153" t="str">
        <f t="shared" si="16"/>
        <v>film &amp; video</v>
      </c>
      <c r="T153" s="7" t="str">
        <f t="shared" si="17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12"/>
        <v>41904.827546296292</v>
      </c>
      <c r="K154">
        <v>1408845100</v>
      </c>
      <c r="L154" s="11">
        <f t="shared" si="13"/>
        <v>41874.827546296292</v>
      </c>
      <c r="M154" t="b">
        <v>0</v>
      </c>
      <c r="N154">
        <v>2</v>
      </c>
      <c r="O154" t="b">
        <v>0</v>
      </c>
      <c r="P154" t="s">
        <v>8267</v>
      </c>
      <c r="Q154" s="5">
        <f t="shared" si="14"/>
        <v>12666.666666666666</v>
      </c>
      <c r="R154" s="6">
        <f t="shared" si="15"/>
        <v>15</v>
      </c>
      <c r="S154" t="str">
        <f t="shared" si="16"/>
        <v>film &amp; video</v>
      </c>
      <c r="T154" s="7" t="str">
        <f t="shared" si="17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12"/>
        <v>41975.377824074079</v>
      </c>
      <c r="K155">
        <v>1413900244</v>
      </c>
      <c r="L155" s="11">
        <f t="shared" si="13"/>
        <v>41933.336157407408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4"/>
        <v>139.27576601671308</v>
      </c>
      <c r="R155" s="6">
        <f t="shared" si="15"/>
        <v>35.9</v>
      </c>
      <c r="S155" t="str">
        <f t="shared" si="16"/>
        <v>film &amp; video</v>
      </c>
      <c r="T155" s="7" t="str">
        <f t="shared" si="17"/>
        <v>science fiction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12"/>
        <v>42158.297395833331</v>
      </c>
      <c r="K156">
        <v>1429621695</v>
      </c>
      <c r="L156" s="11">
        <f t="shared" si="13"/>
        <v>42115.297395833331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4"/>
        <v>37.5</v>
      </c>
      <c r="R156" s="6">
        <f t="shared" si="15"/>
        <v>13.333333333333334</v>
      </c>
      <c r="S156" t="str">
        <f t="shared" si="16"/>
        <v>film &amp; video</v>
      </c>
      <c r="T156" s="7" t="str">
        <f t="shared" si="17"/>
        <v>science fiction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12"/>
        <v>42208.309432870374</v>
      </c>
      <c r="K157">
        <v>1434201935</v>
      </c>
      <c r="L157" s="11">
        <f t="shared" si="13"/>
        <v>42168.309432870374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4"/>
        <v>16666.666666666668</v>
      </c>
      <c r="R157" s="6">
        <f t="shared" si="15"/>
        <v>20.25</v>
      </c>
      <c r="S157" t="str">
        <f t="shared" si="16"/>
        <v>film &amp; video</v>
      </c>
      <c r="T157" s="7" t="str">
        <f t="shared" si="17"/>
        <v>science fiction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12"/>
        <v>41853.874953703707</v>
      </c>
      <c r="K158">
        <v>1401850796</v>
      </c>
      <c r="L158" s="11">
        <f t="shared" si="13"/>
        <v>41793.874953703707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4"/>
        <v>19.607843137254903</v>
      </c>
      <c r="R158" s="6">
        <f t="shared" si="15"/>
        <v>119</v>
      </c>
      <c r="S158" t="str">
        <f t="shared" si="16"/>
        <v>film &amp; video</v>
      </c>
      <c r="T158" s="7" t="str">
        <f t="shared" si="17"/>
        <v>science fiction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12"/>
        <v>42426.661712962959</v>
      </c>
      <c r="K159">
        <v>1453931572</v>
      </c>
      <c r="L159" s="11">
        <f t="shared" si="13"/>
        <v>42396.661712962959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4"/>
        <v>374.375</v>
      </c>
      <c r="R159" s="6">
        <f t="shared" si="15"/>
        <v>4</v>
      </c>
      <c r="S159" t="str">
        <f t="shared" si="16"/>
        <v>film &amp; video</v>
      </c>
      <c r="T159" s="7" t="str">
        <f t="shared" si="17"/>
        <v>science fiction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12"/>
        <v>41933.82671296296</v>
      </c>
      <c r="K160">
        <v>1411350628</v>
      </c>
      <c r="L160" s="11">
        <f t="shared" si="13"/>
        <v>41903.82671296296</v>
      </c>
      <c r="M160" t="b">
        <v>0</v>
      </c>
      <c r="N160">
        <v>0</v>
      </c>
      <c r="O160" t="b">
        <v>0</v>
      </c>
      <c r="P160" t="s">
        <v>8267</v>
      </c>
      <c r="Q160" s="5" t="e">
        <f t="shared" si="14"/>
        <v>#DIV/0!</v>
      </c>
      <c r="R160" s="6" t="e">
        <f t="shared" si="15"/>
        <v>#DIV/0!</v>
      </c>
      <c r="S160" t="str">
        <f t="shared" si="16"/>
        <v>film &amp; video</v>
      </c>
      <c r="T160" s="7" t="str">
        <f t="shared" si="17"/>
        <v>science fiction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12"/>
        <v>42554.184548611112</v>
      </c>
      <c r="K161">
        <v>1464085545</v>
      </c>
      <c r="L161" s="11">
        <f t="shared" si="13"/>
        <v>42514.184548611112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4"/>
        <v>50000</v>
      </c>
      <c r="R161" s="6">
        <f t="shared" si="15"/>
        <v>10</v>
      </c>
      <c r="S161" t="str">
        <f t="shared" si="16"/>
        <v>film &amp; video</v>
      </c>
      <c r="T161" s="7" t="str">
        <f t="shared" si="17"/>
        <v>science fiction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12"/>
        <v>42231.663090277776</v>
      </c>
      <c r="K162">
        <v>1434491691</v>
      </c>
      <c r="L162" s="11">
        <f t="shared" si="13"/>
        <v>42171.663090277776</v>
      </c>
      <c r="M162" t="b">
        <v>0</v>
      </c>
      <c r="N162">
        <v>0</v>
      </c>
      <c r="O162" t="b">
        <v>0</v>
      </c>
      <c r="P162" t="s">
        <v>8268</v>
      </c>
      <c r="Q162" s="5" t="e">
        <f t="shared" si="14"/>
        <v>#DIV/0!</v>
      </c>
      <c r="R162" s="6" t="e">
        <f t="shared" si="15"/>
        <v>#DIV/0!</v>
      </c>
      <c r="S162" t="str">
        <f t="shared" si="16"/>
        <v>film &amp; video</v>
      </c>
      <c r="T162" s="7" t="str">
        <f t="shared" si="17"/>
        <v>drama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12"/>
        <v>41822.437442129631</v>
      </c>
      <c r="K163">
        <v>1401726595</v>
      </c>
      <c r="L163" s="11">
        <f t="shared" si="13"/>
        <v>41792.437442129631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4"/>
        <v>10000</v>
      </c>
      <c r="R163" s="6">
        <f t="shared" si="15"/>
        <v>5</v>
      </c>
      <c r="S163" t="str">
        <f t="shared" si="16"/>
        <v>film &amp; video</v>
      </c>
      <c r="T163" s="7" t="str">
        <f t="shared" si="17"/>
        <v>drama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12"/>
        <v>41867.737500000003</v>
      </c>
      <c r="K164">
        <v>1405393356</v>
      </c>
      <c r="L164" s="11">
        <f t="shared" si="13"/>
        <v>41834.876805555556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4"/>
        <v>6.4367816091954024</v>
      </c>
      <c r="R164" s="6">
        <f t="shared" si="15"/>
        <v>43.5</v>
      </c>
      <c r="S164" t="str">
        <f t="shared" si="16"/>
        <v>film &amp; video</v>
      </c>
      <c r="T164" s="7" t="str">
        <f t="shared" si="17"/>
        <v>drama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12"/>
        <v>42277.75</v>
      </c>
      <c r="K165">
        <v>1440716654</v>
      </c>
      <c r="L165" s="11">
        <f t="shared" si="13"/>
        <v>42243.711273148147</v>
      </c>
      <c r="M165" t="b">
        <v>0</v>
      </c>
      <c r="N165">
        <v>0</v>
      </c>
      <c r="O165" t="b">
        <v>0</v>
      </c>
      <c r="P165" t="s">
        <v>8268</v>
      </c>
      <c r="Q165" s="5" t="e">
        <f t="shared" si="14"/>
        <v>#DIV/0!</v>
      </c>
      <c r="R165" s="6" t="e">
        <f t="shared" si="15"/>
        <v>#DIV/0!</v>
      </c>
      <c r="S165" t="str">
        <f t="shared" si="16"/>
        <v>film &amp; video</v>
      </c>
      <c r="T165" s="7" t="str">
        <f t="shared" si="17"/>
        <v>drama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12"/>
        <v>41901.512743055559</v>
      </c>
      <c r="K166">
        <v>1405966701</v>
      </c>
      <c r="L166" s="11">
        <f t="shared" si="13"/>
        <v>41841.512743055559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4"/>
        <v>187.5</v>
      </c>
      <c r="R166" s="6">
        <f t="shared" si="15"/>
        <v>91.428571428571431</v>
      </c>
      <c r="S166" t="str">
        <f t="shared" si="16"/>
        <v>film &amp; video</v>
      </c>
      <c r="T166" s="7" t="str">
        <f t="shared" si="17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12"/>
        <v>42381.408842592587</v>
      </c>
      <c r="K167">
        <v>1450021724</v>
      </c>
      <c r="L167" s="11">
        <f t="shared" si="13"/>
        <v>42351.408842592587</v>
      </c>
      <c r="M167" t="b">
        <v>0</v>
      </c>
      <c r="N167">
        <v>0</v>
      </c>
      <c r="O167" t="b">
        <v>0</v>
      </c>
      <c r="P167" t="s">
        <v>8268</v>
      </c>
      <c r="Q167" s="5" t="e">
        <f t="shared" si="14"/>
        <v>#DIV/0!</v>
      </c>
      <c r="R167" s="6" t="e">
        <f t="shared" si="15"/>
        <v>#DIV/0!</v>
      </c>
      <c r="S167" t="str">
        <f t="shared" si="16"/>
        <v>film &amp; video</v>
      </c>
      <c r="T167" s="7" t="str">
        <f t="shared" si="17"/>
        <v>drama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12"/>
        <v>42750.825949074075</v>
      </c>
      <c r="K168">
        <v>1481939362</v>
      </c>
      <c r="L168" s="11">
        <f t="shared" si="13"/>
        <v>42720.825949074075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4"/>
        <v>1.6666666666666667</v>
      </c>
      <c r="R168" s="6">
        <f t="shared" si="15"/>
        <v>3000</v>
      </c>
      <c r="S168" t="str">
        <f t="shared" si="16"/>
        <v>film &amp; video</v>
      </c>
      <c r="T168" s="7" t="str">
        <f t="shared" si="17"/>
        <v>drama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12"/>
        <v>42220.677488425921</v>
      </c>
      <c r="K169">
        <v>1433542535</v>
      </c>
      <c r="L169" s="11">
        <f t="shared" si="13"/>
        <v>42160.677488425921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4"/>
        <v>10000</v>
      </c>
      <c r="R169" s="6">
        <f t="shared" si="15"/>
        <v>5.5</v>
      </c>
      <c r="S169" t="str">
        <f t="shared" si="16"/>
        <v>film &amp; video</v>
      </c>
      <c r="T169" s="7" t="str">
        <f t="shared" si="17"/>
        <v>drama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12"/>
        <v>42082.543634259258</v>
      </c>
      <c r="K170">
        <v>1424203370</v>
      </c>
      <c r="L170" s="11">
        <f t="shared" si="13"/>
        <v>42052.58530092593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4"/>
        <v>24.615384615384617</v>
      </c>
      <c r="R170" s="6">
        <f t="shared" si="15"/>
        <v>108.33333333333333</v>
      </c>
      <c r="S170" t="str">
        <f t="shared" si="16"/>
        <v>film &amp; video</v>
      </c>
      <c r="T170" s="7" t="str">
        <f t="shared" si="17"/>
        <v>drama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12"/>
        <v>41930.255312499998</v>
      </c>
      <c r="K171">
        <v>1411042059</v>
      </c>
      <c r="L171" s="11">
        <f t="shared" si="13"/>
        <v>41900.255312499998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4"/>
        <v>4.4642857142857144</v>
      </c>
      <c r="R171" s="6">
        <f t="shared" si="15"/>
        <v>56</v>
      </c>
      <c r="S171" t="str">
        <f t="shared" si="16"/>
        <v>film &amp; video</v>
      </c>
      <c r="T171" s="7" t="str">
        <f t="shared" si="17"/>
        <v>drama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12"/>
        <v>42245.977777777778</v>
      </c>
      <c r="K172">
        <v>1438385283</v>
      </c>
      <c r="L172" s="11">
        <f t="shared" si="13"/>
        <v>42216.727812500001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4"/>
        <v>30.76923076923077</v>
      </c>
      <c r="R172" s="6">
        <f t="shared" si="15"/>
        <v>32.5</v>
      </c>
      <c r="S172" t="str">
        <f t="shared" si="16"/>
        <v>film &amp; video</v>
      </c>
      <c r="T172" s="7" t="str">
        <f t="shared" si="17"/>
        <v>drama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12"/>
        <v>42593.930717592593</v>
      </c>
      <c r="K173">
        <v>1465791614</v>
      </c>
      <c r="L173" s="11">
        <f t="shared" si="13"/>
        <v>42533.930717592593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4"/>
        <v>50000</v>
      </c>
      <c r="R173" s="6">
        <f t="shared" si="15"/>
        <v>1</v>
      </c>
      <c r="S173" t="str">
        <f t="shared" si="16"/>
        <v>film &amp; video</v>
      </c>
      <c r="T173" s="7" t="str">
        <f t="shared" si="17"/>
        <v>drama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12"/>
        <v>42082.103275462963</v>
      </c>
      <c r="K174">
        <v>1423733323</v>
      </c>
      <c r="L174" s="11">
        <f t="shared" si="13"/>
        <v>42047.144942129627</v>
      </c>
      <c r="M174" t="b">
        <v>0</v>
      </c>
      <c r="N174">
        <v>0</v>
      </c>
      <c r="O174" t="b">
        <v>0</v>
      </c>
      <c r="P174" t="s">
        <v>8268</v>
      </c>
      <c r="Q174" s="5" t="e">
        <f t="shared" si="14"/>
        <v>#DIV/0!</v>
      </c>
      <c r="R174" s="6" t="e">
        <f t="shared" si="15"/>
        <v>#DIV/0!</v>
      </c>
      <c r="S174" t="str">
        <f t="shared" si="16"/>
        <v>film &amp; video</v>
      </c>
      <c r="T174" s="7" t="str">
        <f t="shared" si="17"/>
        <v>drama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12"/>
        <v>42063.323009259257</v>
      </c>
      <c r="K175">
        <v>1422539108</v>
      </c>
      <c r="L175" s="11">
        <f t="shared" si="13"/>
        <v>42033.323009259257</v>
      </c>
      <c r="M175" t="b">
        <v>0</v>
      </c>
      <c r="N175">
        <v>0</v>
      </c>
      <c r="O175" t="b">
        <v>0</v>
      </c>
      <c r="P175" t="s">
        <v>8268</v>
      </c>
      <c r="Q175" s="5" t="e">
        <f t="shared" si="14"/>
        <v>#DIV/0!</v>
      </c>
      <c r="R175" s="6" t="e">
        <f t="shared" si="15"/>
        <v>#DIV/0!</v>
      </c>
      <c r="S175" t="str">
        <f t="shared" si="16"/>
        <v>film &amp; video</v>
      </c>
      <c r="T175" s="7" t="str">
        <f t="shared" si="17"/>
        <v>drama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12"/>
        <v>42132.508981481486</v>
      </c>
      <c r="K176">
        <v>1425924776</v>
      </c>
      <c r="L176" s="11">
        <f t="shared" si="13"/>
        <v>42072.508981481486</v>
      </c>
      <c r="M176" t="b">
        <v>0</v>
      </c>
      <c r="N176">
        <v>0</v>
      </c>
      <c r="O176" t="b">
        <v>0</v>
      </c>
      <c r="P176" t="s">
        <v>8268</v>
      </c>
      <c r="Q176" s="5" t="e">
        <f t="shared" si="14"/>
        <v>#DIV/0!</v>
      </c>
      <c r="R176" s="6" t="e">
        <f t="shared" si="15"/>
        <v>#DIV/0!</v>
      </c>
      <c r="S176" t="str">
        <f t="shared" si="16"/>
        <v>film &amp; video</v>
      </c>
      <c r="T176" s="7" t="str">
        <f t="shared" si="17"/>
        <v>drama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12"/>
        <v>41880.527905092589</v>
      </c>
      <c r="K177">
        <v>1407177611</v>
      </c>
      <c r="L177" s="11">
        <f t="shared" si="13"/>
        <v>41855.527905092589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4"/>
        <v>15.420200462606013</v>
      </c>
      <c r="R177" s="6">
        <f t="shared" si="15"/>
        <v>49.884615384615387</v>
      </c>
      <c r="S177" t="str">
        <f t="shared" si="16"/>
        <v>film &amp; video</v>
      </c>
      <c r="T177" s="7" t="str">
        <f t="shared" si="17"/>
        <v>drama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12"/>
        <v>42221.574062500003</v>
      </c>
      <c r="K178">
        <v>1436211999</v>
      </c>
      <c r="L178" s="11">
        <f t="shared" si="13"/>
        <v>42191.574062500003</v>
      </c>
      <c r="M178" t="b">
        <v>0</v>
      </c>
      <c r="N178">
        <v>0</v>
      </c>
      <c r="O178" t="b">
        <v>0</v>
      </c>
      <c r="P178" t="s">
        <v>8268</v>
      </c>
      <c r="Q178" s="5" t="e">
        <f t="shared" si="14"/>
        <v>#DIV/0!</v>
      </c>
      <c r="R178" s="6" t="e">
        <f t="shared" si="15"/>
        <v>#DIV/0!</v>
      </c>
      <c r="S178" t="str">
        <f t="shared" si="16"/>
        <v>film &amp; video</v>
      </c>
      <c r="T178" s="7" t="str">
        <f t="shared" si="17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12"/>
        <v>42086.75608796296</v>
      </c>
      <c r="K179">
        <v>1425690526</v>
      </c>
      <c r="L179" s="11">
        <f t="shared" si="13"/>
        <v>42069.797754629632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4"/>
        <v>2.5</v>
      </c>
      <c r="R179" s="6">
        <f t="shared" si="15"/>
        <v>25.714285714285715</v>
      </c>
      <c r="S179" t="str">
        <f t="shared" si="16"/>
        <v>film &amp; video</v>
      </c>
      <c r="T179" s="7" t="str">
        <f t="shared" si="17"/>
        <v>drama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12"/>
        <v>42334.747048611112</v>
      </c>
      <c r="K180">
        <v>1445986545</v>
      </c>
      <c r="L180" s="11">
        <f t="shared" si="13"/>
        <v>42304.705381944441</v>
      </c>
      <c r="M180" t="b">
        <v>0</v>
      </c>
      <c r="N180">
        <v>0</v>
      </c>
      <c r="O180" t="b">
        <v>0</v>
      </c>
      <c r="P180" t="s">
        <v>8268</v>
      </c>
      <c r="Q180" s="5" t="e">
        <f t="shared" si="14"/>
        <v>#DIV/0!</v>
      </c>
      <c r="R180" s="6" t="e">
        <f t="shared" si="15"/>
        <v>#DIV/0!</v>
      </c>
      <c r="S180" t="str">
        <f t="shared" si="16"/>
        <v>film &amp; video</v>
      </c>
      <c r="T180" s="7" t="str">
        <f t="shared" si="17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12"/>
        <v>42432.830497685187</v>
      </c>
      <c r="K181">
        <v>1454464555</v>
      </c>
      <c r="L181" s="11">
        <f t="shared" si="13"/>
        <v>42402.830497685187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4"/>
        <v>5</v>
      </c>
      <c r="R181" s="6">
        <f t="shared" si="15"/>
        <v>100</v>
      </c>
      <c r="S181" t="str">
        <f t="shared" si="16"/>
        <v>film &amp; video</v>
      </c>
      <c r="T181" s="7" t="str">
        <f t="shared" si="17"/>
        <v>drama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12"/>
        <v>42107.541666666672</v>
      </c>
      <c r="K182">
        <v>1425512843</v>
      </c>
      <c r="L182" s="11">
        <f t="shared" si="13"/>
        <v>42067.741238425922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4"/>
        <v>2.9925187032418954</v>
      </c>
      <c r="R182" s="6">
        <f t="shared" si="15"/>
        <v>30.846153846153847</v>
      </c>
      <c r="S182" t="str">
        <f t="shared" si="16"/>
        <v>film &amp; video</v>
      </c>
      <c r="T182" s="7" t="str">
        <f t="shared" si="17"/>
        <v>drama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12"/>
        <v>42177.491840277777</v>
      </c>
      <c r="K183">
        <v>1432403295</v>
      </c>
      <c r="L183" s="11">
        <f t="shared" si="13"/>
        <v>42147.491840277777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4"/>
        <v>4.7409972299168972</v>
      </c>
      <c r="R183" s="6">
        <f t="shared" si="15"/>
        <v>180.5</v>
      </c>
      <c r="S183" t="str">
        <f t="shared" si="16"/>
        <v>film &amp; video</v>
      </c>
      <c r="T183" s="7" t="str">
        <f t="shared" si="17"/>
        <v>drama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12"/>
        <v>42741.761944444443</v>
      </c>
      <c r="K184">
        <v>1481156232</v>
      </c>
      <c r="L184" s="11">
        <f t="shared" si="13"/>
        <v>42711.761944444443</v>
      </c>
      <c r="M184" t="b">
        <v>0</v>
      </c>
      <c r="N184">
        <v>0</v>
      </c>
      <c r="O184" t="b">
        <v>0</v>
      </c>
      <c r="P184" t="s">
        <v>8268</v>
      </c>
      <c r="Q184" s="5" t="e">
        <f t="shared" si="14"/>
        <v>#DIV/0!</v>
      </c>
      <c r="R184" s="6" t="e">
        <f t="shared" si="15"/>
        <v>#DIV/0!</v>
      </c>
      <c r="S184" t="str">
        <f t="shared" si="16"/>
        <v>film &amp; video</v>
      </c>
      <c r="T184" s="7" t="str">
        <f t="shared" si="17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12"/>
        <v>41969.601967592593</v>
      </c>
      <c r="K185">
        <v>1414438010</v>
      </c>
      <c r="L185" s="11">
        <f t="shared" si="13"/>
        <v>41939.560300925928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4"/>
        <v>2.788933511825078</v>
      </c>
      <c r="R185" s="6">
        <f t="shared" si="15"/>
        <v>373.5</v>
      </c>
      <c r="S185" t="str">
        <f t="shared" si="16"/>
        <v>film &amp; video</v>
      </c>
      <c r="T185" s="7" t="str">
        <f t="shared" si="17"/>
        <v>drama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12"/>
        <v>41882.915972222225</v>
      </c>
      <c r="K186">
        <v>1404586762</v>
      </c>
      <c r="L186" s="11">
        <f t="shared" si="13"/>
        <v>41825.541226851856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4"/>
        <v>29.411764705882351</v>
      </c>
      <c r="R186" s="6">
        <f t="shared" si="15"/>
        <v>25.5</v>
      </c>
      <c r="S186" t="str">
        <f t="shared" si="16"/>
        <v>film &amp; video</v>
      </c>
      <c r="T186" s="7" t="str">
        <f t="shared" si="17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12"/>
        <v>42600.66133101852</v>
      </c>
      <c r="K187">
        <v>1468965139</v>
      </c>
      <c r="L187" s="11">
        <f t="shared" si="13"/>
        <v>42570.66133101852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4"/>
        <v>18.181818181818183</v>
      </c>
      <c r="R187" s="6">
        <f t="shared" si="15"/>
        <v>220</v>
      </c>
      <c r="S187" t="str">
        <f t="shared" si="16"/>
        <v>film &amp; video</v>
      </c>
      <c r="T187" s="7" t="str">
        <f t="shared" si="17"/>
        <v>drama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12"/>
        <v>42797.583333333328</v>
      </c>
      <c r="K188">
        <v>1485977434</v>
      </c>
      <c r="L188" s="11">
        <f t="shared" si="13"/>
        <v>42767.562893518523</v>
      </c>
      <c r="M188" t="b">
        <v>0</v>
      </c>
      <c r="N188">
        <v>0</v>
      </c>
      <c r="O188" t="b">
        <v>0</v>
      </c>
      <c r="P188" t="s">
        <v>8268</v>
      </c>
      <c r="Q188" s="5" t="e">
        <f t="shared" si="14"/>
        <v>#DIV/0!</v>
      </c>
      <c r="R188" s="6" t="e">
        <f t="shared" si="15"/>
        <v>#DIV/0!</v>
      </c>
      <c r="S188" t="str">
        <f t="shared" si="16"/>
        <v>film &amp; video</v>
      </c>
      <c r="T188" s="7" t="str">
        <f t="shared" si="17"/>
        <v>drama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12"/>
        <v>42206.040972222225</v>
      </c>
      <c r="K189">
        <v>1435383457</v>
      </c>
      <c r="L189" s="11">
        <f t="shared" si="13"/>
        <v>42181.984456018516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4"/>
        <v>6.25</v>
      </c>
      <c r="R189" s="6">
        <f t="shared" si="15"/>
        <v>160</v>
      </c>
      <c r="S189" t="str">
        <f t="shared" si="16"/>
        <v>film &amp; video</v>
      </c>
      <c r="T189" s="7" t="str">
        <f t="shared" si="17"/>
        <v>drama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12"/>
        <v>41886.93304398148</v>
      </c>
      <c r="K190">
        <v>1407299015</v>
      </c>
      <c r="L190" s="11">
        <f t="shared" si="13"/>
        <v>41856.93304398148</v>
      </c>
      <c r="M190" t="b">
        <v>0</v>
      </c>
      <c r="N190">
        <v>0</v>
      </c>
      <c r="O190" t="b">
        <v>0</v>
      </c>
      <c r="P190" t="s">
        <v>8268</v>
      </c>
      <c r="Q190" s="5" t="e">
        <f t="shared" si="14"/>
        <v>#DIV/0!</v>
      </c>
      <c r="R190" s="6" t="e">
        <f t="shared" si="15"/>
        <v>#DIV/0!</v>
      </c>
      <c r="S190" t="str">
        <f t="shared" si="16"/>
        <v>film &amp; video</v>
      </c>
      <c r="T190" s="7" t="str">
        <f t="shared" si="17"/>
        <v>drama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12"/>
        <v>42616.440706018519</v>
      </c>
      <c r="K191">
        <v>1467736477</v>
      </c>
      <c r="L191" s="11">
        <f t="shared" si="13"/>
        <v>42556.440706018519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4"/>
        <v>1449.2753623188405</v>
      </c>
      <c r="R191" s="6">
        <f t="shared" si="15"/>
        <v>69</v>
      </c>
      <c r="S191" t="str">
        <f t="shared" si="16"/>
        <v>film &amp; video</v>
      </c>
      <c r="T191" s="7" t="str">
        <f t="shared" si="17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12"/>
        <v>42537.400995370372</v>
      </c>
      <c r="K192">
        <v>1465227446</v>
      </c>
      <c r="L192" s="11">
        <f t="shared" si="13"/>
        <v>42527.400995370372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4"/>
        <v>240</v>
      </c>
      <c r="R192" s="6">
        <f t="shared" si="15"/>
        <v>50</v>
      </c>
      <c r="S192" t="str">
        <f t="shared" si="16"/>
        <v>film &amp; video</v>
      </c>
      <c r="T192" s="7" t="str">
        <f t="shared" si="17"/>
        <v>drama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12"/>
        <v>42279.191412037035</v>
      </c>
      <c r="K193">
        <v>1440326138</v>
      </c>
      <c r="L193" s="11">
        <f t="shared" si="13"/>
        <v>42239.191412037035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4"/>
        <v>20</v>
      </c>
      <c r="R193" s="6">
        <f t="shared" si="15"/>
        <v>83.333333333333329</v>
      </c>
      <c r="S193" t="str">
        <f t="shared" si="16"/>
        <v>film &amp; video</v>
      </c>
      <c r="T193" s="7" t="str">
        <f t="shared" si="17"/>
        <v>drama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12"/>
        <v>41929.542037037041</v>
      </c>
      <c r="K194">
        <v>1410980432</v>
      </c>
      <c r="L194" s="11">
        <f t="shared" si="13"/>
        <v>41899.542037037041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4"/>
        <v>58823.529411764706</v>
      </c>
      <c r="R194" s="6">
        <f t="shared" si="15"/>
        <v>5.666666666666667</v>
      </c>
      <c r="S194" t="str">
        <f t="shared" si="16"/>
        <v>film &amp; video</v>
      </c>
      <c r="T194" s="7" t="str">
        <f t="shared" si="17"/>
        <v>drama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8">(I195/86400)+25569+(-6/24)</f>
        <v>41971.726458333331</v>
      </c>
      <c r="K195">
        <v>1412029566</v>
      </c>
      <c r="L195" s="11">
        <f t="shared" ref="L195:L258" si="19">(K195/86400)+25569+(-6/24)</f>
        <v>41911.684791666667</v>
      </c>
      <c r="M195" t="b">
        <v>0</v>
      </c>
      <c r="N195">
        <v>0</v>
      </c>
      <c r="O195" t="b">
        <v>0</v>
      </c>
      <c r="P195" t="s">
        <v>8268</v>
      </c>
      <c r="Q195" s="5" t="e">
        <f t="shared" ref="Q195:Q258" si="20">D195/E195</f>
        <v>#DIV/0!</v>
      </c>
      <c r="R195" s="6" t="e">
        <f t="shared" ref="R195:R258" si="21">E195/N195</f>
        <v>#DIV/0!</v>
      </c>
      <c r="S195" t="str">
        <f t="shared" ref="S195:S258" si="22">LEFT(P195,SEARCH("/",P195,1)-1)</f>
        <v>film &amp; video</v>
      </c>
      <c r="T195" s="7" t="str">
        <f t="shared" ref="T195:T258" si="23">RIGHT(P195,LEN(P195) - SEARCH("/", P195, SEARCH("/", P195)))</f>
        <v>drama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8"/>
        <v>42435.746886574074</v>
      </c>
      <c r="K196">
        <v>1452124531</v>
      </c>
      <c r="L196" s="11">
        <f t="shared" si="19"/>
        <v>42375.746886574074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20"/>
        <v>833.33333333333337</v>
      </c>
      <c r="R196" s="6">
        <f t="shared" si="21"/>
        <v>1</v>
      </c>
      <c r="S196" t="str">
        <f t="shared" si="22"/>
        <v>film &amp; video</v>
      </c>
      <c r="T196" s="7" t="str">
        <f t="shared" si="23"/>
        <v>drama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8"/>
        <v>42195.42050925926</v>
      </c>
      <c r="K197">
        <v>1431360332</v>
      </c>
      <c r="L197" s="11">
        <f t="shared" si="19"/>
        <v>42135.42050925926</v>
      </c>
      <c r="M197" t="b">
        <v>0</v>
      </c>
      <c r="N197">
        <v>0</v>
      </c>
      <c r="O197" t="b">
        <v>0</v>
      </c>
      <c r="P197" t="s">
        <v>8268</v>
      </c>
      <c r="Q197" s="5" t="e">
        <f t="shared" si="20"/>
        <v>#DIV/0!</v>
      </c>
      <c r="R197" s="6" t="e">
        <f t="shared" si="21"/>
        <v>#DIV/0!</v>
      </c>
      <c r="S197" t="str">
        <f t="shared" si="22"/>
        <v>film &amp; video</v>
      </c>
      <c r="T197" s="7" t="str">
        <f t="shared" si="23"/>
        <v>drama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8"/>
        <v>42287.625</v>
      </c>
      <c r="K198">
        <v>1442062898</v>
      </c>
      <c r="L198" s="11">
        <f t="shared" si="19"/>
        <v>42259.292800925927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20"/>
        <v>2.3890784982935154</v>
      </c>
      <c r="R198" s="6">
        <f t="shared" si="21"/>
        <v>77.10526315789474</v>
      </c>
      <c r="S198" t="str">
        <f t="shared" si="22"/>
        <v>film &amp; video</v>
      </c>
      <c r="T198" s="7" t="str">
        <f t="shared" si="23"/>
        <v>drama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8"/>
        <v>42783.625</v>
      </c>
      <c r="K199">
        <v>1483734100</v>
      </c>
      <c r="L199" s="11">
        <f t="shared" si="19"/>
        <v>42741.598379629635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20"/>
        <v>9.5419847328244281</v>
      </c>
      <c r="R199" s="6">
        <f t="shared" si="21"/>
        <v>32.75</v>
      </c>
      <c r="S199" t="str">
        <f t="shared" si="22"/>
        <v>film &amp; video</v>
      </c>
      <c r="T199" s="7" t="str">
        <f t="shared" si="23"/>
        <v>drama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8"/>
        <v>41917.133356481485</v>
      </c>
      <c r="K200">
        <v>1409908322</v>
      </c>
      <c r="L200" s="11">
        <f t="shared" si="19"/>
        <v>41887.133356481485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20"/>
        <v>89.605734767025083</v>
      </c>
      <c r="R200" s="6">
        <f t="shared" si="21"/>
        <v>46.5</v>
      </c>
      <c r="S200" t="str">
        <f t="shared" si="22"/>
        <v>film &amp; video</v>
      </c>
      <c r="T200" s="7" t="str">
        <f t="shared" si="23"/>
        <v>drama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8"/>
        <v>42613.873865740738</v>
      </c>
      <c r="K201">
        <v>1470106702</v>
      </c>
      <c r="L201" s="11">
        <f t="shared" si="19"/>
        <v>42583.873865740738</v>
      </c>
      <c r="M201" t="b">
        <v>0</v>
      </c>
      <c r="N201">
        <v>0</v>
      </c>
      <c r="O201" t="b">
        <v>0</v>
      </c>
      <c r="P201" t="s">
        <v>8268</v>
      </c>
      <c r="Q201" s="5" t="e">
        <f t="shared" si="20"/>
        <v>#DIV/0!</v>
      </c>
      <c r="R201" s="6" t="e">
        <f t="shared" si="21"/>
        <v>#DIV/0!</v>
      </c>
      <c r="S201" t="str">
        <f t="shared" si="22"/>
        <v>film &amp; video</v>
      </c>
      <c r="T201" s="7" t="str">
        <f t="shared" si="23"/>
        <v>drama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8"/>
        <v>41896.833368055552</v>
      </c>
      <c r="K202">
        <v>1408154403</v>
      </c>
      <c r="L202" s="11">
        <f t="shared" si="19"/>
        <v>41866.833368055552</v>
      </c>
      <c r="M202" t="b">
        <v>0</v>
      </c>
      <c r="N202">
        <v>18</v>
      </c>
      <c r="O202" t="b">
        <v>0</v>
      </c>
      <c r="P202" t="s">
        <v>8268</v>
      </c>
      <c r="Q202" s="5">
        <f t="shared" si="20"/>
        <v>3.8178867996563901</v>
      </c>
      <c r="R202" s="6">
        <f t="shared" si="21"/>
        <v>87.308333333333337</v>
      </c>
      <c r="S202" t="str">
        <f t="shared" si="22"/>
        <v>film &amp; video</v>
      </c>
      <c r="T202" s="7" t="str">
        <f t="shared" si="23"/>
        <v>drama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8"/>
        <v>42043.568622685183</v>
      </c>
      <c r="K203">
        <v>1421696329</v>
      </c>
      <c r="L203" s="11">
        <f t="shared" si="19"/>
        <v>42023.568622685183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20"/>
        <v>1.7105263157894737</v>
      </c>
      <c r="R203" s="6">
        <f t="shared" si="21"/>
        <v>54.285714285714285</v>
      </c>
      <c r="S203" t="str">
        <f t="shared" si="22"/>
        <v>film &amp; video</v>
      </c>
      <c r="T203" s="7" t="str">
        <f t="shared" si="23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8"/>
        <v>42285.624305555553</v>
      </c>
      <c r="K204">
        <v>1441750564</v>
      </c>
      <c r="L204" s="11">
        <f t="shared" si="19"/>
        <v>42255.677824074075</v>
      </c>
      <c r="M204" t="b">
        <v>0</v>
      </c>
      <c r="N204">
        <v>0</v>
      </c>
      <c r="O204" t="b">
        <v>0</v>
      </c>
      <c r="P204" t="s">
        <v>8268</v>
      </c>
      <c r="Q204" s="5" t="e">
        <f t="shared" si="20"/>
        <v>#DIV/0!</v>
      </c>
      <c r="R204" s="6" t="e">
        <f t="shared" si="21"/>
        <v>#DIV/0!</v>
      </c>
      <c r="S204" t="str">
        <f t="shared" si="22"/>
        <v>film &amp; video</v>
      </c>
      <c r="T204" s="7" t="str">
        <f t="shared" si="23"/>
        <v>drama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8"/>
        <v>42033.597962962958</v>
      </c>
      <c r="K205">
        <v>1417378864</v>
      </c>
      <c r="L205" s="11">
        <f t="shared" si="19"/>
        <v>41973.597962962958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20"/>
        <v>3.3512064343163539</v>
      </c>
      <c r="R205" s="6">
        <f t="shared" si="21"/>
        <v>93.25</v>
      </c>
      <c r="S205" t="str">
        <f t="shared" si="22"/>
        <v>film &amp; video</v>
      </c>
      <c r="T205" s="7" t="str">
        <f t="shared" si="23"/>
        <v>drama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8"/>
        <v>42586.333368055552</v>
      </c>
      <c r="K206">
        <v>1467727203</v>
      </c>
      <c r="L206" s="11">
        <f t="shared" si="19"/>
        <v>42556.333368055552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20"/>
        <v>1.9715440475799297</v>
      </c>
      <c r="R206" s="6">
        <f t="shared" si="21"/>
        <v>117.68368136117556</v>
      </c>
      <c r="S206" t="str">
        <f t="shared" si="22"/>
        <v>film &amp; video</v>
      </c>
      <c r="T206" s="7" t="str">
        <f t="shared" si="23"/>
        <v>drama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8"/>
        <v>42283.382199074069</v>
      </c>
      <c r="K207">
        <v>1441120222</v>
      </c>
      <c r="L207" s="11">
        <f t="shared" si="19"/>
        <v>42248.382199074069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20"/>
        <v>6.1538461538461542</v>
      </c>
      <c r="R207" s="6">
        <f t="shared" si="21"/>
        <v>76.470588235294116</v>
      </c>
      <c r="S207" t="str">
        <f t="shared" si="22"/>
        <v>film &amp; video</v>
      </c>
      <c r="T207" s="7" t="str">
        <f t="shared" si="23"/>
        <v>drama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8"/>
        <v>42587.754432870366</v>
      </c>
      <c r="K208">
        <v>1468627583</v>
      </c>
      <c r="L208" s="11">
        <f t="shared" si="19"/>
        <v>42566.754432870366</v>
      </c>
      <c r="M208" t="b">
        <v>0</v>
      </c>
      <c r="N208">
        <v>0</v>
      </c>
      <c r="O208" t="b">
        <v>0</v>
      </c>
      <c r="P208" t="s">
        <v>8268</v>
      </c>
      <c r="Q208" s="5" t="e">
        <f t="shared" si="20"/>
        <v>#DIV/0!</v>
      </c>
      <c r="R208" s="6" t="e">
        <f t="shared" si="21"/>
        <v>#DIV/0!</v>
      </c>
      <c r="S208" t="str">
        <f t="shared" si="22"/>
        <v>film &amp; video</v>
      </c>
      <c r="T208" s="7" t="str">
        <f t="shared" si="23"/>
        <v>drama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8"/>
        <v>42007.947199074071</v>
      </c>
      <c r="K209">
        <v>1417754638</v>
      </c>
      <c r="L209" s="11">
        <f t="shared" si="19"/>
        <v>41977.947199074071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20"/>
        <v>6.572769953051643</v>
      </c>
      <c r="R209" s="6">
        <f t="shared" si="21"/>
        <v>163.84615384615384</v>
      </c>
      <c r="S209" t="str">
        <f t="shared" si="22"/>
        <v>film &amp; video</v>
      </c>
      <c r="T209" s="7" t="str">
        <f t="shared" si="23"/>
        <v>drama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8"/>
        <v>41989.119988425926</v>
      </c>
      <c r="K210">
        <v>1416127967</v>
      </c>
      <c r="L210" s="11">
        <f t="shared" si="19"/>
        <v>41959.119988425926</v>
      </c>
      <c r="M210" t="b">
        <v>0</v>
      </c>
      <c r="N210">
        <v>0</v>
      </c>
      <c r="O210" t="b">
        <v>0</v>
      </c>
      <c r="P210" t="s">
        <v>8268</v>
      </c>
      <c r="Q210" s="5" t="e">
        <f t="shared" si="20"/>
        <v>#DIV/0!</v>
      </c>
      <c r="R210" s="6" t="e">
        <f t="shared" si="21"/>
        <v>#DIV/0!</v>
      </c>
      <c r="S210" t="str">
        <f t="shared" si="22"/>
        <v>film &amp; video</v>
      </c>
      <c r="T210" s="7" t="str">
        <f t="shared" si="23"/>
        <v>drama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8"/>
        <v>42195.672858796301</v>
      </c>
      <c r="K211">
        <v>1433974135</v>
      </c>
      <c r="L211" s="11">
        <f t="shared" si="19"/>
        <v>42165.672858796301</v>
      </c>
      <c r="M211" t="b">
        <v>0</v>
      </c>
      <c r="N211">
        <v>0</v>
      </c>
      <c r="O211" t="b">
        <v>0</v>
      </c>
      <c r="P211" t="s">
        <v>8268</v>
      </c>
      <c r="Q211" s="5" t="e">
        <f t="shared" si="20"/>
        <v>#DIV/0!</v>
      </c>
      <c r="R211" s="6" t="e">
        <f t="shared" si="21"/>
        <v>#DIV/0!</v>
      </c>
      <c r="S211" t="str">
        <f t="shared" si="22"/>
        <v>film &amp; video</v>
      </c>
      <c r="T211" s="7" t="str">
        <f t="shared" si="23"/>
        <v>drama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8"/>
        <v>42277.958333333328</v>
      </c>
      <c r="K212">
        <v>1441157592</v>
      </c>
      <c r="L212" s="11">
        <f t="shared" si="19"/>
        <v>42248.814722222218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20"/>
        <v>3.9603960396039604</v>
      </c>
      <c r="R212" s="6">
        <f t="shared" si="21"/>
        <v>91.818181818181813</v>
      </c>
      <c r="S212" t="str">
        <f t="shared" si="22"/>
        <v>film &amp; video</v>
      </c>
      <c r="T212" s="7" t="str">
        <f t="shared" si="23"/>
        <v>drama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8"/>
        <v>42265.909918981481</v>
      </c>
      <c r="K213">
        <v>1440042617</v>
      </c>
      <c r="L213" s="11">
        <f t="shared" si="19"/>
        <v>42235.909918981481</v>
      </c>
      <c r="M213" t="b">
        <v>0</v>
      </c>
      <c r="N213">
        <v>12</v>
      </c>
      <c r="O213" t="b">
        <v>0</v>
      </c>
      <c r="P213" t="s">
        <v>8268</v>
      </c>
      <c r="Q213" s="5">
        <f t="shared" si="20"/>
        <v>2.2421524663677128</v>
      </c>
      <c r="R213" s="6">
        <f t="shared" si="21"/>
        <v>185.83333333333334</v>
      </c>
      <c r="S213" t="str">
        <f t="shared" si="22"/>
        <v>film &amp; video</v>
      </c>
      <c r="T213" s="7" t="str">
        <f t="shared" si="23"/>
        <v>drama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8"/>
        <v>42476.589351851857</v>
      </c>
      <c r="K214">
        <v>1455656920</v>
      </c>
      <c r="L214" s="11">
        <f t="shared" si="19"/>
        <v>42416.631018518514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20"/>
        <v>6300</v>
      </c>
      <c r="R214" s="6">
        <f t="shared" si="21"/>
        <v>1</v>
      </c>
      <c r="S214" t="str">
        <f t="shared" si="22"/>
        <v>film &amp; video</v>
      </c>
      <c r="T214" s="7" t="str">
        <f t="shared" si="23"/>
        <v>drama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8"/>
        <v>42232.337974537033</v>
      </c>
      <c r="K215">
        <v>1437142547</v>
      </c>
      <c r="L215" s="11">
        <f t="shared" si="19"/>
        <v>42202.344293981485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20"/>
        <v>2500</v>
      </c>
      <c r="R215" s="6">
        <f t="shared" si="21"/>
        <v>20</v>
      </c>
      <c r="S215" t="str">
        <f t="shared" si="22"/>
        <v>film &amp; video</v>
      </c>
      <c r="T215" s="7" t="str">
        <f t="shared" si="23"/>
        <v>drama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8"/>
        <v>42069.39061342593</v>
      </c>
      <c r="K216">
        <v>1420471349</v>
      </c>
      <c r="L216" s="11">
        <f t="shared" si="19"/>
        <v>42009.39061342593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20"/>
        <v>12500</v>
      </c>
      <c r="R216" s="6">
        <f t="shared" si="21"/>
        <v>1</v>
      </c>
      <c r="S216" t="str">
        <f t="shared" si="22"/>
        <v>film &amp; video</v>
      </c>
      <c r="T216" s="7" t="str">
        <f t="shared" si="23"/>
        <v>drama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8"/>
        <v>42417.749305555553</v>
      </c>
      <c r="K217">
        <v>1452058282</v>
      </c>
      <c r="L217" s="11">
        <f t="shared" si="19"/>
        <v>42374.980115740742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20"/>
        <v>440</v>
      </c>
      <c r="R217" s="6">
        <f t="shared" si="21"/>
        <v>10</v>
      </c>
      <c r="S217" t="str">
        <f t="shared" si="22"/>
        <v>film &amp; video</v>
      </c>
      <c r="T217" s="7" t="str">
        <f t="shared" si="23"/>
        <v>drama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8"/>
        <v>42116.667094907403</v>
      </c>
      <c r="K218">
        <v>1425423637</v>
      </c>
      <c r="L218" s="11">
        <f t="shared" si="19"/>
        <v>42066.708761574075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20"/>
        <v>1.7953824200462347</v>
      </c>
      <c r="R218" s="6">
        <f t="shared" si="21"/>
        <v>331.53833333333336</v>
      </c>
      <c r="S218" t="str">
        <f t="shared" si="22"/>
        <v>film &amp; video</v>
      </c>
      <c r="T218" s="7" t="str">
        <f t="shared" si="23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8"/>
        <v>42001.39061342593</v>
      </c>
      <c r="K219">
        <v>1417101749</v>
      </c>
      <c r="L219" s="11">
        <f t="shared" si="19"/>
        <v>41970.39061342593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20"/>
        <v>8.3731055848614258</v>
      </c>
      <c r="R219" s="6">
        <f t="shared" si="21"/>
        <v>314.28947368421052</v>
      </c>
      <c r="S219" t="str">
        <f t="shared" si="22"/>
        <v>film &amp; video</v>
      </c>
      <c r="T219" s="7" t="str">
        <f t="shared" si="23"/>
        <v>drama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8"/>
        <v>42139.378344907411</v>
      </c>
      <c r="K220">
        <v>1426518289</v>
      </c>
      <c r="L220" s="11">
        <f t="shared" si="19"/>
        <v>42079.378344907411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20"/>
        <v>50</v>
      </c>
      <c r="R220" s="6">
        <f t="shared" si="21"/>
        <v>100</v>
      </c>
      <c r="S220" t="str">
        <f t="shared" si="22"/>
        <v>film &amp; video</v>
      </c>
      <c r="T220" s="7" t="str">
        <f t="shared" si="23"/>
        <v>drama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8"/>
        <v>42461.040972222225</v>
      </c>
      <c r="K221">
        <v>1456732225</v>
      </c>
      <c r="L221" s="11">
        <f t="shared" si="19"/>
        <v>42429.076678240745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20"/>
        <v>5.6721497447532618</v>
      </c>
      <c r="R221" s="6">
        <f t="shared" si="21"/>
        <v>115.98684210526316</v>
      </c>
      <c r="S221" t="str">
        <f t="shared" si="22"/>
        <v>film &amp; video</v>
      </c>
      <c r="T221" s="7" t="str">
        <f t="shared" si="23"/>
        <v>drama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8"/>
        <v>42236.587500000001</v>
      </c>
      <c r="K222">
        <v>1436542030</v>
      </c>
      <c r="L222" s="11">
        <f t="shared" si="19"/>
        <v>42195.393865740742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20"/>
        <v>138.88888888888889</v>
      </c>
      <c r="R222" s="6">
        <f t="shared" si="21"/>
        <v>120</v>
      </c>
      <c r="S222" t="str">
        <f t="shared" si="22"/>
        <v>film &amp; video</v>
      </c>
      <c r="T222" s="7" t="str">
        <f t="shared" si="23"/>
        <v>drama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8"/>
        <v>42091.54587962963</v>
      </c>
      <c r="K223">
        <v>1422389164</v>
      </c>
      <c r="L223" s="11">
        <f t="shared" si="19"/>
        <v>42031.587546296301</v>
      </c>
      <c r="M223" t="b">
        <v>0</v>
      </c>
      <c r="N223">
        <v>0</v>
      </c>
      <c r="O223" t="b">
        <v>0</v>
      </c>
      <c r="P223" t="s">
        <v>8268</v>
      </c>
      <c r="Q223" s="5" t="e">
        <f t="shared" si="20"/>
        <v>#DIV/0!</v>
      </c>
      <c r="R223" s="6" t="e">
        <f t="shared" si="21"/>
        <v>#DIV/0!</v>
      </c>
      <c r="S223" t="str">
        <f t="shared" si="22"/>
        <v>film &amp; video</v>
      </c>
      <c r="T223" s="7" t="str">
        <f t="shared" si="23"/>
        <v>drama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8"/>
        <v>42089.860416666663</v>
      </c>
      <c r="K224">
        <v>1422383318</v>
      </c>
      <c r="L224" s="11">
        <f t="shared" si="19"/>
        <v>42031.519884259258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20"/>
        <v>7.6923076923076925</v>
      </c>
      <c r="R224" s="6">
        <f t="shared" si="21"/>
        <v>65</v>
      </c>
      <c r="S224" t="str">
        <f t="shared" si="22"/>
        <v>film &amp; video</v>
      </c>
      <c r="T224" s="7" t="str">
        <f t="shared" si="23"/>
        <v>drama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8"/>
        <v>42511.795138888891</v>
      </c>
      <c r="K225">
        <v>1461287350</v>
      </c>
      <c r="L225" s="11">
        <f t="shared" si="19"/>
        <v>42481.798032407409</v>
      </c>
      <c r="M225" t="b">
        <v>0</v>
      </c>
      <c r="N225">
        <v>0</v>
      </c>
      <c r="O225" t="b">
        <v>0</v>
      </c>
      <c r="P225" t="s">
        <v>8268</v>
      </c>
      <c r="Q225" s="5" t="e">
        <f t="shared" si="20"/>
        <v>#DIV/0!</v>
      </c>
      <c r="R225" s="6" t="e">
        <f t="shared" si="21"/>
        <v>#DIV/0!</v>
      </c>
      <c r="S225" t="str">
        <f t="shared" si="22"/>
        <v>film &amp; video</v>
      </c>
      <c r="T225" s="7" t="str">
        <f t="shared" si="23"/>
        <v>drama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8"/>
        <v>42194.985254629632</v>
      </c>
      <c r="K226">
        <v>1431322726</v>
      </c>
      <c r="L226" s="11">
        <f t="shared" si="19"/>
        <v>42134.985254629632</v>
      </c>
      <c r="M226" t="b">
        <v>0</v>
      </c>
      <c r="N226">
        <v>0</v>
      </c>
      <c r="O226" t="b">
        <v>0</v>
      </c>
      <c r="P226" t="s">
        <v>8268</v>
      </c>
      <c r="Q226" s="5" t="e">
        <f t="shared" si="20"/>
        <v>#DIV/0!</v>
      </c>
      <c r="R226" s="6" t="e">
        <f t="shared" si="21"/>
        <v>#DIV/0!</v>
      </c>
      <c r="S226" t="str">
        <f t="shared" si="22"/>
        <v>film &amp; video</v>
      </c>
      <c r="T226" s="7" t="str">
        <f t="shared" si="23"/>
        <v>drama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8"/>
        <v>42468.669606481482</v>
      </c>
      <c r="K227">
        <v>1457564654</v>
      </c>
      <c r="L227" s="11">
        <f t="shared" si="19"/>
        <v>42438.711273148147</v>
      </c>
      <c r="M227" t="b">
        <v>0</v>
      </c>
      <c r="N227">
        <v>0</v>
      </c>
      <c r="O227" t="b">
        <v>0</v>
      </c>
      <c r="P227" t="s">
        <v>8268</v>
      </c>
      <c r="Q227" s="5" t="e">
        <f t="shared" si="20"/>
        <v>#DIV/0!</v>
      </c>
      <c r="R227" s="6" t="e">
        <f t="shared" si="21"/>
        <v>#DIV/0!</v>
      </c>
      <c r="S227" t="str">
        <f t="shared" si="22"/>
        <v>film &amp; video</v>
      </c>
      <c r="T227" s="7" t="str">
        <f t="shared" si="23"/>
        <v>drama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8"/>
        <v>42155.145138888889</v>
      </c>
      <c r="K228">
        <v>1428854344</v>
      </c>
      <c r="L228" s="11">
        <f t="shared" si="19"/>
        <v>42106.416018518517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20"/>
        <v>116</v>
      </c>
      <c r="R228" s="6">
        <f t="shared" si="21"/>
        <v>125</v>
      </c>
      <c r="S228" t="str">
        <f t="shared" si="22"/>
        <v>film &amp; video</v>
      </c>
      <c r="T228" s="7" t="str">
        <f t="shared" si="23"/>
        <v>drama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8"/>
        <v>42194.643993055557</v>
      </c>
      <c r="K229">
        <v>1433885241</v>
      </c>
      <c r="L229" s="11">
        <f t="shared" si="19"/>
        <v>42164.643993055557</v>
      </c>
      <c r="M229" t="b">
        <v>0</v>
      </c>
      <c r="N229">
        <v>0</v>
      </c>
      <c r="O229" t="b">
        <v>0</v>
      </c>
      <c r="P229" t="s">
        <v>8268</v>
      </c>
      <c r="Q229" s="5" t="e">
        <f t="shared" si="20"/>
        <v>#DIV/0!</v>
      </c>
      <c r="R229" s="6" t="e">
        <f t="shared" si="21"/>
        <v>#DIV/0!</v>
      </c>
      <c r="S229" t="str">
        <f t="shared" si="22"/>
        <v>film &amp; video</v>
      </c>
      <c r="T229" s="7" t="str">
        <f t="shared" si="23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8"/>
        <v>42156.436400462961</v>
      </c>
      <c r="K230">
        <v>1427992105</v>
      </c>
      <c r="L230" s="11">
        <f t="shared" si="19"/>
        <v>42096.436400462961</v>
      </c>
      <c r="M230" t="b">
        <v>0</v>
      </c>
      <c r="N230">
        <v>0</v>
      </c>
      <c r="O230" t="b">
        <v>0</v>
      </c>
      <c r="P230" t="s">
        <v>8268</v>
      </c>
      <c r="Q230" s="5" t="e">
        <f t="shared" si="20"/>
        <v>#DIV/0!</v>
      </c>
      <c r="R230" s="6" t="e">
        <f t="shared" si="21"/>
        <v>#DIV/0!</v>
      </c>
      <c r="S230" t="str">
        <f t="shared" si="22"/>
        <v>film &amp; video</v>
      </c>
      <c r="T230" s="7" t="str">
        <f t="shared" si="23"/>
        <v>drama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8"/>
        <v>42413.683993055558</v>
      </c>
      <c r="K231">
        <v>1452810297</v>
      </c>
      <c r="L231" s="11">
        <f t="shared" si="19"/>
        <v>42383.683993055558</v>
      </c>
      <c r="M231" t="b">
        <v>0</v>
      </c>
      <c r="N231">
        <v>0</v>
      </c>
      <c r="O231" t="b">
        <v>0</v>
      </c>
      <c r="P231" t="s">
        <v>8268</v>
      </c>
      <c r="Q231" s="5" t="e">
        <f t="shared" si="20"/>
        <v>#DIV/0!</v>
      </c>
      <c r="R231" s="6" t="e">
        <f t="shared" si="21"/>
        <v>#DIV/0!</v>
      </c>
      <c r="S231" t="str">
        <f t="shared" si="22"/>
        <v>film &amp; video</v>
      </c>
      <c r="T231" s="7" t="str">
        <f t="shared" si="23"/>
        <v>drama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8"/>
        <v>42159.52721064815</v>
      </c>
      <c r="K232">
        <v>1430851151</v>
      </c>
      <c r="L232" s="11">
        <f t="shared" si="19"/>
        <v>42129.52721064815</v>
      </c>
      <c r="M232" t="b">
        <v>0</v>
      </c>
      <c r="N232">
        <v>2</v>
      </c>
      <c r="O232" t="b">
        <v>0</v>
      </c>
      <c r="P232" t="s">
        <v>8268</v>
      </c>
      <c r="Q232" s="5">
        <f t="shared" si="20"/>
        <v>250</v>
      </c>
      <c r="R232" s="6">
        <f t="shared" si="21"/>
        <v>30</v>
      </c>
      <c r="S232" t="str">
        <f t="shared" si="22"/>
        <v>film &amp; video</v>
      </c>
      <c r="T232" s="7" t="str">
        <f t="shared" si="23"/>
        <v>drama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8"/>
        <v>42371.708923611106</v>
      </c>
      <c r="K233">
        <v>1449183651</v>
      </c>
      <c r="L233" s="11">
        <f t="shared" si="19"/>
        <v>42341.708923611106</v>
      </c>
      <c r="M233" t="b">
        <v>0</v>
      </c>
      <c r="N233">
        <v>0</v>
      </c>
      <c r="O233" t="b">
        <v>0</v>
      </c>
      <c r="P233" t="s">
        <v>8268</v>
      </c>
      <c r="Q233" s="5" t="e">
        <f t="shared" si="20"/>
        <v>#DIV/0!</v>
      </c>
      <c r="R233" s="6" t="e">
        <f t="shared" si="21"/>
        <v>#DIV/0!</v>
      </c>
      <c r="S233" t="str">
        <f t="shared" si="22"/>
        <v>film &amp; video</v>
      </c>
      <c r="T233" s="7" t="str">
        <f t="shared" si="23"/>
        <v>drama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8"/>
        <v>42062.57576388889</v>
      </c>
      <c r="K234">
        <v>1422474546</v>
      </c>
      <c r="L234" s="11">
        <f t="shared" si="19"/>
        <v>42032.57576388889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20"/>
        <v>36.363636363636367</v>
      </c>
      <c r="R234" s="6">
        <f t="shared" si="21"/>
        <v>15.714285714285714</v>
      </c>
      <c r="S234" t="str">
        <f t="shared" si="22"/>
        <v>film &amp; video</v>
      </c>
      <c r="T234" s="7" t="str">
        <f t="shared" si="23"/>
        <v>drama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8"/>
        <v>42642.661712962959</v>
      </c>
      <c r="K235">
        <v>1472593972</v>
      </c>
      <c r="L235" s="11">
        <f t="shared" si="19"/>
        <v>42612.661712962959</v>
      </c>
      <c r="M235" t="b">
        <v>0</v>
      </c>
      <c r="N235">
        <v>0</v>
      </c>
      <c r="O235" t="b">
        <v>0</v>
      </c>
      <c r="P235" t="s">
        <v>8268</v>
      </c>
      <c r="Q235" s="5" t="e">
        <f t="shared" si="20"/>
        <v>#DIV/0!</v>
      </c>
      <c r="R235" s="6" t="e">
        <f t="shared" si="21"/>
        <v>#DIV/0!</v>
      </c>
      <c r="S235" t="str">
        <f t="shared" si="22"/>
        <v>film &amp; video</v>
      </c>
      <c r="T235" s="7" t="str">
        <f t="shared" si="23"/>
        <v>drama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8"/>
        <v>42175.785405092596</v>
      </c>
      <c r="K236">
        <v>1431391859</v>
      </c>
      <c r="L236" s="11">
        <f t="shared" si="19"/>
        <v>42135.785405092596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20"/>
        <v>2.4937655860349128</v>
      </c>
      <c r="R236" s="6">
        <f t="shared" si="21"/>
        <v>80.2</v>
      </c>
      <c r="S236" t="str">
        <f t="shared" si="22"/>
        <v>film &amp; video</v>
      </c>
      <c r="T236" s="7" t="str">
        <f t="shared" si="23"/>
        <v>drama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8"/>
        <v>42194.658530092594</v>
      </c>
      <c r="K237">
        <v>1433886497</v>
      </c>
      <c r="L237" s="11">
        <f t="shared" si="19"/>
        <v>42164.658530092594</v>
      </c>
      <c r="M237" t="b">
        <v>0</v>
      </c>
      <c r="N237">
        <v>0</v>
      </c>
      <c r="O237" t="b">
        <v>0</v>
      </c>
      <c r="P237" t="s">
        <v>8268</v>
      </c>
      <c r="Q237" s="5" t="e">
        <f t="shared" si="20"/>
        <v>#DIV/0!</v>
      </c>
      <c r="R237" s="6" t="e">
        <f t="shared" si="21"/>
        <v>#DIV/0!</v>
      </c>
      <c r="S237" t="str">
        <f t="shared" si="22"/>
        <v>film &amp; video</v>
      </c>
      <c r="T237" s="7" t="str">
        <f t="shared" si="23"/>
        <v>drama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8"/>
        <v>42373.75</v>
      </c>
      <c r="K238">
        <v>1447380099</v>
      </c>
      <c r="L238" s="11">
        <f t="shared" si="19"/>
        <v>42320.834479166668</v>
      </c>
      <c r="M238" t="b">
        <v>0</v>
      </c>
      <c r="N238">
        <v>0</v>
      </c>
      <c r="O238" t="b">
        <v>0</v>
      </c>
      <c r="P238" t="s">
        <v>8268</v>
      </c>
      <c r="Q238" s="5" t="e">
        <f t="shared" si="20"/>
        <v>#DIV/0!</v>
      </c>
      <c r="R238" s="6" t="e">
        <f t="shared" si="21"/>
        <v>#DIV/0!</v>
      </c>
      <c r="S238" t="str">
        <f t="shared" si="22"/>
        <v>film &amp; video</v>
      </c>
      <c r="T238" s="7" t="str">
        <f t="shared" si="23"/>
        <v>drama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8"/>
        <v>42437.327187499999</v>
      </c>
      <c r="K239">
        <v>1452261069</v>
      </c>
      <c r="L239" s="11">
        <f t="shared" si="19"/>
        <v>42377.327187499999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20"/>
        <v>300</v>
      </c>
      <c r="R239" s="6">
        <f t="shared" si="21"/>
        <v>50</v>
      </c>
      <c r="S239" t="str">
        <f t="shared" si="22"/>
        <v>film &amp; video</v>
      </c>
      <c r="T239" s="7" t="str">
        <f t="shared" si="23"/>
        <v>drama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8"/>
        <v>42734.125</v>
      </c>
      <c r="K240">
        <v>1481324760</v>
      </c>
      <c r="L240" s="11">
        <f t="shared" si="19"/>
        <v>42713.712500000001</v>
      </c>
      <c r="M240" t="b">
        <v>0</v>
      </c>
      <c r="N240">
        <v>0</v>
      </c>
      <c r="O240" t="b">
        <v>0</v>
      </c>
      <c r="P240" t="s">
        <v>8268</v>
      </c>
      <c r="Q240" s="5" t="e">
        <f t="shared" si="20"/>
        <v>#DIV/0!</v>
      </c>
      <c r="R240" s="6" t="e">
        <f t="shared" si="21"/>
        <v>#DIV/0!</v>
      </c>
      <c r="S240" t="str">
        <f t="shared" si="22"/>
        <v>film &amp; video</v>
      </c>
      <c r="T240" s="7" t="str">
        <f t="shared" si="23"/>
        <v>drama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8"/>
        <v>42316.25</v>
      </c>
      <c r="K241">
        <v>1445308730</v>
      </c>
      <c r="L241" s="11">
        <f t="shared" si="19"/>
        <v>42296.860300925924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20"/>
        <v>4</v>
      </c>
      <c r="R241" s="6">
        <f t="shared" si="21"/>
        <v>50</v>
      </c>
      <c r="S241" t="str">
        <f t="shared" si="22"/>
        <v>film &amp; video</v>
      </c>
      <c r="T241" s="7" t="str">
        <f t="shared" si="23"/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8"/>
        <v>41399.458460648151</v>
      </c>
      <c r="K242">
        <v>1363885211</v>
      </c>
      <c r="L242" s="11">
        <f t="shared" si="19"/>
        <v>41354.458460648151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20"/>
        <v>0.9290733051225385</v>
      </c>
      <c r="R242" s="6">
        <f t="shared" si="21"/>
        <v>117.84759124087591</v>
      </c>
      <c r="S242" t="str">
        <f t="shared" si="22"/>
        <v>film &amp; video</v>
      </c>
      <c r="T242" s="7" t="str">
        <f t="shared" si="23"/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8"/>
        <v>41994.447962962964</v>
      </c>
      <c r="K243">
        <v>1415292304</v>
      </c>
      <c r="L243" s="11">
        <f t="shared" si="19"/>
        <v>41949.447962962964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20"/>
        <v>0.8878048780487805</v>
      </c>
      <c r="R243" s="6">
        <f t="shared" si="21"/>
        <v>109.04255319148936</v>
      </c>
      <c r="S243" t="str">
        <f t="shared" si="22"/>
        <v>film &amp; video</v>
      </c>
      <c r="T243" s="7" t="str">
        <f t="shared" si="23"/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8"/>
        <v>40897.242939814816</v>
      </c>
      <c r="K244">
        <v>1321357790</v>
      </c>
      <c r="L244" s="11">
        <f t="shared" si="19"/>
        <v>40862.242939814816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20"/>
        <v>0.88135593220338981</v>
      </c>
      <c r="R244" s="6">
        <f t="shared" si="21"/>
        <v>73.019801980198025</v>
      </c>
      <c r="S244" t="str">
        <f t="shared" si="22"/>
        <v>film &amp; video</v>
      </c>
      <c r="T244" s="7" t="str">
        <f t="shared" si="23"/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8"/>
        <v>41691.797500000001</v>
      </c>
      <c r="K245">
        <v>1390439304</v>
      </c>
      <c r="L245" s="11">
        <f t="shared" si="19"/>
        <v>41661.797500000001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20"/>
        <v>0.97473487211478482</v>
      </c>
      <c r="R245" s="6">
        <f t="shared" si="21"/>
        <v>78.195121951219505</v>
      </c>
      <c r="S245" t="str">
        <f t="shared" si="22"/>
        <v>film &amp; video</v>
      </c>
      <c r="T245" s="7" t="str">
        <f t="shared" si="23"/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8"/>
        <v>40253.045833333337</v>
      </c>
      <c r="K246">
        <v>1265269559</v>
      </c>
      <c r="L246" s="11">
        <f t="shared" si="19"/>
        <v>40213.073599537034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20"/>
        <v>0.87906567876428476</v>
      </c>
      <c r="R246" s="6">
        <f t="shared" si="21"/>
        <v>47.398809523809526</v>
      </c>
      <c r="S246" t="str">
        <f t="shared" si="22"/>
        <v>film &amp; video</v>
      </c>
      <c r="T246" s="7" t="str">
        <f t="shared" si="23"/>
        <v>documentary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8"/>
        <v>41136.803067129629</v>
      </c>
      <c r="K247">
        <v>1342487785</v>
      </c>
      <c r="L247" s="11">
        <f t="shared" si="19"/>
        <v>41106.803067129629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20"/>
        <v>0.96413420748168144</v>
      </c>
      <c r="R247" s="6">
        <f t="shared" si="21"/>
        <v>54.020833333333336</v>
      </c>
      <c r="S247" t="str">
        <f t="shared" si="22"/>
        <v>film &amp; video</v>
      </c>
      <c r="T247" s="7" t="str">
        <f t="shared" si="23"/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8"/>
        <v>40530.155150462961</v>
      </c>
      <c r="K248">
        <v>1288341805</v>
      </c>
      <c r="L248" s="11">
        <f t="shared" si="19"/>
        <v>40480.113483796296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20"/>
        <v>0.32737510639690959</v>
      </c>
      <c r="R248" s="6">
        <f t="shared" si="21"/>
        <v>68.488789237668158</v>
      </c>
      <c r="S248" t="str">
        <f t="shared" si="22"/>
        <v>film &amp; video</v>
      </c>
      <c r="T248" s="7" t="str">
        <f t="shared" si="23"/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8"/>
        <v>40466.902083333334</v>
      </c>
      <c r="K249">
        <v>1284042614</v>
      </c>
      <c r="L249" s="11">
        <f t="shared" si="19"/>
        <v>40430.354328703703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20"/>
        <v>0.74571215510812827</v>
      </c>
      <c r="R249" s="6">
        <f t="shared" si="21"/>
        <v>108.14516129032258</v>
      </c>
      <c r="S249" t="str">
        <f t="shared" si="22"/>
        <v>film &amp; video</v>
      </c>
      <c r="T249" s="7" t="str">
        <f t="shared" si="23"/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8"/>
        <v>40915.524409722224</v>
      </c>
      <c r="K250">
        <v>1322073309</v>
      </c>
      <c r="L250" s="11">
        <f t="shared" si="19"/>
        <v>40870.524409722224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20"/>
        <v>0.98684592432633256</v>
      </c>
      <c r="R250" s="6">
        <f t="shared" si="21"/>
        <v>589.95205479452056</v>
      </c>
      <c r="S250" t="str">
        <f t="shared" si="22"/>
        <v>film &amp; video</v>
      </c>
      <c r="T250" s="7" t="str">
        <f t="shared" si="23"/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8"/>
        <v>40412.486111111109</v>
      </c>
      <c r="K251">
        <v>1275603020</v>
      </c>
      <c r="L251" s="11">
        <f t="shared" si="19"/>
        <v>40332.673842592594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20"/>
        <v>0.88558271342543393</v>
      </c>
      <c r="R251" s="6">
        <f t="shared" si="21"/>
        <v>48.051063829787232</v>
      </c>
      <c r="S251" t="str">
        <f t="shared" si="22"/>
        <v>film &amp; video</v>
      </c>
      <c r="T251" s="7" t="str">
        <f t="shared" si="23"/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8"/>
        <v>41431.315868055557</v>
      </c>
      <c r="K252">
        <v>1367933691</v>
      </c>
      <c r="L252" s="11">
        <f t="shared" si="19"/>
        <v>41401.315868055557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20"/>
        <v>0.94711917916337807</v>
      </c>
      <c r="R252" s="6">
        <f t="shared" si="21"/>
        <v>72.482837528604122</v>
      </c>
      <c r="S252" t="str">
        <f t="shared" si="22"/>
        <v>film &amp; video</v>
      </c>
      <c r="T252" s="7" t="str">
        <f t="shared" si="23"/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8"/>
        <v>41045.541666666664</v>
      </c>
      <c r="K253">
        <v>1334429646</v>
      </c>
      <c r="L253" s="11">
        <f t="shared" si="19"/>
        <v>41013.537569444445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20"/>
        <v>0.79635949943117179</v>
      </c>
      <c r="R253" s="6">
        <f t="shared" si="21"/>
        <v>57.077922077922075</v>
      </c>
      <c r="S253" t="str">
        <f t="shared" si="22"/>
        <v>film &amp; video</v>
      </c>
      <c r="T253" s="7" t="str">
        <f t="shared" si="23"/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8"/>
        <v>40329.915972222225</v>
      </c>
      <c r="K254">
        <v>1269878058</v>
      </c>
      <c r="L254" s="11">
        <f t="shared" si="19"/>
        <v>40266.41270833333</v>
      </c>
      <c r="M254" t="b">
        <v>1</v>
      </c>
      <c r="N254">
        <v>108</v>
      </c>
      <c r="O254" t="b">
        <v>1</v>
      </c>
      <c r="P254" t="s">
        <v>8269</v>
      </c>
      <c r="Q254" s="5">
        <f t="shared" si="20"/>
        <v>0.54182921543129603</v>
      </c>
      <c r="R254" s="6">
        <f t="shared" si="21"/>
        <v>85.444444444444443</v>
      </c>
      <c r="S254" t="str">
        <f t="shared" si="22"/>
        <v>film &amp; video</v>
      </c>
      <c r="T254" s="7" t="str">
        <f t="shared" si="23"/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8"/>
        <v>40954.400868055556</v>
      </c>
      <c r="K255">
        <v>1326728235</v>
      </c>
      <c r="L255" s="11">
        <f t="shared" si="19"/>
        <v>40924.400868055556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20"/>
        <v>0.99272005294506949</v>
      </c>
      <c r="R255" s="6">
        <f t="shared" si="21"/>
        <v>215.85714285714286</v>
      </c>
      <c r="S255" t="str">
        <f t="shared" si="22"/>
        <v>film &amp; video</v>
      </c>
      <c r="T255" s="7" t="str">
        <f t="shared" si="23"/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8"/>
        <v>42293.833333333328</v>
      </c>
      <c r="K256">
        <v>1442443910</v>
      </c>
      <c r="L256" s="11">
        <f t="shared" si="19"/>
        <v>42263.702662037038</v>
      </c>
      <c r="M256" t="b">
        <v>1</v>
      </c>
      <c r="N256">
        <v>314</v>
      </c>
      <c r="O256" t="b">
        <v>1</v>
      </c>
      <c r="P256" t="s">
        <v>8269</v>
      </c>
      <c r="Q256" s="5">
        <f t="shared" si="20"/>
        <v>0.85508637441239532</v>
      </c>
      <c r="R256" s="6">
        <f t="shared" si="21"/>
        <v>89.38643312101911</v>
      </c>
      <c r="S256" t="str">
        <f t="shared" si="22"/>
        <v>film &amp; video</v>
      </c>
      <c r="T256" s="7" t="str">
        <f t="shared" si="23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8"/>
        <v>40618.23474537037</v>
      </c>
      <c r="K257">
        <v>1297687082</v>
      </c>
      <c r="L257" s="11">
        <f t="shared" si="19"/>
        <v>40588.276412037041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20"/>
        <v>0.93691515998997499</v>
      </c>
      <c r="R257" s="6">
        <f t="shared" si="21"/>
        <v>45.418404255319146</v>
      </c>
      <c r="S257" t="str">
        <f t="shared" si="22"/>
        <v>film &amp; video</v>
      </c>
      <c r="T257" s="7" t="str">
        <f t="shared" si="23"/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8"/>
        <v>41349.519293981481</v>
      </c>
      <c r="K258">
        <v>1360866467</v>
      </c>
      <c r="L258" s="11">
        <f t="shared" si="19"/>
        <v>41319.519293981481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20"/>
        <v>0.71890726096333568</v>
      </c>
      <c r="R258" s="6">
        <f t="shared" si="21"/>
        <v>65.756363636363631</v>
      </c>
      <c r="S258" t="str">
        <f t="shared" si="22"/>
        <v>film &amp; video</v>
      </c>
      <c r="T258" s="7" t="str">
        <f t="shared" si="23"/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24">(I259/86400)+25569+(-6/24)</f>
        <v>42509.376875000002</v>
      </c>
      <c r="K259">
        <v>1461078162</v>
      </c>
      <c r="L259" s="11">
        <f t="shared" ref="L259:L322" si="25">(K259/86400)+25569+(-6/24)</f>
        <v>42479.376875000002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26">D259/E259</f>
        <v>0.93697454133088409</v>
      </c>
      <c r="R259" s="6">
        <f t="shared" ref="R259:R322" si="27">E259/N259</f>
        <v>66.70405357142856</v>
      </c>
      <c r="S259" t="str">
        <f t="shared" ref="S259:S322" si="28">LEFT(P259,SEARCH("/",P259,1)-1)</f>
        <v>film &amp; video</v>
      </c>
      <c r="T259" s="7" t="str">
        <f t="shared" ref="T259:T322" si="29">RIGHT(P259,LEN(P259) - SEARCH("/", P259, SEARCH("/", P259)))</f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24"/>
        <v>40711.801689814813</v>
      </c>
      <c r="K260">
        <v>1305767666</v>
      </c>
      <c r="L260" s="11">
        <f t="shared" si="25"/>
        <v>40681.801689814813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26"/>
        <v>0.52317672909908963</v>
      </c>
      <c r="R260" s="6">
        <f t="shared" si="27"/>
        <v>83.345930232558146</v>
      </c>
      <c r="S260" t="str">
        <f t="shared" si="28"/>
        <v>film &amp; video</v>
      </c>
      <c r="T260" s="7" t="str">
        <f t="shared" si="29"/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24"/>
        <v>42102.488067129627</v>
      </c>
      <c r="K261">
        <v>1425922969</v>
      </c>
      <c r="L261" s="11">
        <f t="shared" si="25"/>
        <v>42072.488067129627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26"/>
        <v>0.75793236858311719</v>
      </c>
      <c r="R261" s="6">
        <f t="shared" si="27"/>
        <v>105.04609341825902</v>
      </c>
      <c r="S261" t="str">
        <f t="shared" si="28"/>
        <v>film &amp; video</v>
      </c>
      <c r="T261" s="7" t="str">
        <f t="shared" si="29"/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24"/>
        <v>40376.165972222225</v>
      </c>
      <c r="K262">
        <v>1275415679</v>
      </c>
      <c r="L262" s="11">
        <f t="shared" si="25"/>
        <v>40330.505543981482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26"/>
        <v>0.93984962406015038</v>
      </c>
      <c r="R262" s="6">
        <f t="shared" si="27"/>
        <v>120.90909090909091</v>
      </c>
      <c r="S262" t="str">
        <f t="shared" si="28"/>
        <v>film &amp; video</v>
      </c>
      <c r="T262" s="7" t="str">
        <f t="shared" si="29"/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24"/>
        <v>41067.371527777781</v>
      </c>
      <c r="K263">
        <v>1334783704</v>
      </c>
      <c r="L263" s="11">
        <f t="shared" si="25"/>
        <v>41017.635462962964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26"/>
        <v>0.93109869646182497</v>
      </c>
      <c r="R263" s="6">
        <f t="shared" si="27"/>
        <v>97.63636363636364</v>
      </c>
      <c r="S263" t="str">
        <f t="shared" si="28"/>
        <v>film &amp; video</v>
      </c>
      <c r="T263" s="7" t="str">
        <f t="shared" si="29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24"/>
        <v>40599.99800925926</v>
      </c>
      <c r="K264">
        <v>1294811828</v>
      </c>
      <c r="L264" s="11">
        <f t="shared" si="25"/>
        <v>40554.99800925926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26"/>
        <v>0.41666666666666669</v>
      </c>
      <c r="R264" s="6">
        <f t="shared" si="27"/>
        <v>41.379310344827587</v>
      </c>
      <c r="S264" t="str">
        <f t="shared" si="28"/>
        <v>film &amp; video</v>
      </c>
      <c r="T264" s="7" t="str">
        <f t="shared" si="29"/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24"/>
        <v>41179.704791666663</v>
      </c>
      <c r="K265">
        <v>1346194494</v>
      </c>
      <c r="L265" s="11">
        <f t="shared" si="25"/>
        <v>41149.704791666663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26"/>
        <v>0.84687572302014846</v>
      </c>
      <c r="R265" s="6">
        <f t="shared" si="27"/>
        <v>30.654485981308412</v>
      </c>
      <c r="S265" t="str">
        <f t="shared" si="28"/>
        <v>film &amp; video</v>
      </c>
      <c r="T265" s="7" t="str">
        <f t="shared" si="29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24"/>
        <v>41040.370312500003</v>
      </c>
      <c r="K266">
        <v>1334155995</v>
      </c>
      <c r="L266" s="11">
        <f t="shared" si="25"/>
        <v>41010.370312500003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26"/>
        <v>0.84602368866328259</v>
      </c>
      <c r="R266" s="6">
        <f t="shared" si="27"/>
        <v>64.945054945054949</v>
      </c>
      <c r="S266" t="str">
        <f t="shared" si="28"/>
        <v>film &amp; video</v>
      </c>
      <c r="T266" s="7" t="str">
        <f t="shared" si="29"/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24"/>
        <v>40308.594444444447</v>
      </c>
      <c r="K267">
        <v>1269928430</v>
      </c>
      <c r="L267" s="11">
        <f t="shared" si="25"/>
        <v>40266.995717592596</v>
      </c>
      <c r="M267" t="b">
        <v>1</v>
      </c>
      <c r="N267">
        <v>58</v>
      </c>
      <c r="O267" t="b">
        <v>1</v>
      </c>
      <c r="P267" t="s">
        <v>8269</v>
      </c>
      <c r="Q267" s="5">
        <f t="shared" si="26"/>
        <v>0.90009000900090008</v>
      </c>
      <c r="R267" s="6">
        <f t="shared" si="27"/>
        <v>95.775862068965523</v>
      </c>
      <c r="S267" t="str">
        <f t="shared" si="28"/>
        <v>film &amp; video</v>
      </c>
      <c r="T267" s="7" t="str">
        <f t="shared" si="29"/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24"/>
        <v>40290.910416666666</v>
      </c>
      <c r="K268">
        <v>1264565507</v>
      </c>
      <c r="L268" s="11">
        <f t="shared" si="25"/>
        <v>40204.924849537041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26"/>
        <v>0.6872852233676976</v>
      </c>
      <c r="R268" s="6">
        <f t="shared" si="27"/>
        <v>40.416666666666664</v>
      </c>
      <c r="S268" t="str">
        <f t="shared" si="28"/>
        <v>film &amp; video</v>
      </c>
      <c r="T268" s="7" t="str">
        <f t="shared" si="29"/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24"/>
        <v>41815.202534722222</v>
      </c>
      <c r="K269">
        <v>1401101499</v>
      </c>
      <c r="L269" s="11">
        <f t="shared" si="25"/>
        <v>41785.202534722222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26"/>
        <v>0.75971197275217806</v>
      </c>
      <c r="R269" s="6">
        <f t="shared" si="27"/>
        <v>78.578424242424248</v>
      </c>
      <c r="S269" t="str">
        <f t="shared" si="28"/>
        <v>film &amp; video</v>
      </c>
      <c r="T269" s="7" t="str">
        <f t="shared" si="29"/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24"/>
        <v>40853.944189814814</v>
      </c>
      <c r="K270">
        <v>1316749178</v>
      </c>
      <c r="L270" s="11">
        <f t="shared" si="25"/>
        <v>40808.90252314815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26"/>
        <v>0.89766606822262118</v>
      </c>
      <c r="R270" s="6">
        <f t="shared" si="27"/>
        <v>50.18018018018018</v>
      </c>
      <c r="S270" t="str">
        <f t="shared" si="28"/>
        <v>film &amp; video</v>
      </c>
      <c r="T270" s="7" t="str">
        <f t="shared" si="29"/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24"/>
        <v>42787.947013888886</v>
      </c>
      <c r="K271">
        <v>1485146622</v>
      </c>
      <c r="L271" s="11">
        <f t="shared" si="25"/>
        <v>42757.947013888886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6"/>
        <v>0.67919200873549601</v>
      </c>
      <c r="R271" s="6">
        <f t="shared" si="27"/>
        <v>92.251735588972423</v>
      </c>
      <c r="S271" t="str">
        <f t="shared" si="28"/>
        <v>film &amp; video</v>
      </c>
      <c r="T271" s="7" t="str">
        <f t="shared" si="29"/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24"/>
        <v>40687.916666666664</v>
      </c>
      <c r="K272">
        <v>1301950070</v>
      </c>
      <c r="L272" s="11">
        <f t="shared" si="25"/>
        <v>40637.61655092593</v>
      </c>
      <c r="M272" t="b">
        <v>1</v>
      </c>
      <c r="N272">
        <v>61</v>
      </c>
      <c r="O272" t="b">
        <v>1</v>
      </c>
      <c r="P272" t="s">
        <v>8269</v>
      </c>
      <c r="Q272" s="5">
        <f t="shared" si="26"/>
        <v>0.65527065527065531</v>
      </c>
      <c r="R272" s="6">
        <f t="shared" si="27"/>
        <v>57.540983606557376</v>
      </c>
      <c r="S272" t="str">
        <f t="shared" si="28"/>
        <v>film &amp; video</v>
      </c>
      <c r="T272" s="7" t="str">
        <f t="shared" si="29"/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24"/>
        <v>41641.083333333336</v>
      </c>
      <c r="K273">
        <v>1386123861</v>
      </c>
      <c r="L273" s="11">
        <f t="shared" si="25"/>
        <v>41611.850243055553</v>
      </c>
      <c r="M273" t="b">
        <v>1</v>
      </c>
      <c r="N273">
        <v>287</v>
      </c>
      <c r="O273" t="b">
        <v>1</v>
      </c>
      <c r="P273" t="s">
        <v>8269</v>
      </c>
      <c r="Q273" s="5">
        <f t="shared" si="26"/>
        <v>0.95529231944975157</v>
      </c>
      <c r="R273" s="6">
        <f t="shared" si="27"/>
        <v>109.42160278745645</v>
      </c>
      <c r="S273" t="str">
        <f t="shared" si="28"/>
        <v>film &amp; video</v>
      </c>
      <c r="T273" s="7" t="str">
        <f t="shared" si="29"/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24"/>
        <v>40296.53402777778</v>
      </c>
      <c r="K274">
        <v>1267220191</v>
      </c>
      <c r="L274" s="11">
        <f t="shared" si="25"/>
        <v>40235.650358796294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26"/>
        <v>0.56359090063704553</v>
      </c>
      <c r="R274" s="6">
        <f t="shared" si="27"/>
        <v>81.892461538461546</v>
      </c>
      <c r="S274" t="str">
        <f t="shared" si="28"/>
        <v>film &amp; video</v>
      </c>
      <c r="T274" s="7" t="str">
        <f t="shared" si="29"/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24"/>
        <v>40727.248449074075</v>
      </c>
      <c r="K275">
        <v>1307102266</v>
      </c>
      <c r="L275" s="11">
        <f t="shared" si="25"/>
        <v>40697.248449074075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26"/>
        <v>0.92785207811029935</v>
      </c>
      <c r="R275" s="6">
        <f t="shared" si="27"/>
        <v>45.667711864406776</v>
      </c>
      <c r="S275" t="str">
        <f t="shared" si="28"/>
        <v>film &amp; video</v>
      </c>
      <c r="T275" s="7" t="str">
        <f t="shared" si="29"/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24"/>
        <v>41004.040972222225</v>
      </c>
      <c r="K276">
        <v>1330638829</v>
      </c>
      <c r="L276" s="11">
        <f t="shared" si="25"/>
        <v>40969.662372685183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26"/>
        <v>0.64102564102564108</v>
      </c>
      <c r="R276" s="6">
        <f t="shared" si="27"/>
        <v>55.221238938053098</v>
      </c>
      <c r="S276" t="str">
        <f t="shared" si="28"/>
        <v>film &amp; video</v>
      </c>
      <c r="T276" s="7" t="str">
        <f t="shared" si="29"/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24"/>
        <v>41222.823680555557</v>
      </c>
      <c r="K277">
        <v>1349916366</v>
      </c>
      <c r="L277" s="11">
        <f t="shared" si="25"/>
        <v>41192.782013888893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26"/>
        <v>0.9225517782185525</v>
      </c>
      <c r="R277" s="6">
        <f t="shared" si="27"/>
        <v>65.298192771084331</v>
      </c>
      <c r="S277" t="str">
        <f t="shared" si="28"/>
        <v>film &amp; video</v>
      </c>
      <c r="T277" s="7" t="str">
        <f t="shared" si="29"/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24"/>
        <v>41026.790208333332</v>
      </c>
      <c r="K278">
        <v>1330394274</v>
      </c>
      <c r="L278" s="11">
        <f t="shared" si="25"/>
        <v>40966.831875000003</v>
      </c>
      <c r="M278" t="b">
        <v>1</v>
      </c>
      <c r="N278">
        <v>62</v>
      </c>
      <c r="O278" t="b">
        <v>1</v>
      </c>
      <c r="P278" t="s">
        <v>8269</v>
      </c>
      <c r="Q278" s="5">
        <f t="shared" si="26"/>
        <v>0.6775067750677507</v>
      </c>
      <c r="R278" s="6">
        <f t="shared" si="27"/>
        <v>95.225806451612897</v>
      </c>
      <c r="S278" t="str">
        <f t="shared" si="28"/>
        <v>film &amp; video</v>
      </c>
      <c r="T278" s="7" t="str">
        <f t="shared" si="29"/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24"/>
        <v>42147.641423611116</v>
      </c>
      <c r="K279">
        <v>1429824219</v>
      </c>
      <c r="L279" s="11">
        <f t="shared" si="25"/>
        <v>42117.641423611116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26"/>
        <v>0.90594859787032389</v>
      </c>
      <c r="R279" s="6">
        <f t="shared" si="27"/>
        <v>75.444794952681391</v>
      </c>
      <c r="S279" t="str">
        <f t="shared" si="28"/>
        <v>film &amp; video</v>
      </c>
      <c r="T279" s="7" t="str">
        <f t="shared" si="29"/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24"/>
        <v>41193.790960648148</v>
      </c>
      <c r="K280">
        <v>1347411539</v>
      </c>
      <c r="L280" s="11">
        <f t="shared" si="25"/>
        <v>41163.790960648148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26"/>
        <v>0.66512292457013356</v>
      </c>
      <c r="R280" s="6">
        <f t="shared" si="27"/>
        <v>97.816867469879512</v>
      </c>
      <c r="S280" t="str">
        <f t="shared" si="28"/>
        <v>film &amp; video</v>
      </c>
      <c r="T280" s="7" t="str">
        <f t="shared" si="29"/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24"/>
        <v>42792.834027777775</v>
      </c>
      <c r="K281">
        <v>1485237096</v>
      </c>
      <c r="L281" s="11">
        <f t="shared" si="25"/>
        <v>42758.994166666671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26"/>
        <v>0.63565398138132101</v>
      </c>
      <c r="R281" s="6">
        <f t="shared" si="27"/>
        <v>87.685606557377056</v>
      </c>
      <c r="S281" t="str">
        <f t="shared" si="28"/>
        <v>film &amp; video</v>
      </c>
      <c r="T281" s="7" t="str">
        <f t="shared" si="29"/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24"/>
        <v>41789.340682870374</v>
      </c>
      <c r="K282">
        <v>1397571035</v>
      </c>
      <c r="L282" s="11">
        <f t="shared" si="25"/>
        <v>41744.340682870374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6"/>
        <v>0.64043447074495341</v>
      </c>
      <c r="R282" s="6">
        <f t="shared" si="27"/>
        <v>54.748948106591868</v>
      </c>
      <c r="S282" t="str">
        <f t="shared" si="28"/>
        <v>film &amp; video</v>
      </c>
      <c r="T282" s="7" t="str">
        <f t="shared" si="29"/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24"/>
        <v>40035.55972222222</v>
      </c>
      <c r="K283">
        <v>1242532513</v>
      </c>
      <c r="L283" s="11">
        <f t="shared" si="25"/>
        <v>39949.913344907407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26"/>
        <v>0.82927241146386188</v>
      </c>
      <c r="R283" s="6">
        <f t="shared" si="27"/>
        <v>83.953417721518989</v>
      </c>
      <c r="S283" t="str">
        <f t="shared" si="28"/>
        <v>film &amp; video</v>
      </c>
      <c r="T283" s="7" t="str">
        <f t="shared" si="29"/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24"/>
        <v>40231.666666666664</v>
      </c>
      <c r="K284">
        <v>1263679492</v>
      </c>
      <c r="L284" s="11">
        <f t="shared" si="25"/>
        <v>40194.670046296298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26"/>
        <v>0.98825079609091904</v>
      </c>
      <c r="R284" s="6">
        <f t="shared" si="27"/>
        <v>254.38547486033519</v>
      </c>
      <c r="S284" t="str">
        <f t="shared" si="28"/>
        <v>film &amp; video</v>
      </c>
      <c r="T284" s="7" t="str">
        <f t="shared" si="29"/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24"/>
        <v>40694.957638888889</v>
      </c>
      <c r="K285">
        <v>1305219744</v>
      </c>
      <c r="L285" s="11">
        <f t="shared" si="25"/>
        <v>40675.46</v>
      </c>
      <c r="M285" t="b">
        <v>1</v>
      </c>
      <c r="N285">
        <v>202</v>
      </c>
      <c r="O285" t="b">
        <v>1</v>
      </c>
      <c r="P285" t="s">
        <v>8269</v>
      </c>
      <c r="Q285" s="5">
        <f t="shared" si="26"/>
        <v>0.87510118357435085</v>
      </c>
      <c r="R285" s="6">
        <f t="shared" si="27"/>
        <v>101.8269801980198</v>
      </c>
      <c r="S285" t="str">
        <f t="shared" si="28"/>
        <v>film &amp; video</v>
      </c>
      <c r="T285" s="7" t="str">
        <f t="shared" si="29"/>
        <v>documentary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24"/>
        <v>40929.488194444442</v>
      </c>
      <c r="K286">
        <v>1325007780</v>
      </c>
      <c r="L286" s="11">
        <f t="shared" si="25"/>
        <v>40904.488194444442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26"/>
        <v>0.95578399855103147</v>
      </c>
      <c r="R286" s="6">
        <f t="shared" si="27"/>
        <v>55.066394736842106</v>
      </c>
      <c r="S286" t="str">
        <f t="shared" si="28"/>
        <v>film &amp; video</v>
      </c>
      <c r="T286" s="7" t="str">
        <f t="shared" si="29"/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24"/>
        <v>41536.506111111114</v>
      </c>
      <c r="K287">
        <v>1377022128</v>
      </c>
      <c r="L287" s="11">
        <f t="shared" si="25"/>
        <v>41506.506111111114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26"/>
        <v>0.43701504986185646</v>
      </c>
      <c r="R287" s="6">
        <f t="shared" si="27"/>
        <v>56.901438721136763</v>
      </c>
      <c r="S287" t="str">
        <f t="shared" si="28"/>
        <v>film &amp; video</v>
      </c>
      <c r="T287" s="7" t="str">
        <f t="shared" si="29"/>
        <v>documentary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24"/>
        <v>41358.524583333332</v>
      </c>
      <c r="K288">
        <v>1360352124</v>
      </c>
      <c r="L288" s="11">
        <f t="shared" si="25"/>
        <v>41313.566250000003</v>
      </c>
      <c r="M288" t="b">
        <v>1</v>
      </c>
      <c r="N288">
        <v>135</v>
      </c>
      <c r="O288" t="b">
        <v>1</v>
      </c>
      <c r="P288" t="s">
        <v>8269</v>
      </c>
      <c r="Q288" s="5">
        <f t="shared" si="26"/>
        <v>0.91614242960972336</v>
      </c>
      <c r="R288" s="6">
        <f t="shared" si="27"/>
        <v>121.28148148148148</v>
      </c>
      <c r="S288" t="str">
        <f t="shared" si="28"/>
        <v>film &amp; video</v>
      </c>
      <c r="T288" s="7" t="str">
        <f t="shared" si="29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24"/>
        <v>41214.916666666664</v>
      </c>
      <c r="K289">
        <v>1349160018</v>
      </c>
      <c r="L289" s="11">
        <f t="shared" si="25"/>
        <v>41184.027986111112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26"/>
        <v>0.56721497447532609</v>
      </c>
      <c r="R289" s="6">
        <f t="shared" si="27"/>
        <v>91.189655172413794</v>
      </c>
      <c r="S289" t="str">
        <f t="shared" si="28"/>
        <v>film &amp; video</v>
      </c>
      <c r="T289" s="7" t="str">
        <f t="shared" si="29"/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24"/>
        <v>41085.918900462959</v>
      </c>
      <c r="K290">
        <v>1337659393</v>
      </c>
      <c r="L290" s="11">
        <f t="shared" si="25"/>
        <v>41050.918900462959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26"/>
        <v>0.96889254225970156</v>
      </c>
      <c r="R290" s="6">
        <f t="shared" si="27"/>
        <v>115.44812080536913</v>
      </c>
      <c r="S290" t="str">
        <f t="shared" si="28"/>
        <v>film &amp; video</v>
      </c>
      <c r="T290" s="7" t="str">
        <f t="shared" si="29"/>
        <v>documentary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24"/>
        <v>41580.206412037034</v>
      </c>
      <c r="K291">
        <v>1380797834</v>
      </c>
      <c r="L291" s="11">
        <f t="shared" si="25"/>
        <v>41550.206412037034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26"/>
        <v>0.95401640908223617</v>
      </c>
      <c r="R291" s="6">
        <f t="shared" si="27"/>
        <v>67.771551724137936</v>
      </c>
      <c r="S291" t="str">
        <f t="shared" si="28"/>
        <v>film &amp; video</v>
      </c>
      <c r="T291" s="7" t="str">
        <f t="shared" si="29"/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24"/>
        <v>40576.082638888889</v>
      </c>
      <c r="K292">
        <v>1292316697</v>
      </c>
      <c r="L292" s="11">
        <f t="shared" si="25"/>
        <v>40526.11917824074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26"/>
        <v>0.9373437760373271</v>
      </c>
      <c r="R292" s="6">
        <f t="shared" si="27"/>
        <v>28.576190476190476</v>
      </c>
      <c r="S292" t="str">
        <f t="shared" si="28"/>
        <v>film &amp; video</v>
      </c>
      <c r="T292" s="7" t="str">
        <f t="shared" si="29"/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24"/>
        <v>41394.750694444447</v>
      </c>
      <c r="K293">
        <v>1365791246</v>
      </c>
      <c r="L293" s="11">
        <f t="shared" si="25"/>
        <v>41376.519050925926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26"/>
        <v>0.83319446758873517</v>
      </c>
      <c r="R293" s="6">
        <f t="shared" si="27"/>
        <v>46.8828125</v>
      </c>
      <c r="S293" t="str">
        <f t="shared" si="28"/>
        <v>film &amp; video</v>
      </c>
      <c r="T293" s="7" t="str">
        <f t="shared" si="29"/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24"/>
        <v>40844.915972222225</v>
      </c>
      <c r="K294">
        <v>1317064599</v>
      </c>
      <c r="L294" s="11">
        <f t="shared" si="25"/>
        <v>40812.553229166668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26"/>
        <v>0.98515438025908253</v>
      </c>
      <c r="R294" s="6">
        <f t="shared" si="27"/>
        <v>154.42231237322514</v>
      </c>
      <c r="S294" t="str">
        <f t="shared" si="28"/>
        <v>film &amp; video</v>
      </c>
      <c r="T294" s="7" t="str">
        <f t="shared" si="29"/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24"/>
        <v>41749.417986111112</v>
      </c>
      <c r="K295">
        <v>1395417714</v>
      </c>
      <c r="L295" s="11">
        <f t="shared" si="25"/>
        <v>41719.417986111112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26"/>
        <v>0.98634294385432475</v>
      </c>
      <c r="R295" s="6">
        <f t="shared" si="27"/>
        <v>201.22137404580153</v>
      </c>
      <c r="S295" t="str">
        <f t="shared" si="28"/>
        <v>film &amp; video</v>
      </c>
      <c r="T295" s="7" t="str">
        <f t="shared" si="29"/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24"/>
        <v>40378.416666666664</v>
      </c>
      <c r="K296">
        <v>1276480894</v>
      </c>
      <c r="L296" s="11">
        <f t="shared" si="25"/>
        <v>40342.834421296298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26"/>
        <v>1</v>
      </c>
      <c r="R296" s="6">
        <f t="shared" si="27"/>
        <v>100</v>
      </c>
      <c r="S296" t="str">
        <f t="shared" si="28"/>
        <v>film &amp; video</v>
      </c>
      <c r="T296" s="7" t="str">
        <f t="shared" si="29"/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24"/>
        <v>41578.75</v>
      </c>
      <c r="K297">
        <v>1378080409</v>
      </c>
      <c r="L297" s="11">
        <f t="shared" si="25"/>
        <v>41518.754733796297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26"/>
        <v>0.75126332440632171</v>
      </c>
      <c r="R297" s="6">
        <f t="shared" si="27"/>
        <v>100.08204511278196</v>
      </c>
      <c r="S297" t="str">
        <f t="shared" si="28"/>
        <v>film &amp; video</v>
      </c>
      <c r="T297" s="7" t="str">
        <f t="shared" si="29"/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24"/>
        <v>41159.225497685184</v>
      </c>
      <c r="K298">
        <v>1344857083</v>
      </c>
      <c r="L298" s="11">
        <f t="shared" si="25"/>
        <v>41134.225497685184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26"/>
        <v>0.84227407261413234</v>
      </c>
      <c r="R298" s="6">
        <f t="shared" si="27"/>
        <v>230.08953488372092</v>
      </c>
      <c r="S298" t="str">
        <f t="shared" si="28"/>
        <v>film &amp; video</v>
      </c>
      <c r="T298" s="7" t="str">
        <f t="shared" si="29"/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24"/>
        <v>42124.915972222225</v>
      </c>
      <c r="K299">
        <v>1427390901</v>
      </c>
      <c r="L299" s="11">
        <f t="shared" si="25"/>
        <v>42089.478020833332</v>
      </c>
      <c r="M299" t="b">
        <v>1</v>
      </c>
      <c r="N299">
        <v>142</v>
      </c>
      <c r="O299" t="b">
        <v>1</v>
      </c>
      <c r="P299" t="s">
        <v>8269</v>
      </c>
      <c r="Q299" s="5">
        <f t="shared" si="26"/>
        <v>0.99364069952305245</v>
      </c>
      <c r="R299" s="6">
        <f t="shared" si="27"/>
        <v>141.74647887323943</v>
      </c>
      <c r="S299" t="str">
        <f t="shared" si="28"/>
        <v>film &amp; video</v>
      </c>
      <c r="T299" s="7" t="str">
        <f t="shared" si="29"/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24"/>
        <v>41768.625</v>
      </c>
      <c r="K300">
        <v>1394536048</v>
      </c>
      <c r="L300" s="11">
        <f t="shared" si="25"/>
        <v>41709.213518518518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6"/>
        <v>0.91800041441161562</v>
      </c>
      <c r="R300" s="6">
        <f t="shared" si="27"/>
        <v>56.344351395730705</v>
      </c>
      <c r="S300" t="str">
        <f t="shared" si="28"/>
        <v>film &amp; video</v>
      </c>
      <c r="T300" s="7" t="str">
        <f t="shared" si="29"/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24"/>
        <v>40499.016898148147</v>
      </c>
      <c r="K301">
        <v>1287379460</v>
      </c>
      <c r="L301" s="11">
        <f t="shared" si="25"/>
        <v>40468.975231481483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26"/>
        <v>0.55880750478478924</v>
      </c>
      <c r="R301" s="6">
        <f t="shared" si="27"/>
        <v>73.341188524590166</v>
      </c>
      <c r="S301" t="str">
        <f t="shared" si="28"/>
        <v>film &amp; video</v>
      </c>
      <c r="T301" s="7" t="str">
        <f t="shared" si="29"/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24"/>
        <v>40657.709930555553</v>
      </c>
      <c r="K302">
        <v>1301007738</v>
      </c>
      <c r="L302" s="11">
        <f t="shared" si="25"/>
        <v>40626.709930555553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26"/>
        <v>0.9830653235110689</v>
      </c>
      <c r="R302" s="6">
        <f t="shared" si="27"/>
        <v>85.337785234899329</v>
      </c>
      <c r="S302" t="str">
        <f t="shared" si="28"/>
        <v>film &amp; video</v>
      </c>
      <c r="T302" s="7" t="str">
        <f t="shared" si="29"/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24"/>
        <v>41352.446006944447</v>
      </c>
      <c r="K303">
        <v>1360258935</v>
      </c>
      <c r="L303" s="11">
        <f t="shared" si="25"/>
        <v>41312.487673611111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26"/>
        <v>0.8422116477870889</v>
      </c>
      <c r="R303" s="6">
        <f t="shared" si="27"/>
        <v>61.496215139442228</v>
      </c>
      <c r="S303" t="str">
        <f t="shared" si="28"/>
        <v>film &amp; video</v>
      </c>
      <c r="T303" s="7" t="str">
        <f t="shared" si="29"/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24"/>
        <v>40963.606921296298</v>
      </c>
      <c r="K304">
        <v>1327523638</v>
      </c>
      <c r="L304" s="11">
        <f t="shared" si="25"/>
        <v>40933.606921296298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26"/>
        <v>0.99542106310969536</v>
      </c>
      <c r="R304" s="6">
        <f t="shared" si="27"/>
        <v>93.018518518518519</v>
      </c>
      <c r="S304" t="str">
        <f t="shared" si="28"/>
        <v>film &amp; video</v>
      </c>
      <c r="T304" s="7" t="str">
        <f t="shared" si="29"/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24"/>
        <v>41061.821134259255</v>
      </c>
      <c r="K305">
        <v>1336009346</v>
      </c>
      <c r="L305" s="11">
        <f t="shared" si="25"/>
        <v>41031.821134259255</v>
      </c>
      <c r="M305" t="b">
        <v>1</v>
      </c>
      <c r="N305">
        <v>82</v>
      </c>
      <c r="O305" t="b">
        <v>1</v>
      </c>
      <c r="P305" t="s">
        <v>8269</v>
      </c>
      <c r="Q305" s="5">
        <f t="shared" si="26"/>
        <v>0.72744907856450047</v>
      </c>
      <c r="R305" s="6">
        <f t="shared" si="27"/>
        <v>50.292682926829265</v>
      </c>
      <c r="S305" t="str">
        <f t="shared" si="28"/>
        <v>film &amp; video</v>
      </c>
      <c r="T305" s="7" t="str">
        <f t="shared" si="29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24"/>
        <v>41152.833333333336</v>
      </c>
      <c r="K306">
        <v>1343096197</v>
      </c>
      <c r="L306" s="11">
        <f t="shared" si="25"/>
        <v>41113.844872685186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26"/>
        <v>0.43169121381411885</v>
      </c>
      <c r="R306" s="6">
        <f t="shared" si="27"/>
        <v>106.43243243243244</v>
      </c>
      <c r="S306" t="str">
        <f t="shared" si="28"/>
        <v>film &amp; video</v>
      </c>
      <c r="T306" s="7" t="str">
        <f t="shared" si="29"/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24"/>
        <v>40978.380196759259</v>
      </c>
      <c r="K307">
        <v>1328800049</v>
      </c>
      <c r="L307" s="11">
        <f t="shared" si="25"/>
        <v>40948.380196759259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26"/>
        <v>0.76726342710997442</v>
      </c>
      <c r="R307" s="6">
        <f t="shared" si="27"/>
        <v>51.719576719576722</v>
      </c>
      <c r="S307" t="str">
        <f t="shared" si="28"/>
        <v>film &amp; video</v>
      </c>
      <c r="T307" s="7" t="str">
        <f t="shared" si="29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24"/>
        <v>41353.54552083333</v>
      </c>
      <c r="K308">
        <v>1362081933</v>
      </c>
      <c r="L308" s="11">
        <f t="shared" si="25"/>
        <v>41333.587187500001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26"/>
        <v>0.34141345168999659</v>
      </c>
      <c r="R308" s="6">
        <f t="shared" si="27"/>
        <v>36.612499999999997</v>
      </c>
      <c r="S308" t="str">
        <f t="shared" si="28"/>
        <v>film &amp; video</v>
      </c>
      <c r="T308" s="7" t="str">
        <f t="shared" si="29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24"/>
        <v>41312.694456018522</v>
      </c>
      <c r="K309">
        <v>1357684801</v>
      </c>
      <c r="L309" s="11">
        <f t="shared" si="25"/>
        <v>41282.694456018522</v>
      </c>
      <c r="M309" t="b">
        <v>1</v>
      </c>
      <c r="N309">
        <v>576</v>
      </c>
      <c r="O309" t="b">
        <v>1</v>
      </c>
      <c r="P309" t="s">
        <v>8269</v>
      </c>
      <c r="Q309" s="5">
        <f t="shared" si="26"/>
        <v>0.89832584728460596</v>
      </c>
      <c r="R309" s="6">
        <f t="shared" si="27"/>
        <v>42.517361111111114</v>
      </c>
      <c r="S309" t="str">
        <f t="shared" si="28"/>
        <v>film &amp; video</v>
      </c>
      <c r="T309" s="7" t="str">
        <f t="shared" si="29"/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24"/>
        <v>40612.444560185184</v>
      </c>
      <c r="K310">
        <v>1295887210</v>
      </c>
      <c r="L310" s="11">
        <f t="shared" si="25"/>
        <v>40567.444560185184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26"/>
        <v>0.94726870855699397</v>
      </c>
      <c r="R310" s="6">
        <f t="shared" si="27"/>
        <v>62.712871287128714</v>
      </c>
      <c r="S310" t="str">
        <f t="shared" si="28"/>
        <v>film &amp; video</v>
      </c>
      <c r="T310" s="7" t="str">
        <f t="shared" si="29"/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24"/>
        <v>41155.501550925925</v>
      </c>
      <c r="K311">
        <v>1344880934</v>
      </c>
      <c r="L311" s="11">
        <f t="shared" si="25"/>
        <v>41134.501550925925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26"/>
        <v>0.8407286314806165</v>
      </c>
      <c r="R311" s="6">
        <f t="shared" si="27"/>
        <v>89.957983193277315</v>
      </c>
      <c r="S311" t="str">
        <f t="shared" si="28"/>
        <v>film &amp; video</v>
      </c>
      <c r="T311" s="7" t="str">
        <f t="shared" si="29"/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24"/>
        <v>40835.833333333336</v>
      </c>
      <c r="K312">
        <v>1317788623</v>
      </c>
      <c r="L312" s="11">
        <f t="shared" si="25"/>
        <v>40820.933136574073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26"/>
        <v>0.96034726156978367</v>
      </c>
      <c r="R312" s="6">
        <f t="shared" si="27"/>
        <v>28.924722222222222</v>
      </c>
      <c r="S312" t="str">
        <f t="shared" si="28"/>
        <v>film &amp; video</v>
      </c>
      <c r="T312" s="7" t="str">
        <f t="shared" si="29"/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24"/>
        <v>40909.082638888889</v>
      </c>
      <c r="K313">
        <v>1321852592</v>
      </c>
      <c r="L313" s="11">
        <f t="shared" si="25"/>
        <v>40867.969814814816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26"/>
        <v>0.96059956782625433</v>
      </c>
      <c r="R313" s="6">
        <f t="shared" si="27"/>
        <v>138.8022</v>
      </c>
      <c r="S313" t="str">
        <f t="shared" si="28"/>
        <v>film &amp; video</v>
      </c>
      <c r="T313" s="7" t="str">
        <f t="shared" si="29"/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24"/>
        <v>41378.627685185187</v>
      </c>
      <c r="K314">
        <v>1363381432</v>
      </c>
      <c r="L314" s="11">
        <f t="shared" si="25"/>
        <v>41348.627685185187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26"/>
        <v>0.8938547486033519</v>
      </c>
      <c r="R314" s="6">
        <f t="shared" si="27"/>
        <v>61.301369863013697</v>
      </c>
      <c r="S314" t="str">
        <f t="shared" si="28"/>
        <v>film &amp; video</v>
      </c>
      <c r="T314" s="7" t="str">
        <f t="shared" si="29"/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24"/>
        <v>40401.415972222225</v>
      </c>
      <c r="K315">
        <v>1277702894</v>
      </c>
      <c r="L315" s="11">
        <f t="shared" si="25"/>
        <v>40356.977939814817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26"/>
        <v>0.95478798090424033</v>
      </c>
      <c r="R315" s="6">
        <f t="shared" si="27"/>
        <v>80.202702702702709</v>
      </c>
      <c r="S315" t="str">
        <f t="shared" si="28"/>
        <v>film &amp; video</v>
      </c>
      <c r="T315" s="7" t="str">
        <f t="shared" si="29"/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24"/>
        <v>41334.583194444444</v>
      </c>
      <c r="K316">
        <v>1359575988</v>
      </c>
      <c r="L316" s="11">
        <f t="shared" si="25"/>
        <v>41304.583194444444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26"/>
        <v>0.25963910164870829</v>
      </c>
      <c r="R316" s="6">
        <f t="shared" si="27"/>
        <v>32.095833333333331</v>
      </c>
      <c r="S316" t="str">
        <f t="shared" si="28"/>
        <v>film &amp; video</v>
      </c>
      <c r="T316" s="7" t="str">
        <f t="shared" si="29"/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24"/>
        <v>41143.52238425926</v>
      </c>
      <c r="K317">
        <v>1343068334</v>
      </c>
      <c r="L317" s="11">
        <f t="shared" si="25"/>
        <v>41113.52238425926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26"/>
        <v>0.98767383059418457</v>
      </c>
      <c r="R317" s="6">
        <f t="shared" si="27"/>
        <v>200.88888888888889</v>
      </c>
      <c r="S317" t="str">
        <f t="shared" si="28"/>
        <v>film &amp; video</v>
      </c>
      <c r="T317" s="7" t="str">
        <f t="shared" si="29"/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24"/>
        <v>41983.957638888889</v>
      </c>
      <c r="K318">
        <v>1415398197</v>
      </c>
      <c r="L318" s="11">
        <f t="shared" si="25"/>
        <v>41950.673576388886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26"/>
        <v>0.87894058361654748</v>
      </c>
      <c r="R318" s="6">
        <f t="shared" si="27"/>
        <v>108.01265822784811</v>
      </c>
      <c r="S318" t="str">
        <f t="shared" si="28"/>
        <v>film &amp; video</v>
      </c>
      <c r="T318" s="7" t="str">
        <f t="shared" si="29"/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24"/>
        <v>41619.426886574074</v>
      </c>
      <c r="K319">
        <v>1384186483</v>
      </c>
      <c r="L319" s="11">
        <f t="shared" si="25"/>
        <v>41589.426886574074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26"/>
        <v>0.99203068681591222</v>
      </c>
      <c r="R319" s="6">
        <f t="shared" si="27"/>
        <v>95.699367088607602</v>
      </c>
      <c r="S319" t="str">
        <f t="shared" si="28"/>
        <v>film &amp; video</v>
      </c>
      <c r="T319" s="7" t="str">
        <f t="shared" si="29"/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24"/>
        <v>41359.747118055559</v>
      </c>
      <c r="K320">
        <v>1361753751</v>
      </c>
      <c r="L320" s="11">
        <f t="shared" si="25"/>
        <v>41329.788784722223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26"/>
        <v>0.35295778624876467</v>
      </c>
      <c r="R320" s="6">
        <f t="shared" si="27"/>
        <v>49.880281690140848</v>
      </c>
      <c r="S320" t="str">
        <f t="shared" si="28"/>
        <v>film &amp; video</v>
      </c>
      <c r="T320" s="7" t="str">
        <f t="shared" si="29"/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24"/>
        <v>40211.082638888889</v>
      </c>
      <c r="K321">
        <v>1257538029</v>
      </c>
      <c r="L321" s="11">
        <f t="shared" si="25"/>
        <v>40123.58829861111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26"/>
        <v>0.88746893858714948</v>
      </c>
      <c r="R321" s="6">
        <f t="shared" si="27"/>
        <v>110.47058823529412</v>
      </c>
      <c r="S321" t="str">
        <f t="shared" si="28"/>
        <v>film &amp; video</v>
      </c>
      <c r="T321" s="7" t="str">
        <f t="shared" si="29"/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24"/>
        <v>42360.708333333328</v>
      </c>
      <c r="K322">
        <v>1448284433</v>
      </c>
      <c r="L322" s="11">
        <f t="shared" si="25"/>
        <v>42331.301307870366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26"/>
        <v>0.93826233814974669</v>
      </c>
      <c r="R322" s="6">
        <f t="shared" si="27"/>
        <v>134.91139240506328</v>
      </c>
      <c r="S322" t="str">
        <f t="shared" si="28"/>
        <v>film &amp; video</v>
      </c>
      <c r="T322" s="7" t="str">
        <f t="shared" si="29"/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30">(I323/86400)+25569+(-6/24)</f>
        <v>42682.238263888888</v>
      </c>
      <c r="K323">
        <v>1475577786</v>
      </c>
      <c r="L323" s="11">
        <f t="shared" ref="L323:L386" si="31">(K323/86400)+25569+(-6/24)</f>
        <v>42647.196597222224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32">D323/E323</f>
        <v>0.97406211733273962</v>
      </c>
      <c r="R323" s="6">
        <f t="shared" ref="R323:R386" si="33">E323/N323</f>
        <v>106.62314540059347</v>
      </c>
      <c r="S323" t="str">
        <f t="shared" ref="S323:S386" si="34">LEFT(P323,SEARCH("/",P323,1)-1)</f>
        <v>film &amp; video</v>
      </c>
      <c r="T323" s="7" t="str">
        <f t="shared" ref="T323:T386" si="35">RIGHT(P323,LEN(P323) - SEARCH("/", P323, SEARCH("/", P323)))</f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30"/>
        <v>42503.32</v>
      </c>
      <c r="K324">
        <v>1460554848</v>
      </c>
      <c r="L324" s="11">
        <f t="shared" si="31"/>
        <v>42473.32</v>
      </c>
      <c r="M324" t="b">
        <v>1</v>
      </c>
      <c r="N324">
        <v>186</v>
      </c>
      <c r="O324" t="b">
        <v>1</v>
      </c>
      <c r="P324" t="s">
        <v>8269</v>
      </c>
      <c r="Q324" s="5">
        <f t="shared" si="32"/>
        <v>0.92668099933278969</v>
      </c>
      <c r="R324" s="6">
        <f t="shared" si="33"/>
        <v>145.04301075268816</v>
      </c>
      <c r="S324" t="str">
        <f t="shared" si="34"/>
        <v>film &amp; video</v>
      </c>
      <c r="T324" s="7" t="str">
        <f t="shared" si="35"/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30"/>
        <v>42725.082638888889</v>
      </c>
      <c r="K325">
        <v>1479886966</v>
      </c>
      <c r="L325" s="11">
        <f t="shared" si="31"/>
        <v>42697.07136574074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32"/>
        <v>0.81251880830574785</v>
      </c>
      <c r="R325" s="6">
        <f t="shared" si="33"/>
        <v>114.58620689655173</v>
      </c>
      <c r="S325" t="str">
        <f t="shared" si="34"/>
        <v>film &amp; video</v>
      </c>
      <c r="T325" s="7" t="str">
        <f t="shared" si="35"/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30"/>
        <v>42217.376250000001</v>
      </c>
      <c r="K326">
        <v>1435590108</v>
      </c>
      <c r="L326" s="11">
        <f t="shared" si="31"/>
        <v>42184.376250000001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32"/>
        <v>0.98425196850393704</v>
      </c>
      <c r="R326" s="6">
        <f t="shared" si="33"/>
        <v>105.3170731707317</v>
      </c>
      <c r="S326" t="str">
        <f t="shared" si="34"/>
        <v>film &amp; video</v>
      </c>
      <c r="T326" s="7" t="str">
        <f t="shared" si="35"/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30"/>
        <v>42723.937881944439</v>
      </c>
      <c r="K327">
        <v>1479184233</v>
      </c>
      <c r="L327" s="11">
        <f t="shared" si="31"/>
        <v>42688.937881944439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32"/>
        <v>0.95789110693896318</v>
      </c>
      <c r="R327" s="6">
        <f t="shared" si="33"/>
        <v>70.921195652173907</v>
      </c>
      <c r="S327" t="str">
        <f t="shared" si="34"/>
        <v>film &amp; video</v>
      </c>
      <c r="T327" s="7" t="str">
        <f t="shared" si="35"/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30"/>
        <v>42808.706250000003</v>
      </c>
      <c r="K328">
        <v>1486625606</v>
      </c>
      <c r="L328" s="11">
        <f t="shared" si="31"/>
        <v>42775.064884259264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32"/>
        <v>0.88550638568171591</v>
      </c>
      <c r="R328" s="6">
        <f t="shared" si="33"/>
        <v>147.17167680278018</v>
      </c>
      <c r="S328" t="str">
        <f t="shared" si="34"/>
        <v>film &amp; video</v>
      </c>
      <c r="T328" s="7" t="str">
        <f t="shared" si="35"/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30"/>
        <v>42085.083333333328</v>
      </c>
      <c r="K329">
        <v>1424669929</v>
      </c>
      <c r="L329" s="11">
        <f t="shared" si="31"/>
        <v>42057.985289351855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32"/>
        <v>0.73313782991202348</v>
      </c>
      <c r="R329" s="6">
        <f t="shared" si="33"/>
        <v>160.47058823529412</v>
      </c>
      <c r="S329" t="str">
        <f t="shared" si="34"/>
        <v>film &amp; video</v>
      </c>
      <c r="T329" s="7" t="str">
        <f t="shared" si="35"/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30"/>
        <v>42308.916666666672</v>
      </c>
      <c r="K330">
        <v>1443739388</v>
      </c>
      <c r="L330" s="11">
        <f t="shared" si="31"/>
        <v>42278.696620370371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32"/>
        <v>0.96511681773961921</v>
      </c>
      <c r="R330" s="6">
        <f t="shared" si="33"/>
        <v>156.04578313253012</v>
      </c>
      <c r="S330" t="str">
        <f t="shared" si="34"/>
        <v>film &amp; video</v>
      </c>
      <c r="T330" s="7" t="str">
        <f t="shared" si="35"/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30"/>
        <v>42314.916666666672</v>
      </c>
      <c r="K331">
        <v>1444821127</v>
      </c>
      <c r="L331" s="11">
        <f t="shared" si="31"/>
        <v>42291.21674768519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32"/>
        <v>0.94786729857819907</v>
      </c>
      <c r="R331" s="6">
        <f t="shared" si="33"/>
        <v>63.17365269461078</v>
      </c>
      <c r="S331" t="str">
        <f t="shared" si="34"/>
        <v>film &amp; video</v>
      </c>
      <c r="T331" s="7" t="str">
        <f t="shared" si="35"/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30"/>
        <v>41410.915972222225</v>
      </c>
      <c r="K332">
        <v>1366028563</v>
      </c>
      <c r="L332" s="11">
        <f t="shared" si="31"/>
        <v>41379.265775462962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32"/>
        <v>0.98204264870931535</v>
      </c>
      <c r="R332" s="6">
        <f t="shared" si="33"/>
        <v>104.82352941176471</v>
      </c>
      <c r="S332" t="str">
        <f t="shared" si="34"/>
        <v>film &amp; video</v>
      </c>
      <c r="T332" s="7" t="str">
        <f t="shared" si="35"/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30"/>
        <v>42538.331412037034</v>
      </c>
      <c r="K333">
        <v>1463493434</v>
      </c>
      <c r="L333" s="11">
        <f t="shared" si="31"/>
        <v>42507.331412037034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32"/>
        <v>0.93804230570798741</v>
      </c>
      <c r="R333" s="6">
        <f t="shared" si="33"/>
        <v>97.356164383561648</v>
      </c>
      <c r="S333" t="str">
        <f t="shared" si="34"/>
        <v>film &amp; video</v>
      </c>
      <c r="T333" s="7" t="str">
        <f t="shared" si="35"/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30"/>
        <v>42305.083333333328</v>
      </c>
      <c r="K334">
        <v>1442420377</v>
      </c>
      <c r="L334" s="11">
        <f t="shared" si="31"/>
        <v>42263.430289351847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32"/>
        <v>0.88483829580144224</v>
      </c>
      <c r="R334" s="6">
        <f t="shared" si="33"/>
        <v>203.63063063063063</v>
      </c>
      <c r="S334" t="str">
        <f t="shared" si="34"/>
        <v>film &amp; video</v>
      </c>
      <c r="T334" s="7" t="str">
        <f t="shared" si="35"/>
        <v>documentary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30"/>
        <v>42467.34480324074</v>
      </c>
      <c r="K335">
        <v>1457450191</v>
      </c>
      <c r="L335" s="11">
        <f t="shared" si="31"/>
        <v>42437.386469907404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32"/>
        <v>0.79854664510590723</v>
      </c>
      <c r="R335" s="6">
        <f t="shared" si="33"/>
        <v>188.31203007518798</v>
      </c>
      <c r="S335" t="str">
        <f t="shared" si="34"/>
        <v>film &amp; video</v>
      </c>
      <c r="T335" s="7" t="str">
        <f t="shared" si="35"/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30"/>
        <v>42139.541666666672</v>
      </c>
      <c r="K336">
        <v>1428423757</v>
      </c>
      <c r="L336" s="11">
        <f t="shared" si="31"/>
        <v>42101.432372685187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32"/>
        <v>0.98823994465856313</v>
      </c>
      <c r="R336" s="6">
        <f t="shared" si="33"/>
        <v>146.65217391304347</v>
      </c>
      <c r="S336" t="str">
        <f t="shared" si="34"/>
        <v>film &amp; video</v>
      </c>
      <c r="T336" s="7" t="str">
        <f t="shared" si="35"/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30"/>
        <v>42132.666666666672</v>
      </c>
      <c r="K337">
        <v>1428428515</v>
      </c>
      <c r="L337" s="11">
        <f t="shared" si="31"/>
        <v>42101.487442129626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32"/>
        <v>0.97309673726388091</v>
      </c>
      <c r="R337" s="6">
        <f t="shared" si="33"/>
        <v>109.1875</v>
      </c>
      <c r="S337" t="str">
        <f t="shared" si="34"/>
        <v>film &amp; video</v>
      </c>
      <c r="T337" s="7" t="str">
        <f t="shared" si="35"/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30"/>
        <v>42321.387939814813</v>
      </c>
      <c r="K338">
        <v>1444832318</v>
      </c>
      <c r="L338" s="11">
        <f t="shared" si="31"/>
        <v>42291.346273148149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32"/>
        <v>0.85587772314615174</v>
      </c>
      <c r="R338" s="6">
        <f t="shared" si="33"/>
        <v>59.249046653144013</v>
      </c>
      <c r="S338" t="str">
        <f t="shared" si="34"/>
        <v>film &amp; video</v>
      </c>
      <c r="T338" s="7" t="str">
        <f t="shared" si="35"/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30"/>
        <v>42076.836898148147</v>
      </c>
      <c r="K339">
        <v>1423710308</v>
      </c>
      <c r="L339" s="11">
        <f t="shared" si="31"/>
        <v>42046.878564814819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32"/>
        <v>0.98845159058335108</v>
      </c>
      <c r="R339" s="6">
        <f t="shared" si="33"/>
        <v>97.904838709677421</v>
      </c>
      <c r="S339" t="str">
        <f t="shared" si="34"/>
        <v>film &amp; video</v>
      </c>
      <c r="T339" s="7" t="str">
        <f t="shared" si="35"/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30"/>
        <v>42615.791666666672</v>
      </c>
      <c r="K340">
        <v>1468001290</v>
      </c>
      <c r="L340" s="11">
        <f t="shared" si="31"/>
        <v>42559.505671296298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32"/>
        <v>0.90798811625153442</v>
      </c>
      <c r="R340" s="6">
        <f t="shared" si="33"/>
        <v>70.000169491525426</v>
      </c>
      <c r="S340" t="str">
        <f t="shared" si="34"/>
        <v>film &amp; video</v>
      </c>
      <c r="T340" s="7" t="str">
        <f t="shared" si="35"/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30"/>
        <v>42123.510046296295</v>
      </c>
      <c r="K341">
        <v>1427739268</v>
      </c>
      <c r="L341" s="11">
        <f t="shared" si="31"/>
        <v>42093.510046296295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32"/>
        <v>0.9252120277563608</v>
      </c>
      <c r="R341" s="6">
        <f t="shared" si="33"/>
        <v>72.865168539325836</v>
      </c>
      <c r="S341" t="str">
        <f t="shared" si="34"/>
        <v>film &amp; video</v>
      </c>
      <c r="T341" s="7" t="str">
        <f t="shared" si="35"/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30"/>
        <v>42802.625</v>
      </c>
      <c r="K342">
        <v>1486397007</v>
      </c>
      <c r="L342" s="11">
        <f t="shared" si="31"/>
        <v>42772.419062500005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32"/>
        <v>0.79985374103021167</v>
      </c>
      <c r="R342" s="6">
        <f t="shared" si="33"/>
        <v>146.34782608695653</v>
      </c>
      <c r="S342" t="str">
        <f t="shared" si="34"/>
        <v>film &amp; video</v>
      </c>
      <c r="T342" s="7" t="str">
        <f t="shared" si="35"/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30"/>
        <v>41912.915972222225</v>
      </c>
      <c r="K343">
        <v>1410555998</v>
      </c>
      <c r="L343" s="11">
        <f t="shared" si="31"/>
        <v>41894.629606481481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32"/>
        <v>0.93708165997322623</v>
      </c>
      <c r="R343" s="6">
        <f t="shared" si="33"/>
        <v>67.909090909090907</v>
      </c>
      <c r="S343" t="str">
        <f t="shared" si="34"/>
        <v>film &amp; video</v>
      </c>
      <c r="T343" s="7" t="str">
        <f t="shared" si="35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30"/>
        <v>42489.530844907407</v>
      </c>
      <c r="K344">
        <v>1459363465</v>
      </c>
      <c r="L344" s="11">
        <f t="shared" si="31"/>
        <v>42459.530844907407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32"/>
        <v>0.99634937588675099</v>
      </c>
      <c r="R344" s="6">
        <f t="shared" si="33"/>
        <v>169.85083076923075</v>
      </c>
      <c r="S344" t="str">
        <f t="shared" si="34"/>
        <v>film &amp; video</v>
      </c>
      <c r="T344" s="7" t="str">
        <f t="shared" si="35"/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30"/>
        <v>41956.875</v>
      </c>
      <c r="K345">
        <v>1413308545</v>
      </c>
      <c r="L345" s="11">
        <f t="shared" si="31"/>
        <v>41926.48778935185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32"/>
        <v>0.98011701943800744</v>
      </c>
      <c r="R345" s="6">
        <f t="shared" si="33"/>
        <v>58.413339694656486</v>
      </c>
      <c r="S345" t="str">
        <f t="shared" si="34"/>
        <v>film &amp; video</v>
      </c>
      <c r="T345" s="7" t="str">
        <f t="shared" si="35"/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30"/>
        <v>42155.847222222219</v>
      </c>
      <c r="K346">
        <v>1429312694</v>
      </c>
      <c r="L346" s="11">
        <f t="shared" si="31"/>
        <v>42111.720995370371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32"/>
        <v>0.97958944967541961</v>
      </c>
      <c r="R346" s="6">
        <f t="shared" si="33"/>
        <v>119.99298245614035</v>
      </c>
      <c r="S346" t="str">
        <f t="shared" si="34"/>
        <v>film &amp; video</v>
      </c>
      <c r="T346" s="7" t="str">
        <f t="shared" si="35"/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30"/>
        <v>42144.694328703699</v>
      </c>
      <c r="K347">
        <v>1429569590</v>
      </c>
      <c r="L347" s="11">
        <f t="shared" si="31"/>
        <v>42114.694328703699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32"/>
        <v>0.81118881118881114</v>
      </c>
      <c r="R347" s="6">
        <f t="shared" si="33"/>
        <v>99.860335195530723</v>
      </c>
      <c r="S347" t="str">
        <f t="shared" si="34"/>
        <v>film &amp; video</v>
      </c>
      <c r="T347" s="7" t="str">
        <f t="shared" si="35"/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30"/>
        <v>42291.250243055554</v>
      </c>
      <c r="K348">
        <v>1442232021</v>
      </c>
      <c r="L348" s="11">
        <f t="shared" si="31"/>
        <v>42261.250243055554</v>
      </c>
      <c r="M348" t="b">
        <v>1</v>
      </c>
      <c r="N348">
        <v>188</v>
      </c>
      <c r="O348" t="b">
        <v>1</v>
      </c>
      <c r="P348" t="s">
        <v>8269</v>
      </c>
      <c r="Q348" s="5">
        <f t="shared" si="32"/>
        <v>0.5872376809279295</v>
      </c>
      <c r="R348" s="6">
        <f t="shared" si="33"/>
        <v>90.579148936170213</v>
      </c>
      <c r="S348" t="str">
        <f t="shared" si="34"/>
        <v>film &amp; video</v>
      </c>
      <c r="T348" s="7" t="str">
        <f t="shared" si="35"/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30"/>
        <v>42322.287141203706</v>
      </c>
      <c r="K349">
        <v>1444910009</v>
      </c>
      <c r="L349" s="11">
        <f t="shared" si="31"/>
        <v>42292.245474537034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32"/>
        <v>0.89613363144712144</v>
      </c>
      <c r="R349" s="6">
        <f t="shared" si="33"/>
        <v>117.77361477572559</v>
      </c>
      <c r="S349" t="str">
        <f t="shared" si="34"/>
        <v>film &amp; video</v>
      </c>
      <c r="T349" s="7" t="str">
        <f t="shared" si="35"/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30"/>
        <v>42237.33699074074</v>
      </c>
      <c r="K350">
        <v>1437573916</v>
      </c>
      <c r="L350" s="11">
        <f t="shared" si="31"/>
        <v>42207.33699074074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32"/>
        <v>0.970873786407767</v>
      </c>
      <c r="R350" s="6">
        <f t="shared" si="33"/>
        <v>86.554621848739501</v>
      </c>
      <c r="S350" t="str">
        <f t="shared" si="34"/>
        <v>film &amp; video</v>
      </c>
      <c r="T350" s="7" t="str">
        <f t="shared" si="35"/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30"/>
        <v>42790.248935185184</v>
      </c>
      <c r="K351">
        <v>1485345508</v>
      </c>
      <c r="L351" s="11">
        <f t="shared" si="31"/>
        <v>42760.248935185184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32"/>
        <v>0.93777223294728651</v>
      </c>
      <c r="R351" s="6">
        <f t="shared" si="33"/>
        <v>71.899281437125751</v>
      </c>
      <c r="S351" t="str">
        <f t="shared" si="34"/>
        <v>film &amp; video</v>
      </c>
      <c r="T351" s="7" t="str">
        <f t="shared" si="35"/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30"/>
        <v>42623.915972222225</v>
      </c>
      <c r="K352">
        <v>1470274509</v>
      </c>
      <c r="L352" s="11">
        <f t="shared" si="31"/>
        <v>42585.816076388888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32"/>
        <v>0.87138375740676188</v>
      </c>
      <c r="R352" s="6">
        <f t="shared" si="33"/>
        <v>129.81900452488688</v>
      </c>
      <c r="S352" t="str">
        <f t="shared" si="34"/>
        <v>film &amp; video</v>
      </c>
      <c r="T352" s="7" t="str">
        <f t="shared" si="35"/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30"/>
        <v>42467.673078703709</v>
      </c>
      <c r="K353">
        <v>1456614554</v>
      </c>
      <c r="L353" s="11">
        <f t="shared" si="31"/>
        <v>42427.714745370366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32"/>
        <v>0.78529194382852918</v>
      </c>
      <c r="R353" s="6">
        <f t="shared" si="33"/>
        <v>44.912863070539416</v>
      </c>
      <c r="S353" t="str">
        <f t="shared" si="34"/>
        <v>film &amp; video</v>
      </c>
      <c r="T353" s="7" t="str">
        <f t="shared" si="35"/>
        <v>documentary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30"/>
        <v>41919.917453703703</v>
      </c>
      <c r="K354">
        <v>1410148868</v>
      </c>
      <c r="L354" s="11">
        <f t="shared" si="31"/>
        <v>41889.917453703703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32"/>
        <v>0.85792724776938911</v>
      </c>
      <c r="R354" s="6">
        <f t="shared" si="33"/>
        <v>40.755244755244753</v>
      </c>
      <c r="S354" t="str">
        <f t="shared" si="34"/>
        <v>film &amp; video</v>
      </c>
      <c r="T354" s="7" t="str">
        <f t="shared" si="35"/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30"/>
        <v>42327.583553240736</v>
      </c>
      <c r="K355">
        <v>1445367619</v>
      </c>
      <c r="L355" s="11">
        <f t="shared" si="31"/>
        <v>42297.541886574079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32"/>
        <v>0.92065607125602222</v>
      </c>
      <c r="R355" s="6">
        <f t="shared" si="33"/>
        <v>103.52394779771615</v>
      </c>
      <c r="S355" t="str">
        <f t="shared" si="34"/>
        <v>film &amp; video</v>
      </c>
      <c r="T355" s="7" t="str">
        <f t="shared" si="35"/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30"/>
        <v>42468.536122685182</v>
      </c>
      <c r="K356">
        <v>1457553121</v>
      </c>
      <c r="L356" s="11">
        <f t="shared" si="31"/>
        <v>42438.577789351853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32"/>
        <v>0.96206706981858159</v>
      </c>
      <c r="R356" s="6">
        <f t="shared" si="33"/>
        <v>125.44827586206897</v>
      </c>
      <c r="S356" t="str">
        <f t="shared" si="34"/>
        <v>film &amp; video</v>
      </c>
      <c r="T356" s="7" t="str">
        <f t="shared" si="35"/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30"/>
        <v>41974.0855787037</v>
      </c>
      <c r="K357">
        <v>1414738994</v>
      </c>
      <c r="L357" s="11">
        <f t="shared" si="31"/>
        <v>41943.043912037036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32"/>
        <v>0.86016220201523719</v>
      </c>
      <c r="R357" s="6">
        <f t="shared" si="33"/>
        <v>246.60606060606059</v>
      </c>
      <c r="S357" t="str">
        <f t="shared" si="34"/>
        <v>film &amp; video</v>
      </c>
      <c r="T357" s="7" t="str">
        <f t="shared" si="35"/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30"/>
        <v>42445.511493055557</v>
      </c>
      <c r="K358">
        <v>1455563793</v>
      </c>
      <c r="L358" s="11">
        <f t="shared" si="31"/>
        <v>42415.553159722222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32"/>
        <v>0.97378189622601086</v>
      </c>
      <c r="R358" s="6">
        <f t="shared" si="33"/>
        <v>79.401340206185566</v>
      </c>
      <c r="S358" t="str">
        <f t="shared" si="34"/>
        <v>film &amp; video</v>
      </c>
      <c r="T358" s="7" t="str">
        <f t="shared" si="35"/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30"/>
        <v>42117.972187499996</v>
      </c>
      <c r="K359">
        <v>1426396797</v>
      </c>
      <c r="L359" s="11">
        <f t="shared" si="31"/>
        <v>42077.972187499996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32"/>
        <v>0.57471264367816088</v>
      </c>
      <c r="R359" s="6">
        <f t="shared" si="33"/>
        <v>86.138613861386133</v>
      </c>
      <c r="S359" t="str">
        <f t="shared" si="34"/>
        <v>film &amp; video</v>
      </c>
      <c r="T359" s="7" t="str">
        <f t="shared" si="35"/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30"/>
        <v>42536.375</v>
      </c>
      <c r="K360">
        <v>1463517521</v>
      </c>
      <c r="L360" s="11">
        <f t="shared" si="31"/>
        <v>42507.610196759255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32"/>
        <v>0.97004501008846811</v>
      </c>
      <c r="R360" s="6">
        <f t="shared" si="33"/>
        <v>193.04868913857678</v>
      </c>
      <c r="S360" t="str">
        <f t="shared" si="34"/>
        <v>film &amp; video</v>
      </c>
      <c r="T360" s="7" t="str">
        <f t="shared" si="35"/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30"/>
        <v>41956.966666666667</v>
      </c>
      <c r="K361">
        <v>1414028490</v>
      </c>
      <c r="L361" s="11">
        <f t="shared" si="31"/>
        <v>41934.820486111115</v>
      </c>
      <c r="M361" t="b">
        <v>1</v>
      </c>
      <c r="N361">
        <v>302</v>
      </c>
      <c r="O361" t="b">
        <v>1</v>
      </c>
      <c r="P361" t="s">
        <v>8269</v>
      </c>
      <c r="Q361" s="5">
        <f t="shared" si="32"/>
        <v>0.95369458128078821</v>
      </c>
      <c r="R361" s="6">
        <f t="shared" si="33"/>
        <v>84.023178807947019</v>
      </c>
      <c r="S361" t="str">
        <f t="shared" si="34"/>
        <v>film &amp; video</v>
      </c>
      <c r="T361" s="7" t="str">
        <f t="shared" si="35"/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30"/>
        <v>42207.882638888885</v>
      </c>
      <c r="K362">
        <v>1433799180</v>
      </c>
      <c r="L362" s="11">
        <f t="shared" si="31"/>
        <v>42163.647916666669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32"/>
        <v>0.98643649815043155</v>
      </c>
      <c r="R362" s="6">
        <f t="shared" si="33"/>
        <v>139.82758620689654</v>
      </c>
      <c r="S362" t="str">
        <f t="shared" si="34"/>
        <v>film &amp; video</v>
      </c>
      <c r="T362" s="7" t="str">
        <f t="shared" si="35"/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30"/>
        <v>41965.792893518519</v>
      </c>
      <c r="K363">
        <v>1414108906</v>
      </c>
      <c r="L363" s="11">
        <f t="shared" si="31"/>
        <v>41935.751226851848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32"/>
        <v>0.90027638485014905</v>
      </c>
      <c r="R363" s="6">
        <f t="shared" si="33"/>
        <v>109.82189265536722</v>
      </c>
      <c r="S363" t="str">
        <f t="shared" si="34"/>
        <v>film &amp; video</v>
      </c>
      <c r="T363" s="7" t="str">
        <f t="shared" si="35"/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30"/>
        <v>41858.75</v>
      </c>
      <c r="K364">
        <v>1405573391</v>
      </c>
      <c r="L364" s="11">
        <f t="shared" si="31"/>
        <v>41836.960543981484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32"/>
        <v>0.80541666666666667</v>
      </c>
      <c r="R364" s="6">
        <f t="shared" si="33"/>
        <v>139.53488372093022</v>
      </c>
      <c r="S364" t="str">
        <f t="shared" si="34"/>
        <v>film &amp; video</v>
      </c>
      <c r="T364" s="7" t="str">
        <f t="shared" si="35"/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30"/>
        <v>40300.556944444441</v>
      </c>
      <c r="K365">
        <v>1268934736</v>
      </c>
      <c r="L365" s="11">
        <f t="shared" si="31"/>
        <v>40255.494629629626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32"/>
        <v>0.98684210526315785</v>
      </c>
      <c r="R365" s="6">
        <f t="shared" si="33"/>
        <v>347.84615384615387</v>
      </c>
      <c r="S365" t="str">
        <f t="shared" si="34"/>
        <v>film &amp; video</v>
      </c>
      <c r="T365" s="7" t="str">
        <f t="shared" si="35"/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30"/>
        <v>41810.915972222225</v>
      </c>
      <c r="K366">
        <v>1400704672</v>
      </c>
      <c r="L366" s="11">
        <f t="shared" si="31"/>
        <v>41780.609629629631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32"/>
        <v>0.90775874366189879</v>
      </c>
      <c r="R366" s="6">
        <f t="shared" si="33"/>
        <v>68.24159292035398</v>
      </c>
      <c r="S366" t="str">
        <f t="shared" si="34"/>
        <v>film &amp; video</v>
      </c>
      <c r="T366" s="7" t="str">
        <f t="shared" si="35"/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30"/>
        <v>41698.356469907405</v>
      </c>
      <c r="K367">
        <v>1391005999</v>
      </c>
      <c r="L367" s="11">
        <f t="shared" si="31"/>
        <v>41668.356469907405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32"/>
        <v>0.96178507309566552</v>
      </c>
      <c r="R367" s="6">
        <f t="shared" si="33"/>
        <v>239.93846153846152</v>
      </c>
      <c r="S367" t="str">
        <f t="shared" si="34"/>
        <v>film &amp; video</v>
      </c>
      <c r="T367" s="7" t="str">
        <f t="shared" si="35"/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30"/>
        <v>41049.543032407411</v>
      </c>
      <c r="K368">
        <v>1334948518</v>
      </c>
      <c r="L368" s="11">
        <f t="shared" si="31"/>
        <v>41019.543032407411</v>
      </c>
      <c r="M368" t="b">
        <v>0</v>
      </c>
      <c r="N368">
        <v>134</v>
      </c>
      <c r="O368" t="b">
        <v>1</v>
      </c>
      <c r="P368" t="s">
        <v>8269</v>
      </c>
      <c r="Q368" s="5">
        <f t="shared" si="32"/>
        <v>0.98701298701298701</v>
      </c>
      <c r="R368" s="6">
        <f t="shared" si="33"/>
        <v>287.31343283582089</v>
      </c>
      <c r="S368" t="str">
        <f t="shared" si="34"/>
        <v>film &amp; video</v>
      </c>
      <c r="T368" s="7" t="str">
        <f t="shared" si="35"/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30"/>
        <v>41394.957638888889</v>
      </c>
      <c r="K369">
        <v>1363960278</v>
      </c>
      <c r="L369" s="11">
        <f t="shared" si="31"/>
        <v>41355.327291666668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32"/>
        <v>0.96758493702473436</v>
      </c>
      <c r="R369" s="6">
        <f t="shared" si="33"/>
        <v>86.84882352941176</v>
      </c>
      <c r="S369" t="str">
        <f t="shared" si="34"/>
        <v>film &amp; video</v>
      </c>
      <c r="T369" s="7" t="str">
        <f t="shared" si="35"/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30"/>
        <v>42078.313912037032</v>
      </c>
      <c r="K370">
        <v>1423405922</v>
      </c>
      <c r="L370" s="11">
        <f t="shared" si="31"/>
        <v>42043.355578703704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32"/>
        <v>0.96050407253726755</v>
      </c>
      <c r="R370" s="6">
        <f t="shared" si="33"/>
        <v>81.84905660377359</v>
      </c>
      <c r="S370" t="str">
        <f t="shared" si="34"/>
        <v>film &amp; video</v>
      </c>
      <c r="T370" s="7" t="str">
        <f t="shared" si="35"/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30"/>
        <v>40923.301724537036</v>
      </c>
      <c r="K371">
        <v>1324041269</v>
      </c>
      <c r="L371" s="11">
        <f t="shared" si="31"/>
        <v>40893.301724537036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32"/>
        <v>0.90780601442433928</v>
      </c>
      <c r="R371" s="6">
        <f t="shared" si="33"/>
        <v>42.874970059880241</v>
      </c>
      <c r="S371" t="str">
        <f t="shared" si="34"/>
        <v>film &amp; video</v>
      </c>
      <c r="T371" s="7" t="str">
        <f t="shared" si="35"/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30"/>
        <v>42741.545138888891</v>
      </c>
      <c r="K372">
        <v>1481137500</v>
      </c>
      <c r="L372" s="11">
        <f t="shared" si="31"/>
        <v>42711.545138888891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32"/>
        <v>0.81953778069168992</v>
      </c>
      <c r="R372" s="6">
        <f t="shared" si="33"/>
        <v>709.41860465116281</v>
      </c>
      <c r="S372" t="str">
        <f t="shared" si="34"/>
        <v>film &amp; video</v>
      </c>
      <c r="T372" s="7" t="str">
        <f t="shared" si="35"/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30"/>
        <v>41306.517812500002</v>
      </c>
      <c r="K373">
        <v>1355855139</v>
      </c>
      <c r="L373" s="11">
        <f t="shared" si="31"/>
        <v>41261.517812500002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32"/>
        <v>0.87589706457697092</v>
      </c>
      <c r="R373" s="6">
        <f t="shared" si="33"/>
        <v>161.25517890772127</v>
      </c>
      <c r="S373" t="str">
        <f t="shared" si="34"/>
        <v>film &amp; video</v>
      </c>
      <c r="T373" s="7" t="str">
        <f t="shared" si="35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30"/>
        <v>42465.416666666672</v>
      </c>
      <c r="K374">
        <v>1456408244</v>
      </c>
      <c r="L374" s="11">
        <f t="shared" si="31"/>
        <v>42425.326898148152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32"/>
        <v>0.7978723404255319</v>
      </c>
      <c r="R374" s="6">
        <f t="shared" si="33"/>
        <v>41.777777777777779</v>
      </c>
      <c r="S374" t="str">
        <f t="shared" si="34"/>
        <v>film &amp; video</v>
      </c>
      <c r="T374" s="7" t="str">
        <f t="shared" si="35"/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30"/>
        <v>41108.66201388889</v>
      </c>
      <c r="K375">
        <v>1340056398</v>
      </c>
      <c r="L375" s="11">
        <f t="shared" si="31"/>
        <v>41078.66201388889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32"/>
        <v>0.9375</v>
      </c>
      <c r="R375" s="6">
        <f t="shared" si="33"/>
        <v>89.887640449438209</v>
      </c>
      <c r="S375" t="str">
        <f t="shared" si="34"/>
        <v>film &amp; video</v>
      </c>
      <c r="T375" s="7" t="str">
        <f t="shared" si="35"/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30"/>
        <v>40802.639247685183</v>
      </c>
      <c r="K376">
        <v>1312320031</v>
      </c>
      <c r="L376" s="11">
        <f t="shared" si="31"/>
        <v>40757.639247685183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32"/>
        <v>0.76540375047837739</v>
      </c>
      <c r="R376" s="6">
        <f t="shared" si="33"/>
        <v>45.051724137931032</v>
      </c>
      <c r="S376" t="str">
        <f t="shared" si="34"/>
        <v>film &amp; video</v>
      </c>
      <c r="T376" s="7" t="str">
        <f t="shared" si="35"/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30"/>
        <v>41699.470833333333</v>
      </c>
      <c r="K377">
        <v>1390088311</v>
      </c>
      <c r="L377" s="11">
        <f t="shared" si="31"/>
        <v>41657.735081018516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32"/>
        <v>0.83333333333333337</v>
      </c>
      <c r="R377" s="6">
        <f t="shared" si="33"/>
        <v>42.857142857142854</v>
      </c>
      <c r="S377" t="str">
        <f t="shared" si="34"/>
        <v>film &amp; video</v>
      </c>
      <c r="T377" s="7" t="str">
        <f t="shared" si="35"/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30"/>
        <v>42607.202731481477</v>
      </c>
      <c r="K378">
        <v>1469443916</v>
      </c>
      <c r="L378" s="11">
        <f t="shared" si="31"/>
        <v>42576.202731481477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32"/>
        <v>0.94375963020030817</v>
      </c>
      <c r="R378" s="6">
        <f t="shared" si="33"/>
        <v>54.083333333333336</v>
      </c>
      <c r="S378" t="str">
        <f t="shared" si="34"/>
        <v>film &amp; video</v>
      </c>
      <c r="T378" s="7" t="str">
        <f t="shared" si="35"/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30"/>
        <v>42322.042361111111</v>
      </c>
      <c r="K379">
        <v>1444888868</v>
      </c>
      <c r="L379" s="11">
        <f t="shared" si="31"/>
        <v>42292.000787037032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32"/>
        <v>0.87412587412587417</v>
      </c>
      <c r="R379" s="6">
        <f t="shared" si="33"/>
        <v>103.21804511278195</v>
      </c>
      <c r="S379" t="str">
        <f t="shared" si="34"/>
        <v>film &amp; video</v>
      </c>
      <c r="T379" s="7" t="str">
        <f t="shared" si="35"/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30"/>
        <v>42394.744444444441</v>
      </c>
      <c r="K380">
        <v>1451655808</v>
      </c>
      <c r="L380" s="11">
        <f t="shared" si="31"/>
        <v>42370.321851851855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32"/>
        <v>0.8947211452430659</v>
      </c>
      <c r="R380" s="6">
        <f t="shared" si="33"/>
        <v>40.397590361445786</v>
      </c>
      <c r="S380" t="str">
        <f t="shared" si="34"/>
        <v>film &amp; video</v>
      </c>
      <c r="T380" s="7" t="str">
        <f t="shared" si="35"/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30"/>
        <v>41032.438333333332</v>
      </c>
      <c r="K381">
        <v>1332174672</v>
      </c>
      <c r="L381" s="11">
        <f t="shared" si="31"/>
        <v>40987.438333333332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32"/>
        <v>0.86147484493452786</v>
      </c>
      <c r="R381" s="6">
        <f t="shared" si="33"/>
        <v>116.85906040268456</v>
      </c>
      <c r="S381" t="str">
        <f t="shared" si="34"/>
        <v>film &amp; video</v>
      </c>
      <c r="T381" s="7" t="str">
        <f t="shared" si="35"/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30"/>
        <v>42392.469814814816</v>
      </c>
      <c r="K382">
        <v>1451409392</v>
      </c>
      <c r="L382" s="11">
        <f t="shared" si="31"/>
        <v>42367.469814814816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32"/>
        <v>0.70671378091872794</v>
      </c>
      <c r="R382" s="6">
        <f t="shared" si="33"/>
        <v>115.51020408163265</v>
      </c>
      <c r="S382" t="str">
        <f t="shared" si="34"/>
        <v>film &amp; video</v>
      </c>
      <c r="T382" s="7" t="str">
        <f t="shared" si="35"/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30"/>
        <v>41119.958333333336</v>
      </c>
      <c r="K383">
        <v>1340642717</v>
      </c>
      <c r="L383" s="11">
        <f t="shared" si="31"/>
        <v>41085.448113425926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32"/>
        <v>0.95483624558388236</v>
      </c>
      <c r="R383" s="6">
        <f t="shared" si="33"/>
        <v>104.31274900398407</v>
      </c>
      <c r="S383" t="str">
        <f t="shared" si="34"/>
        <v>film &amp; video</v>
      </c>
      <c r="T383" s="7" t="str">
        <f t="shared" si="35"/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30"/>
        <v>41158.459490740745</v>
      </c>
      <c r="K384">
        <v>1345741300</v>
      </c>
      <c r="L384" s="11">
        <f t="shared" si="31"/>
        <v>41144.459490740745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32"/>
        <v>0.39087947882736157</v>
      </c>
      <c r="R384" s="6">
        <f t="shared" si="33"/>
        <v>69.772727272727266</v>
      </c>
      <c r="S384" t="str">
        <f t="shared" si="34"/>
        <v>film &amp; video</v>
      </c>
      <c r="T384" s="7" t="str">
        <f t="shared" si="35"/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30"/>
        <v>41777.867581018516</v>
      </c>
      <c r="K385">
        <v>1398480559</v>
      </c>
      <c r="L385" s="11">
        <f t="shared" si="31"/>
        <v>41754.867581018516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32"/>
        <v>0.48377723970944309</v>
      </c>
      <c r="R385" s="6">
        <f t="shared" si="33"/>
        <v>43.020833333333336</v>
      </c>
      <c r="S385" t="str">
        <f t="shared" si="34"/>
        <v>film &amp; video</v>
      </c>
      <c r="T385" s="7" t="str">
        <f t="shared" si="35"/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30"/>
        <v>42010.531793981485</v>
      </c>
      <c r="K386">
        <v>1417977947</v>
      </c>
      <c r="L386" s="11">
        <f t="shared" si="31"/>
        <v>41980.531793981485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32"/>
        <v>0.89202087328843493</v>
      </c>
      <c r="R386" s="6">
        <f t="shared" si="33"/>
        <v>58.540469973890339</v>
      </c>
      <c r="S386" t="str">
        <f t="shared" si="34"/>
        <v>film &amp; video</v>
      </c>
      <c r="T386" s="7" t="str">
        <f t="shared" si="35"/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36">(I387/86400)+25569+(-6/24)</f>
        <v>41964.376168981486</v>
      </c>
      <c r="K387">
        <v>1413986501</v>
      </c>
      <c r="L387" s="11">
        <f t="shared" ref="L387:L450" si="37">(K387/86400)+25569+(-6/24)</f>
        <v>41934.334502314814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38">D387/E387</f>
        <v>0.94355645298258195</v>
      </c>
      <c r="R387" s="6">
        <f t="shared" ref="R387:R450" si="39">E387/N387</f>
        <v>111.79535864978902</v>
      </c>
      <c r="S387" t="str">
        <f t="shared" ref="S387:S450" si="40">LEFT(P387,SEARCH("/",P387,1)-1)</f>
        <v>film &amp; video</v>
      </c>
      <c r="T387" s="7" t="str">
        <f t="shared" ref="T387:T450" si="41">RIGHT(P387,LEN(P387) - SEARCH("/", P387, SEARCH("/", P387)))</f>
        <v>documentary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36"/>
        <v>42226.701284722221</v>
      </c>
      <c r="K388">
        <v>1437950991</v>
      </c>
      <c r="L388" s="11">
        <f t="shared" si="37"/>
        <v>42211.701284722221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38"/>
        <v>0.99833610648918469</v>
      </c>
      <c r="R388" s="6">
        <f t="shared" si="39"/>
        <v>46.230769230769234</v>
      </c>
      <c r="S388" t="str">
        <f t="shared" si="40"/>
        <v>film &amp; video</v>
      </c>
      <c r="T388" s="7" t="str">
        <f t="shared" si="41"/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36"/>
        <v>42231</v>
      </c>
      <c r="K389">
        <v>1436976858</v>
      </c>
      <c r="L389" s="11">
        <f t="shared" si="37"/>
        <v>42200.42659722222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38"/>
        <v>0.46731270598652169</v>
      </c>
      <c r="R389" s="6">
        <f t="shared" si="39"/>
        <v>144.69039145907473</v>
      </c>
      <c r="S389" t="str">
        <f t="shared" si="40"/>
        <v>film &amp; video</v>
      </c>
      <c r="T389" s="7" t="str">
        <f t="shared" si="41"/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36"/>
        <v>42578.826157407406</v>
      </c>
      <c r="K390">
        <v>1467078580</v>
      </c>
      <c r="L390" s="11">
        <f t="shared" si="37"/>
        <v>42548.826157407406</v>
      </c>
      <c r="M390" t="b">
        <v>0</v>
      </c>
      <c r="N390">
        <v>71</v>
      </c>
      <c r="O390" t="b">
        <v>1</v>
      </c>
      <c r="P390" t="s">
        <v>8269</v>
      </c>
      <c r="Q390" s="5">
        <f t="shared" si="38"/>
        <v>0.79264426125554854</v>
      </c>
      <c r="R390" s="6">
        <f t="shared" si="39"/>
        <v>88.845070422535215</v>
      </c>
      <c r="S390" t="str">
        <f t="shared" si="40"/>
        <v>film &amp; video</v>
      </c>
      <c r="T390" s="7" t="str">
        <f t="shared" si="41"/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36"/>
        <v>41705.707638888889</v>
      </c>
      <c r="K391">
        <v>1391477450</v>
      </c>
      <c r="L391" s="11">
        <f t="shared" si="37"/>
        <v>41673.813078703708</v>
      </c>
      <c r="M391" t="b">
        <v>0</v>
      </c>
      <c r="N391">
        <v>1510</v>
      </c>
      <c r="O391" t="b">
        <v>1</v>
      </c>
      <c r="P391" t="s">
        <v>8269</v>
      </c>
      <c r="Q391" s="5">
        <f t="shared" si="38"/>
        <v>0.55085653330429996</v>
      </c>
      <c r="R391" s="6">
        <f t="shared" si="39"/>
        <v>81.75107284768211</v>
      </c>
      <c r="S391" t="str">
        <f t="shared" si="40"/>
        <v>film &amp; video</v>
      </c>
      <c r="T391" s="7" t="str">
        <f t="shared" si="41"/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36"/>
        <v>42131.786712962959</v>
      </c>
      <c r="K392">
        <v>1429318372</v>
      </c>
      <c r="L392" s="11">
        <f t="shared" si="37"/>
        <v>42111.786712962959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38"/>
        <v>1</v>
      </c>
      <c r="R392" s="6">
        <f t="shared" si="39"/>
        <v>71.428571428571431</v>
      </c>
      <c r="S392" t="str">
        <f t="shared" si="40"/>
        <v>film &amp; video</v>
      </c>
      <c r="T392" s="7" t="str">
        <f t="shared" si="41"/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36"/>
        <v>40894.790972222225</v>
      </c>
      <c r="K393">
        <v>1321578051</v>
      </c>
      <c r="L393" s="11">
        <f t="shared" si="37"/>
        <v>40864.792256944442</v>
      </c>
      <c r="M393" t="b">
        <v>0</v>
      </c>
      <c r="N393">
        <v>193</v>
      </c>
      <c r="O393" t="b">
        <v>1</v>
      </c>
      <c r="P393" t="s">
        <v>8269</v>
      </c>
      <c r="Q393" s="5">
        <f t="shared" si="38"/>
        <v>0.99393698439518929</v>
      </c>
      <c r="R393" s="6">
        <f t="shared" si="39"/>
        <v>104.25906735751295</v>
      </c>
      <c r="S393" t="str">
        <f t="shared" si="40"/>
        <v>film &amp; video</v>
      </c>
      <c r="T393" s="7" t="str">
        <f t="shared" si="41"/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36"/>
        <v>40793.875</v>
      </c>
      <c r="K394">
        <v>1312823571</v>
      </c>
      <c r="L394" s="11">
        <f t="shared" si="37"/>
        <v>40763.467256944445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38"/>
        <v>0.9910537311833717</v>
      </c>
      <c r="R394" s="6">
        <f t="shared" si="39"/>
        <v>90.616504854368927</v>
      </c>
      <c r="S394" t="str">
        <f t="shared" si="40"/>
        <v>film &amp; video</v>
      </c>
      <c r="T394" s="7" t="str">
        <f t="shared" si="41"/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36"/>
        <v>41557.458935185183</v>
      </c>
      <c r="K395">
        <v>1378746052</v>
      </c>
      <c r="L395" s="11">
        <f t="shared" si="37"/>
        <v>41526.458935185183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38"/>
        <v>0.90541984318128321</v>
      </c>
      <c r="R395" s="6">
        <f t="shared" si="39"/>
        <v>157.33048433048432</v>
      </c>
      <c r="S395" t="str">
        <f t="shared" si="40"/>
        <v>film &amp; video</v>
      </c>
      <c r="T395" s="7" t="str">
        <f t="shared" si="41"/>
        <v>documentary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36"/>
        <v>42477.526412037041</v>
      </c>
      <c r="K396">
        <v>1455737882</v>
      </c>
      <c r="L396" s="11">
        <f t="shared" si="37"/>
        <v>42417.568078703705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38"/>
        <v>0.89370602776193198</v>
      </c>
      <c r="R396" s="6">
        <f t="shared" si="39"/>
        <v>105.18</v>
      </c>
      <c r="S396" t="str">
        <f t="shared" si="40"/>
        <v>film &amp; video</v>
      </c>
      <c r="T396" s="7" t="str">
        <f t="shared" si="41"/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36"/>
        <v>41026.647222222222</v>
      </c>
      <c r="K397">
        <v>1332452960</v>
      </c>
      <c r="L397" s="11">
        <f t="shared" si="37"/>
        <v>40990.659259259257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38"/>
        <v>0.92554456728477608</v>
      </c>
      <c r="R397" s="6">
        <f t="shared" si="39"/>
        <v>58.719836956521746</v>
      </c>
      <c r="S397" t="str">
        <f t="shared" si="40"/>
        <v>film &amp; video</v>
      </c>
      <c r="T397" s="7" t="str">
        <f t="shared" si="41"/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36"/>
        <v>41097.314884259264</v>
      </c>
      <c r="K398">
        <v>1340372006</v>
      </c>
      <c r="L398" s="11">
        <f t="shared" si="37"/>
        <v>41082.314884259264</v>
      </c>
      <c r="M398" t="b">
        <v>0</v>
      </c>
      <c r="N398">
        <v>196</v>
      </c>
      <c r="O398" t="b">
        <v>1</v>
      </c>
      <c r="P398" t="s">
        <v>8269</v>
      </c>
      <c r="Q398" s="5">
        <f t="shared" si="38"/>
        <v>0.9375</v>
      </c>
      <c r="R398" s="6">
        <f t="shared" si="39"/>
        <v>81.632653061224488</v>
      </c>
      <c r="S398" t="str">
        <f t="shared" si="40"/>
        <v>film &amp; video</v>
      </c>
      <c r="T398" s="7" t="str">
        <f t="shared" si="41"/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36"/>
        <v>40421.905555555553</v>
      </c>
      <c r="K399">
        <v>1279651084</v>
      </c>
      <c r="L399" s="11">
        <f t="shared" si="37"/>
        <v>40379.526435185187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38"/>
        <v>0.96246137663532971</v>
      </c>
      <c r="R399" s="6">
        <f t="shared" si="39"/>
        <v>56.460043668122275</v>
      </c>
      <c r="S399" t="str">
        <f t="shared" si="40"/>
        <v>film &amp; video</v>
      </c>
      <c r="T399" s="7" t="str">
        <f t="shared" si="41"/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36"/>
        <v>42123.543124999997</v>
      </c>
      <c r="K400">
        <v>1426446126</v>
      </c>
      <c r="L400" s="11">
        <f t="shared" si="37"/>
        <v>42078.543124999997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38"/>
        <v>0.7989773090444231</v>
      </c>
      <c r="R400" s="6">
        <f t="shared" si="39"/>
        <v>140.1044776119403</v>
      </c>
      <c r="S400" t="str">
        <f t="shared" si="40"/>
        <v>film &amp; video</v>
      </c>
      <c r="T400" s="7" t="str">
        <f t="shared" si="41"/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36"/>
        <v>42718.25</v>
      </c>
      <c r="K401">
        <v>1479070867</v>
      </c>
      <c r="L401" s="11">
        <f t="shared" si="37"/>
        <v>42687.625775462962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38"/>
        <v>0.9362857544122466</v>
      </c>
      <c r="R401" s="6">
        <f t="shared" si="39"/>
        <v>224.85263157894738</v>
      </c>
      <c r="S401" t="str">
        <f t="shared" si="40"/>
        <v>film &amp; video</v>
      </c>
      <c r="T401" s="7" t="str">
        <f t="shared" si="41"/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36"/>
        <v>41775.895833333336</v>
      </c>
      <c r="K402">
        <v>1397661347</v>
      </c>
      <c r="L402" s="11">
        <f t="shared" si="37"/>
        <v>41745.385960648149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38"/>
        <v>0.89045212706751853</v>
      </c>
      <c r="R402" s="6">
        <f t="shared" si="39"/>
        <v>181.13306451612902</v>
      </c>
      <c r="S402" t="str">
        <f t="shared" si="40"/>
        <v>film &amp; video</v>
      </c>
      <c r="T402" s="7" t="str">
        <f t="shared" si="41"/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36"/>
        <v>40762.592245370368</v>
      </c>
      <c r="K403">
        <v>1310155970</v>
      </c>
      <c r="L403" s="11">
        <f t="shared" si="37"/>
        <v>40732.592245370368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38"/>
        <v>0.96327977497784456</v>
      </c>
      <c r="R403" s="6">
        <f t="shared" si="39"/>
        <v>711.04109589041093</v>
      </c>
      <c r="S403" t="str">
        <f t="shared" si="40"/>
        <v>film &amp; video</v>
      </c>
      <c r="T403" s="7" t="str">
        <f t="shared" si="41"/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36"/>
        <v>42313.33121527778</v>
      </c>
      <c r="K404">
        <v>1444913817</v>
      </c>
      <c r="L404" s="11">
        <f t="shared" si="37"/>
        <v>42292.289548611108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38"/>
        <v>0.70596540769502292</v>
      </c>
      <c r="R404" s="6">
        <f t="shared" si="39"/>
        <v>65.883720930232556</v>
      </c>
      <c r="S404" t="str">
        <f t="shared" si="40"/>
        <v>film &amp; video</v>
      </c>
      <c r="T404" s="7" t="str">
        <f t="shared" si="41"/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36"/>
        <v>40765.047222222223</v>
      </c>
      <c r="K405">
        <v>1308900441</v>
      </c>
      <c r="L405" s="11">
        <f t="shared" si="37"/>
        <v>40718.060659722221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38"/>
        <v>0.95002850085502566</v>
      </c>
      <c r="R405" s="6">
        <f t="shared" si="39"/>
        <v>75.185714285714283</v>
      </c>
      <c r="S405" t="str">
        <f t="shared" si="40"/>
        <v>film &amp; video</v>
      </c>
      <c r="T405" s="7" t="str">
        <f t="shared" si="41"/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36"/>
        <v>41675.711111111115</v>
      </c>
      <c r="K406">
        <v>1389107062</v>
      </c>
      <c r="L406" s="11">
        <f t="shared" si="37"/>
        <v>41646.378032407403</v>
      </c>
      <c r="M406" t="b">
        <v>0</v>
      </c>
      <c r="N406">
        <v>271</v>
      </c>
      <c r="O406" t="b">
        <v>1</v>
      </c>
      <c r="P406" t="s">
        <v>8269</v>
      </c>
      <c r="Q406" s="5">
        <f t="shared" si="38"/>
        <v>0.97001274873898347</v>
      </c>
      <c r="R406" s="6">
        <f t="shared" si="39"/>
        <v>133.14391143911439</v>
      </c>
      <c r="S406" t="str">
        <f t="shared" si="40"/>
        <v>film &amp; video</v>
      </c>
      <c r="T406" s="7" t="str">
        <f t="shared" si="41"/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36"/>
        <v>41703.83494212963</v>
      </c>
      <c r="K407">
        <v>1391479339</v>
      </c>
      <c r="L407" s="11">
        <f t="shared" si="37"/>
        <v>41673.83494212963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38"/>
        <v>0.92885375494071143</v>
      </c>
      <c r="R407" s="6">
        <f t="shared" si="39"/>
        <v>55.2</v>
      </c>
      <c r="S407" t="str">
        <f t="shared" si="40"/>
        <v>film &amp; video</v>
      </c>
      <c r="T407" s="7" t="str">
        <f t="shared" si="41"/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36"/>
        <v>40671.999305555553</v>
      </c>
      <c r="K408">
        <v>1301975637</v>
      </c>
      <c r="L408" s="11">
        <f t="shared" si="37"/>
        <v>40637.912465277775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38"/>
        <v>0.92846508142307171</v>
      </c>
      <c r="R408" s="6">
        <f t="shared" si="39"/>
        <v>86.163714285714292</v>
      </c>
      <c r="S408" t="str">
        <f t="shared" si="40"/>
        <v>film &amp; video</v>
      </c>
      <c r="T408" s="7" t="str">
        <f t="shared" si="41"/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36"/>
        <v>40866.662615740745</v>
      </c>
      <c r="K409">
        <v>1316552050</v>
      </c>
      <c r="L409" s="11">
        <f t="shared" si="37"/>
        <v>40806.620949074073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38"/>
        <v>0.98473658296405708</v>
      </c>
      <c r="R409" s="6">
        <f t="shared" si="39"/>
        <v>92.318181818181813</v>
      </c>
      <c r="S409" t="str">
        <f t="shared" si="40"/>
        <v>film &amp; video</v>
      </c>
      <c r="T409" s="7" t="str">
        <f t="shared" si="41"/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36"/>
        <v>41583.527662037035</v>
      </c>
      <c r="K410">
        <v>1380217190</v>
      </c>
      <c r="L410" s="11">
        <f t="shared" si="37"/>
        <v>41543.485995370371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38"/>
        <v>0.9858270925001561</v>
      </c>
      <c r="R410" s="6">
        <f t="shared" si="39"/>
        <v>160.16473684210527</v>
      </c>
      <c r="S410" t="str">
        <f t="shared" si="40"/>
        <v>film &amp; video</v>
      </c>
      <c r="T410" s="7" t="str">
        <f t="shared" si="41"/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36"/>
        <v>42573.612777777773</v>
      </c>
      <c r="K411">
        <v>1466628144</v>
      </c>
      <c r="L411" s="11">
        <f t="shared" si="37"/>
        <v>42543.612777777773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38"/>
        <v>0.73099415204678364</v>
      </c>
      <c r="R411" s="6">
        <f t="shared" si="39"/>
        <v>45.6</v>
      </c>
      <c r="S411" t="str">
        <f t="shared" si="40"/>
        <v>film &amp; video</v>
      </c>
      <c r="T411" s="7" t="str">
        <f t="shared" si="41"/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36"/>
        <v>42173.731446759259</v>
      </c>
      <c r="K412">
        <v>1429486397</v>
      </c>
      <c r="L412" s="11">
        <f t="shared" si="37"/>
        <v>42113.731446759259</v>
      </c>
      <c r="M412" t="b">
        <v>0</v>
      </c>
      <c r="N412">
        <v>7</v>
      </c>
      <c r="O412" t="b">
        <v>1</v>
      </c>
      <c r="P412" t="s">
        <v>8269</v>
      </c>
      <c r="Q412" s="5">
        <f t="shared" si="38"/>
        <v>0.77942322681215903</v>
      </c>
      <c r="R412" s="6">
        <f t="shared" si="39"/>
        <v>183.28571428571428</v>
      </c>
      <c r="S412" t="str">
        <f t="shared" si="40"/>
        <v>film &amp; video</v>
      </c>
      <c r="T412" s="7" t="str">
        <f t="shared" si="41"/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36"/>
        <v>41629.958333333336</v>
      </c>
      <c r="K413">
        <v>1384920804</v>
      </c>
      <c r="L413" s="11">
        <f t="shared" si="37"/>
        <v>41597.92597222222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38"/>
        <v>0.98960910440376049</v>
      </c>
      <c r="R413" s="6">
        <f t="shared" si="39"/>
        <v>125.78838174273859</v>
      </c>
      <c r="S413" t="str">
        <f t="shared" si="40"/>
        <v>film &amp; video</v>
      </c>
      <c r="T413" s="7" t="str">
        <f t="shared" si="41"/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36"/>
        <v>41115.492800925924</v>
      </c>
      <c r="K414">
        <v>1341856178</v>
      </c>
      <c r="L414" s="11">
        <f t="shared" si="37"/>
        <v>41099.492800925924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38"/>
        <v>0.78839482812992745</v>
      </c>
      <c r="R414" s="6">
        <f t="shared" si="39"/>
        <v>57.654545454545456</v>
      </c>
      <c r="S414" t="str">
        <f t="shared" si="40"/>
        <v>film &amp; video</v>
      </c>
      <c r="T414" s="7" t="str">
        <f t="shared" si="41"/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36"/>
        <v>41109.627442129626</v>
      </c>
      <c r="K415">
        <v>1340139811</v>
      </c>
      <c r="L415" s="11">
        <f t="shared" si="37"/>
        <v>41079.627442129626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38"/>
        <v>0.95160211136718464</v>
      </c>
      <c r="R415" s="6">
        <f t="shared" si="39"/>
        <v>78.660818713450297</v>
      </c>
      <c r="S415" t="str">
        <f t="shared" si="40"/>
        <v>film &amp; video</v>
      </c>
      <c r="T415" s="7" t="str">
        <f t="shared" si="41"/>
        <v>documentary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36"/>
        <v>41558.813252314816</v>
      </c>
      <c r="K416">
        <v>1378949465</v>
      </c>
      <c r="L416" s="11">
        <f t="shared" si="37"/>
        <v>41528.813252314816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38"/>
        <v>0.97225141896153033</v>
      </c>
      <c r="R416" s="6">
        <f t="shared" si="39"/>
        <v>91.480769230769226</v>
      </c>
      <c r="S416" t="str">
        <f t="shared" si="40"/>
        <v>film &amp; video</v>
      </c>
      <c r="T416" s="7" t="str">
        <f t="shared" si="41"/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36"/>
        <v>41929.25</v>
      </c>
      <c r="K417">
        <v>1411417602</v>
      </c>
      <c r="L417" s="11">
        <f t="shared" si="37"/>
        <v>41904.601875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38"/>
        <v>0.97897990294113535</v>
      </c>
      <c r="R417" s="6">
        <f t="shared" si="39"/>
        <v>68.09809523809524</v>
      </c>
      <c r="S417" t="str">
        <f t="shared" si="40"/>
        <v>film &amp; video</v>
      </c>
      <c r="T417" s="7" t="str">
        <f t="shared" si="41"/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36"/>
        <v>41678.146192129629</v>
      </c>
      <c r="K418">
        <v>1389259831</v>
      </c>
      <c r="L418" s="11">
        <f t="shared" si="37"/>
        <v>41648.146192129629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38"/>
        <v>0.83182910902784124</v>
      </c>
      <c r="R418" s="6">
        <f t="shared" si="39"/>
        <v>48.086800000000004</v>
      </c>
      <c r="S418" t="str">
        <f t="shared" si="40"/>
        <v>film &amp; video</v>
      </c>
      <c r="T418" s="7" t="str">
        <f t="shared" si="41"/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36"/>
        <v>41371.939583333333</v>
      </c>
      <c r="K419">
        <v>1364426260</v>
      </c>
      <c r="L419" s="11">
        <f t="shared" si="37"/>
        <v>41360.720601851848</v>
      </c>
      <c r="M419" t="b">
        <v>0</v>
      </c>
      <c r="N419">
        <v>52</v>
      </c>
      <c r="O419" t="b">
        <v>1</v>
      </c>
      <c r="P419" t="s">
        <v>8269</v>
      </c>
      <c r="Q419" s="5">
        <f t="shared" si="38"/>
        <v>0.99752992589777689</v>
      </c>
      <c r="R419" s="6">
        <f t="shared" si="39"/>
        <v>202.42307692307693</v>
      </c>
      <c r="S419" t="str">
        <f t="shared" si="40"/>
        <v>film &amp; video</v>
      </c>
      <c r="T419" s="7" t="str">
        <f t="shared" si="41"/>
        <v>documentary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36"/>
        <v>42208.032372685186</v>
      </c>
      <c r="K420">
        <v>1435041997</v>
      </c>
      <c r="L420" s="11">
        <f t="shared" si="37"/>
        <v>42178.032372685186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38"/>
        <v>0.99370064767988642</v>
      </c>
      <c r="R420" s="6">
        <f t="shared" si="39"/>
        <v>216.75</v>
      </c>
      <c r="S420" t="str">
        <f t="shared" si="40"/>
        <v>film &amp; video</v>
      </c>
      <c r="T420" s="7" t="str">
        <f t="shared" si="41"/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36"/>
        <v>41454.592442129629</v>
      </c>
      <c r="K421">
        <v>1367352787</v>
      </c>
      <c r="L421" s="11">
        <f t="shared" si="37"/>
        <v>41394.592442129629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38"/>
        <v>0.99564405724953331</v>
      </c>
      <c r="R421" s="6">
        <f t="shared" si="39"/>
        <v>110.06849315068493</v>
      </c>
      <c r="S421" t="str">
        <f t="shared" si="40"/>
        <v>film &amp; video</v>
      </c>
      <c r="T421" s="7" t="str">
        <f t="shared" si="41"/>
        <v>documentary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36"/>
        <v>41711.944803240738</v>
      </c>
      <c r="K422">
        <v>1392183631</v>
      </c>
      <c r="L422" s="11">
        <f t="shared" si="37"/>
        <v>41681.98646990741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38"/>
        <v>227.58620689655172</v>
      </c>
      <c r="R422" s="6">
        <f t="shared" si="39"/>
        <v>4.833333333333333</v>
      </c>
      <c r="S422" t="str">
        <f t="shared" si="40"/>
        <v>film &amp; video</v>
      </c>
      <c r="T422" s="7" t="str">
        <f t="shared" si="41"/>
        <v>animation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36"/>
        <v>42237.241388888884</v>
      </c>
      <c r="K423">
        <v>1434973656</v>
      </c>
      <c r="L423" s="11">
        <f t="shared" si="37"/>
        <v>42177.241388888884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38"/>
        <v>49.833887043189371</v>
      </c>
      <c r="R423" s="6">
        <f t="shared" si="39"/>
        <v>50.166666666666664</v>
      </c>
      <c r="S423" t="str">
        <f t="shared" si="40"/>
        <v>film &amp; video</v>
      </c>
      <c r="T423" s="7" t="str">
        <f t="shared" si="41"/>
        <v>animation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36"/>
        <v>41893.010381944448</v>
      </c>
      <c r="K424">
        <v>1407824097</v>
      </c>
      <c r="L424" s="11">
        <f t="shared" si="37"/>
        <v>41863.010381944448</v>
      </c>
      <c r="M424" t="b">
        <v>0</v>
      </c>
      <c r="N424">
        <v>12</v>
      </c>
      <c r="O424" t="b">
        <v>0</v>
      </c>
      <c r="P424" t="s">
        <v>8270</v>
      </c>
      <c r="Q424" s="5">
        <f t="shared" si="38"/>
        <v>93.023255813953483</v>
      </c>
      <c r="R424" s="6">
        <f t="shared" si="39"/>
        <v>35.833333333333336</v>
      </c>
      <c r="S424" t="str">
        <f t="shared" si="40"/>
        <v>film &amp; video</v>
      </c>
      <c r="T424" s="7" t="str">
        <f t="shared" si="41"/>
        <v>animation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36"/>
        <v>41430.67627314815</v>
      </c>
      <c r="K425">
        <v>1367878430</v>
      </c>
      <c r="L425" s="11">
        <f t="shared" si="37"/>
        <v>41400.67627314815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38"/>
        <v>130.718954248366</v>
      </c>
      <c r="R425" s="6">
        <f t="shared" si="39"/>
        <v>11.76923076923077</v>
      </c>
      <c r="S425" t="str">
        <f t="shared" si="40"/>
        <v>film &amp; video</v>
      </c>
      <c r="T425" s="7" t="str">
        <f t="shared" si="41"/>
        <v>animation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36"/>
        <v>40994.084479166668</v>
      </c>
      <c r="K426">
        <v>1327568499</v>
      </c>
      <c r="L426" s="11">
        <f t="shared" si="37"/>
        <v>40934.126145833332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38"/>
        <v>14.713094654242274</v>
      </c>
      <c r="R426" s="6">
        <f t="shared" si="39"/>
        <v>40.78</v>
      </c>
      <c r="S426" t="str">
        <f t="shared" si="40"/>
        <v>film &amp; video</v>
      </c>
      <c r="T426" s="7" t="str">
        <f t="shared" si="41"/>
        <v>animation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36"/>
        <v>42335.652824074074</v>
      </c>
      <c r="K427">
        <v>1443472804</v>
      </c>
      <c r="L427" s="11">
        <f t="shared" si="37"/>
        <v>42275.611157407402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38"/>
        <v>8333.3333333333339</v>
      </c>
      <c r="R427" s="6">
        <f t="shared" si="39"/>
        <v>3</v>
      </c>
      <c r="S427" t="str">
        <f t="shared" si="40"/>
        <v>film &amp; video</v>
      </c>
      <c r="T427" s="7" t="str">
        <f t="shared" si="41"/>
        <v>animation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36"/>
        <v>42430.461967592593</v>
      </c>
      <c r="K428">
        <v>1454259914</v>
      </c>
      <c r="L428" s="11">
        <f t="shared" si="37"/>
        <v>42400.461967592593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38"/>
        <v>75.187969924812023</v>
      </c>
      <c r="R428" s="6">
        <f t="shared" si="39"/>
        <v>16.625</v>
      </c>
      <c r="S428" t="str">
        <f t="shared" si="40"/>
        <v>film &amp; video</v>
      </c>
      <c r="T428" s="7" t="str">
        <f t="shared" si="41"/>
        <v>animation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36"/>
        <v>42299.540972222225</v>
      </c>
      <c r="K429">
        <v>1444340940</v>
      </c>
      <c r="L429" s="11">
        <f t="shared" si="37"/>
        <v>42285.65902777778</v>
      </c>
      <c r="M429" t="b">
        <v>0</v>
      </c>
      <c r="N429">
        <v>0</v>
      </c>
      <c r="O429" t="b">
        <v>0</v>
      </c>
      <c r="P429" t="s">
        <v>8270</v>
      </c>
      <c r="Q429" s="5" t="e">
        <f t="shared" si="38"/>
        <v>#DIV/0!</v>
      </c>
      <c r="R429" s="6" t="e">
        <f t="shared" si="39"/>
        <v>#DIV/0!</v>
      </c>
      <c r="S429" t="str">
        <f t="shared" si="40"/>
        <v>film &amp; video</v>
      </c>
      <c r="T429" s="7" t="str">
        <f t="shared" si="41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36"/>
        <v>41806.666666666664</v>
      </c>
      <c r="K430">
        <v>1400523845</v>
      </c>
      <c r="L430" s="11">
        <f t="shared" si="37"/>
        <v>41778.516724537039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38"/>
        <v>17.751479289940828</v>
      </c>
      <c r="R430" s="6">
        <f t="shared" si="39"/>
        <v>52</v>
      </c>
      <c r="S430" t="str">
        <f t="shared" si="40"/>
        <v>film &amp; video</v>
      </c>
      <c r="T430" s="7" t="str">
        <f t="shared" si="41"/>
        <v>animation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36"/>
        <v>40143.957638888889</v>
      </c>
      <c r="K431">
        <v>1252964282</v>
      </c>
      <c r="L431" s="11">
        <f t="shared" si="37"/>
        <v>40070.651412037041</v>
      </c>
      <c r="M431" t="b">
        <v>0</v>
      </c>
      <c r="N431">
        <v>0</v>
      </c>
      <c r="O431" t="b">
        <v>0</v>
      </c>
      <c r="P431" t="s">
        <v>8270</v>
      </c>
      <c r="Q431" s="5" t="e">
        <f t="shared" si="38"/>
        <v>#DIV/0!</v>
      </c>
      <c r="R431" s="6" t="e">
        <f t="shared" si="39"/>
        <v>#DIV/0!</v>
      </c>
      <c r="S431" t="str">
        <f t="shared" si="40"/>
        <v>film &amp; video</v>
      </c>
      <c r="T431" s="7" t="str">
        <f t="shared" si="41"/>
        <v>animation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36"/>
        <v>41527.857256944444</v>
      </c>
      <c r="K432">
        <v>1377570867</v>
      </c>
      <c r="L432" s="11">
        <f t="shared" si="37"/>
        <v>41512.857256944444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38"/>
        <v>41.666666666666664</v>
      </c>
      <c r="R432" s="6">
        <f t="shared" si="39"/>
        <v>4.8</v>
      </c>
      <c r="S432" t="str">
        <f t="shared" si="40"/>
        <v>film &amp; video</v>
      </c>
      <c r="T432" s="7" t="str">
        <f t="shared" si="41"/>
        <v>animation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36"/>
        <v>42556.621331018519</v>
      </c>
      <c r="K433">
        <v>1465160083</v>
      </c>
      <c r="L433" s="11">
        <f t="shared" si="37"/>
        <v>42526.621331018519</v>
      </c>
      <c r="M433" t="b">
        <v>0</v>
      </c>
      <c r="N433">
        <v>8</v>
      </c>
      <c r="O433" t="b">
        <v>0</v>
      </c>
      <c r="P433" t="s">
        <v>8270</v>
      </c>
      <c r="Q433" s="5">
        <f t="shared" si="38"/>
        <v>7.2289156626506026</v>
      </c>
      <c r="R433" s="6">
        <f t="shared" si="39"/>
        <v>51.875</v>
      </c>
      <c r="S433" t="str">
        <f t="shared" si="40"/>
        <v>film &amp; video</v>
      </c>
      <c r="T433" s="7" t="str">
        <f t="shared" si="41"/>
        <v>animation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36"/>
        <v>42298.476631944446</v>
      </c>
      <c r="K434">
        <v>1440264381</v>
      </c>
      <c r="L434" s="11">
        <f t="shared" si="37"/>
        <v>42238.476631944446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38"/>
        <v>10.526315789473685</v>
      </c>
      <c r="R434" s="6">
        <f t="shared" si="39"/>
        <v>71.25</v>
      </c>
      <c r="S434" t="str">
        <f t="shared" si="40"/>
        <v>film &amp; video</v>
      </c>
      <c r="T434" s="7" t="str">
        <f t="shared" si="41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36"/>
        <v>42288.379884259259</v>
      </c>
      <c r="K435">
        <v>1439392022</v>
      </c>
      <c r="L435" s="11">
        <f t="shared" si="37"/>
        <v>42228.379884259259</v>
      </c>
      <c r="M435" t="b">
        <v>0</v>
      </c>
      <c r="N435">
        <v>0</v>
      </c>
      <c r="O435" t="b">
        <v>0</v>
      </c>
      <c r="P435" t="s">
        <v>8270</v>
      </c>
      <c r="Q435" s="5" t="e">
        <f t="shared" si="38"/>
        <v>#DIV/0!</v>
      </c>
      <c r="R435" s="6" t="e">
        <f t="shared" si="39"/>
        <v>#DIV/0!</v>
      </c>
      <c r="S435" t="str">
        <f t="shared" si="40"/>
        <v>film &amp; video</v>
      </c>
      <c r="T435" s="7" t="str">
        <f t="shared" si="41"/>
        <v>animation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36"/>
        <v>41609.626180555555</v>
      </c>
      <c r="K436">
        <v>1383076902</v>
      </c>
      <c r="L436" s="11">
        <f t="shared" si="37"/>
        <v>41576.584513888891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38"/>
        <v>20</v>
      </c>
      <c r="R436" s="6">
        <f t="shared" si="39"/>
        <v>62.5</v>
      </c>
      <c r="S436" t="str">
        <f t="shared" si="40"/>
        <v>film &amp; video</v>
      </c>
      <c r="T436" s="7" t="str">
        <f t="shared" si="41"/>
        <v>animation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36"/>
        <v>41530.497453703705</v>
      </c>
      <c r="K437">
        <v>1376502980</v>
      </c>
      <c r="L437" s="11">
        <f t="shared" si="37"/>
        <v>41500.497453703705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38"/>
        <v>36666.666666666664</v>
      </c>
      <c r="R437" s="6">
        <f t="shared" si="39"/>
        <v>1</v>
      </c>
      <c r="S437" t="str">
        <f t="shared" si="40"/>
        <v>film &amp; video</v>
      </c>
      <c r="T437" s="7" t="str">
        <f t="shared" si="41"/>
        <v>animation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36"/>
        <v>41486.11241898148</v>
      </c>
      <c r="K438">
        <v>1372668113</v>
      </c>
      <c r="L438" s="11">
        <f t="shared" si="37"/>
        <v>41456.11241898148</v>
      </c>
      <c r="M438" t="b">
        <v>0</v>
      </c>
      <c r="N438">
        <v>0</v>
      </c>
      <c r="O438" t="b">
        <v>0</v>
      </c>
      <c r="P438" t="s">
        <v>8270</v>
      </c>
      <c r="Q438" s="5" t="e">
        <f t="shared" si="38"/>
        <v>#DIV/0!</v>
      </c>
      <c r="R438" s="6" t="e">
        <f t="shared" si="39"/>
        <v>#DIV/0!</v>
      </c>
      <c r="S438" t="str">
        <f t="shared" si="40"/>
        <v>film &amp; video</v>
      </c>
      <c r="T438" s="7" t="str">
        <f t="shared" si="41"/>
        <v>animation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36"/>
        <v>42651.06858796296</v>
      </c>
      <c r="K439">
        <v>1470728326</v>
      </c>
      <c r="L439" s="11">
        <f t="shared" si="37"/>
        <v>42591.06858796296</v>
      </c>
      <c r="M439" t="b">
        <v>0</v>
      </c>
      <c r="N439">
        <v>0</v>
      </c>
      <c r="O439" t="b">
        <v>0</v>
      </c>
      <c r="P439" t="s">
        <v>8270</v>
      </c>
      <c r="Q439" s="5" t="e">
        <f t="shared" si="38"/>
        <v>#DIV/0!</v>
      </c>
      <c r="R439" s="6" t="e">
        <f t="shared" si="39"/>
        <v>#DIV/0!</v>
      </c>
      <c r="S439" t="str">
        <f t="shared" si="40"/>
        <v>film &amp; video</v>
      </c>
      <c r="T439" s="7" t="str">
        <f t="shared" si="41"/>
        <v>animation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36"/>
        <v>42326.052754629629</v>
      </c>
      <c r="K440">
        <v>1445235358</v>
      </c>
      <c r="L440" s="11">
        <f t="shared" si="37"/>
        <v>42296.011087962965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38"/>
        <v>10.660980810234541</v>
      </c>
      <c r="R440" s="6">
        <f t="shared" si="39"/>
        <v>170.54545454545453</v>
      </c>
      <c r="S440" t="str">
        <f t="shared" si="40"/>
        <v>film &amp; video</v>
      </c>
      <c r="T440" s="7" t="str">
        <f t="shared" si="41"/>
        <v>animation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36"/>
        <v>41929.511782407411</v>
      </c>
      <c r="K441">
        <v>1412705818</v>
      </c>
      <c r="L441" s="11">
        <f t="shared" si="37"/>
        <v>41919.511782407411</v>
      </c>
      <c r="M441" t="b">
        <v>0</v>
      </c>
      <c r="N441">
        <v>0</v>
      </c>
      <c r="O441" t="b">
        <v>0</v>
      </c>
      <c r="P441" t="s">
        <v>8270</v>
      </c>
      <c r="Q441" s="5" t="e">
        <f t="shared" si="38"/>
        <v>#DIV/0!</v>
      </c>
      <c r="R441" s="6" t="e">
        <f t="shared" si="39"/>
        <v>#DIV/0!</v>
      </c>
      <c r="S441" t="str">
        <f t="shared" si="40"/>
        <v>film &amp; video</v>
      </c>
      <c r="T441" s="7" t="str">
        <f t="shared" si="41"/>
        <v>animation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36"/>
        <v>42453.693900462968</v>
      </c>
      <c r="K442">
        <v>1456270753</v>
      </c>
      <c r="L442" s="11">
        <f t="shared" si="37"/>
        <v>42423.735567129625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38"/>
        <v>1000</v>
      </c>
      <c r="R442" s="6">
        <f t="shared" si="39"/>
        <v>5</v>
      </c>
      <c r="S442" t="str">
        <f t="shared" si="40"/>
        <v>film &amp; video</v>
      </c>
      <c r="T442" s="7" t="str">
        <f t="shared" si="41"/>
        <v>animation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36"/>
        <v>41580.543935185182</v>
      </c>
      <c r="K443">
        <v>1380826996</v>
      </c>
      <c r="L443" s="11">
        <f t="shared" si="37"/>
        <v>41550.543935185182</v>
      </c>
      <c r="M443" t="b">
        <v>0</v>
      </c>
      <c r="N443">
        <v>0</v>
      </c>
      <c r="O443" t="b">
        <v>0</v>
      </c>
      <c r="P443" t="s">
        <v>8270</v>
      </c>
      <c r="Q443" s="5" t="e">
        <f t="shared" si="38"/>
        <v>#DIV/0!</v>
      </c>
      <c r="R443" s="6" t="e">
        <f t="shared" si="39"/>
        <v>#DIV/0!</v>
      </c>
      <c r="S443" t="str">
        <f t="shared" si="40"/>
        <v>film &amp; video</v>
      </c>
      <c r="T443" s="7" t="str">
        <f t="shared" si="41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36"/>
        <v>42054.638692129629</v>
      </c>
      <c r="K444">
        <v>1421788783</v>
      </c>
      <c r="L444" s="11">
        <f t="shared" si="37"/>
        <v>42024.638692129629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38"/>
        <v>2.5407263488267824</v>
      </c>
      <c r="R444" s="6">
        <f t="shared" si="39"/>
        <v>393.58823529411762</v>
      </c>
      <c r="S444" t="str">
        <f t="shared" si="40"/>
        <v>film &amp; video</v>
      </c>
      <c r="T444" s="7" t="str">
        <f t="shared" si="41"/>
        <v>animation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36"/>
        <v>41679.765057870369</v>
      </c>
      <c r="K445">
        <v>1389399701</v>
      </c>
      <c r="L445" s="11">
        <f t="shared" si="37"/>
        <v>41649.765057870369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38"/>
        <v>1000</v>
      </c>
      <c r="R445" s="6">
        <f t="shared" si="39"/>
        <v>5</v>
      </c>
      <c r="S445" t="str">
        <f t="shared" si="40"/>
        <v>film &amp; video</v>
      </c>
      <c r="T445" s="7" t="str">
        <f t="shared" si="41"/>
        <v>animation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36"/>
        <v>40954.656956018516</v>
      </c>
      <c r="K446">
        <v>1324158361</v>
      </c>
      <c r="L446" s="11">
        <f t="shared" si="37"/>
        <v>40894.656956018516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38"/>
        <v>20</v>
      </c>
      <c r="R446" s="6">
        <f t="shared" si="39"/>
        <v>50</v>
      </c>
      <c r="S446" t="str">
        <f t="shared" si="40"/>
        <v>film &amp; video</v>
      </c>
      <c r="T446" s="7" t="str">
        <f t="shared" si="41"/>
        <v>animation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36"/>
        <v>42145.085358796292</v>
      </c>
      <c r="K447">
        <v>1430899375</v>
      </c>
      <c r="L447" s="11">
        <f t="shared" si="37"/>
        <v>42130.085358796292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38"/>
        <v>30000</v>
      </c>
      <c r="R447" s="6">
        <f t="shared" si="39"/>
        <v>1</v>
      </c>
      <c r="S447" t="str">
        <f t="shared" si="40"/>
        <v>film &amp; video</v>
      </c>
      <c r="T447" s="7" t="str">
        <f t="shared" si="41"/>
        <v>animation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36"/>
        <v>42066.833564814813</v>
      </c>
      <c r="K448">
        <v>1422842420</v>
      </c>
      <c r="L448" s="11">
        <f t="shared" si="37"/>
        <v>42036.833564814813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38"/>
        <v>13.70757180156658</v>
      </c>
      <c r="R448" s="6">
        <f t="shared" si="39"/>
        <v>47.875</v>
      </c>
      <c r="S448" t="str">
        <f t="shared" si="40"/>
        <v>film &amp; video</v>
      </c>
      <c r="T448" s="7" t="str">
        <f t="shared" si="41"/>
        <v>animation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36"/>
        <v>41356.263460648144</v>
      </c>
      <c r="K449">
        <v>1361884763</v>
      </c>
      <c r="L449" s="11">
        <f t="shared" si="37"/>
        <v>41331.305127314816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38"/>
        <v>6000</v>
      </c>
      <c r="R449" s="6">
        <f t="shared" si="39"/>
        <v>5</v>
      </c>
      <c r="S449" t="str">
        <f t="shared" si="40"/>
        <v>film &amp; video</v>
      </c>
      <c r="T449" s="7" t="str">
        <f t="shared" si="41"/>
        <v>animation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36"/>
        <v>41773.508043981477</v>
      </c>
      <c r="K450">
        <v>1398363095</v>
      </c>
      <c r="L450" s="11">
        <f t="shared" si="37"/>
        <v>41753.508043981477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38"/>
        <v>30.484087306426044</v>
      </c>
      <c r="R450" s="6">
        <f t="shared" si="39"/>
        <v>20.502500000000001</v>
      </c>
      <c r="S450" t="str">
        <f t="shared" si="40"/>
        <v>film &amp; video</v>
      </c>
      <c r="T450" s="7" t="str">
        <f t="shared" si="41"/>
        <v>animation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42">(I451/86400)+25569+(-6/24)</f>
        <v>41564.318113425928</v>
      </c>
      <c r="K451">
        <v>1379425085</v>
      </c>
      <c r="L451" s="11">
        <f t="shared" ref="L451:L514" si="43">(K451/86400)+25569+(-6/24)</f>
        <v>41534.318113425928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44">D451/E451</f>
        <v>44.444444444444443</v>
      </c>
      <c r="R451" s="6">
        <f t="shared" ref="R451:R514" si="45">E451/N451</f>
        <v>9</v>
      </c>
      <c r="S451" t="str">
        <f t="shared" ref="S451:S514" si="46">LEFT(P451,SEARCH("/",P451,1)-1)</f>
        <v>film &amp; video</v>
      </c>
      <c r="T451" s="7" t="str">
        <f t="shared" ref="T451:T514" si="47">RIGHT(P451,LEN(P451) - SEARCH("/", P451, SEARCH("/", P451)))</f>
        <v>animation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42"/>
        <v>41684.696759259255</v>
      </c>
      <c r="K452">
        <v>1389825800</v>
      </c>
      <c r="L452" s="11">
        <f t="shared" si="43"/>
        <v>41654.696759259255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44"/>
        <v>126.26262626262626</v>
      </c>
      <c r="R452" s="6">
        <f t="shared" si="45"/>
        <v>56.571428571428569</v>
      </c>
      <c r="S452" t="str">
        <f t="shared" si="46"/>
        <v>film &amp; video</v>
      </c>
      <c r="T452" s="7" t="str">
        <f t="shared" si="47"/>
        <v>animation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42"/>
        <v>41664.465173611112</v>
      </c>
      <c r="K453">
        <v>1388077791</v>
      </c>
      <c r="L453" s="11">
        <f t="shared" si="43"/>
        <v>41634.465173611112</v>
      </c>
      <c r="M453" t="b">
        <v>0</v>
      </c>
      <c r="N453">
        <v>0</v>
      </c>
      <c r="O453" t="b">
        <v>0</v>
      </c>
      <c r="P453" t="s">
        <v>8270</v>
      </c>
      <c r="Q453" s="5" t="e">
        <f t="shared" si="44"/>
        <v>#DIV/0!</v>
      </c>
      <c r="R453" s="6" t="e">
        <f t="shared" si="45"/>
        <v>#DIV/0!</v>
      </c>
      <c r="S453" t="str">
        <f t="shared" si="46"/>
        <v>film &amp; video</v>
      </c>
      <c r="T453" s="7" t="str">
        <f t="shared" si="47"/>
        <v>animation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42"/>
        <v>42137.453877314816</v>
      </c>
      <c r="K454">
        <v>1428944015</v>
      </c>
      <c r="L454" s="11">
        <f t="shared" si="43"/>
        <v>42107.453877314816</v>
      </c>
      <c r="M454" t="b">
        <v>0</v>
      </c>
      <c r="N454">
        <v>12</v>
      </c>
      <c r="O454" t="b">
        <v>0</v>
      </c>
      <c r="P454" t="s">
        <v>8270</v>
      </c>
      <c r="Q454" s="5">
        <f t="shared" si="44"/>
        <v>1.5625</v>
      </c>
      <c r="R454" s="6">
        <f t="shared" si="45"/>
        <v>40</v>
      </c>
      <c r="S454" t="str">
        <f t="shared" si="46"/>
        <v>film &amp; video</v>
      </c>
      <c r="T454" s="7" t="str">
        <f t="shared" si="47"/>
        <v>animation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42"/>
        <v>42054.574988425928</v>
      </c>
      <c r="K455">
        <v>1422992879</v>
      </c>
      <c r="L455" s="11">
        <f t="shared" si="43"/>
        <v>42038.574988425928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44"/>
        <v>3649.0384615384614</v>
      </c>
      <c r="R455" s="6">
        <f t="shared" si="45"/>
        <v>13</v>
      </c>
      <c r="S455" t="str">
        <f t="shared" si="46"/>
        <v>film &amp; video</v>
      </c>
      <c r="T455" s="7" t="str">
        <f t="shared" si="47"/>
        <v>animation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42"/>
        <v>41969.301388888889</v>
      </c>
      <c r="K456">
        <v>1414343571</v>
      </c>
      <c r="L456" s="11">
        <f t="shared" si="43"/>
        <v>41938.467256944445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44"/>
        <v>121.95121951219512</v>
      </c>
      <c r="R456" s="6">
        <f t="shared" si="45"/>
        <v>16.399999999999999</v>
      </c>
      <c r="S456" t="str">
        <f t="shared" si="46"/>
        <v>film &amp; video</v>
      </c>
      <c r="T456" s="7" t="str">
        <f t="shared" si="47"/>
        <v>animation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42"/>
        <v>41015.771527777775</v>
      </c>
      <c r="K457">
        <v>1330733022</v>
      </c>
      <c r="L457" s="11">
        <f t="shared" si="43"/>
        <v>40970.752569444448</v>
      </c>
      <c r="M457" t="b">
        <v>0</v>
      </c>
      <c r="N457">
        <v>2</v>
      </c>
      <c r="O457" t="b">
        <v>0</v>
      </c>
      <c r="P457" t="s">
        <v>8270</v>
      </c>
      <c r="Q457" s="5">
        <f t="shared" si="44"/>
        <v>1444.4444444444443</v>
      </c>
      <c r="R457" s="6">
        <f t="shared" si="45"/>
        <v>22.5</v>
      </c>
      <c r="S457" t="str">
        <f t="shared" si="46"/>
        <v>film &amp; video</v>
      </c>
      <c r="T457" s="7" t="str">
        <f t="shared" si="47"/>
        <v>animation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42"/>
        <v>41568.915972222225</v>
      </c>
      <c r="K458">
        <v>1380559201</v>
      </c>
      <c r="L458" s="11">
        <f t="shared" si="43"/>
        <v>41547.444456018522</v>
      </c>
      <c r="M458" t="b">
        <v>0</v>
      </c>
      <c r="N458">
        <v>3</v>
      </c>
      <c r="O458" t="b">
        <v>0</v>
      </c>
      <c r="P458" t="s">
        <v>8270</v>
      </c>
      <c r="Q458" s="5">
        <f t="shared" si="44"/>
        <v>145.70491803278688</v>
      </c>
      <c r="R458" s="6">
        <f t="shared" si="45"/>
        <v>20.333333333333332</v>
      </c>
      <c r="S458" t="str">
        <f t="shared" si="46"/>
        <v>film &amp; video</v>
      </c>
      <c r="T458" s="7" t="str">
        <f t="shared" si="47"/>
        <v>animation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42"/>
        <v>41867.517500000002</v>
      </c>
      <c r="K459">
        <v>1405621512</v>
      </c>
      <c r="L459" s="11">
        <f t="shared" si="43"/>
        <v>41837.517500000002</v>
      </c>
      <c r="M459" t="b">
        <v>0</v>
      </c>
      <c r="N459">
        <v>0</v>
      </c>
      <c r="O459" t="b">
        <v>0</v>
      </c>
      <c r="P459" t="s">
        <v>8270</v>
      </c>
      <c r="Q459" s="5" t="e">
        <f t="shared" si="44"/>
        <v>#DIV/0!</v>
      </c>
      <c r="R459" s="6" t="e">
        <f t="shared" si="45"/>
        <v>#DIV/0!</v>
      </c>
      <c r="S459" t="str">
        <f t="shared" si="46"/>
        <v>film &amp; video</v>
      </c>
      <c r="T459" s="7" t="str">
        <f t="shared" si="47"/>
        <v>animation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42"/>
        <v>41408.44976851852</v>
      </c>
      <c r="K460">
        <v>1365958060</v>
      </c>
      <c r="L460" s="11">
        <f t="shared" si="43"/>
        <v>41378.44976851852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44"/>
        <v>12.180267965895249</v>
      </c>
      <c r="R460" s="6">
        <f t="shared" si="45"/>
        <v>16.755102040816325</v>
      </c>
      <c r="S460" t="str">
        <f t="shared" si="46"/>
        <v>film &amp; video</v>
      </c>
      <c r="T460" s="7" t="str">
        <f t="shared" si="47"/>
        <v>animation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42"/>
        <v>40860.432025462964</v>
      </c>
      <c r="K461">
        <v>1316013727</v>
      </c>
      <c r="L461" s="11">
        <f t="shared" si="43"/>
        <v>40800.3903587963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44"/>
        <v>1560</v>
      </c>
      <c r="R461" s="6">
        <f t="shared" si="45"/>
        <v>25</v>
      </c>
      <c r="S461" t="str">
        <f t="shared" si="46"/>
        <v>film &amp; video</v>
      </c>
      <c r="T461" s="7" t="str">
        <f t="shared" si="47"/>
        <v>animation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42"/>
        <v>41790.916666666664</v>
      </c>
      <c r="K462">
        <v>1398862875</v>
      </c>
      <c r="L462" s="11">
        <f t="shared" si="43"/>
        <v>41759.292534722219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44"/>
        <v>340</v>
      </c>
      <c r="R462" s="6">
        <f t="shared" si="45"/>
        <v>12.5</v>
      </c>
      <c r="S462" t="str">
        <f t="shared" si="46"/>
        <v>film &amp; video</v>
      </c>
      <c r="T462" s="7" t="str">
        <f t="shared" si="47"/>
        <v>animation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42"/>
        <v>41427.59684027778</v>
      </c>
      <c r="K463">
        <v>1368476367</v>
      </c>
      <c r="L463" s="11">
        <f t="shared" si="43"/>
        <v>41407.59684027778</v>
      </c>
      <c r="M463" t="b">
        <v>0</v>
      </c>
      <c r="N463">
        <v>0</v>
      </c>
      <c r="O463" t="b">
        <v>0</v>
      </c>
      <c r="P463" t="s">
        <v>8270</v>
      </c>
      <c r="Q463" s="5" t="e">
        <f t="shared" si="44"/>
        <v>#DIV/0!</v>
      </c>
      <c r="R463" s="6" t="e">
        <f t="shared" si="45"/>
        <v>#DIV/0!</v>
      </c>
      <c r="S463" t="str">
        <f t="shared" si="46"/>
        <v>film &amp; video</v>
      </c>
      <c r="T463" s="7" t="str">
        <f t="shared" si="47"/>
        <v>animation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42"/>
        <v>40764.87663194444</v>
      </c>
      <c r="K464">
        <v>1307761341</v>
      </c>
      <c r="L464" s="11">
        <f t="shared" si="43"/>
        <v>40704.87663194444</v>
      </c>
      <c r="M464" t="b">
        <v>0</v>
      </c>
      <c r="N464">
        <v>0</v>
      </c>
      <c r="O464" t="b">
        <v>0</v>
      </c>
      <c r="P464" t="s">
        <v>8270</v>
      </c>
      <c r="Q464" s="5" t="e">
        <f t="shared" si="44"/>
        <v>#DIV/0!</v>
      </c>
      <c r="R464" s="6" t="e">
        <f t="shared" si="45"/>
        <v>#DIV/0!</v>
      </c>
      <c r="S464" t="str">
        <f t="shared" si="46"/>
        <v>film &amp; video</v>
      </c>
      <c r="T464" s="7" t="str">
        <f t="shared" si="47"/>
        <v>animation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42"/>
        <v>40810.460104166668</v>
      </c>
      <c r="K465">
        <v>1311699753</v>
      </c>
      <c r="L465" s="11">
        <f t="shared" si="43"/>
        <v>40750.460104166668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44"/>
        <v>44</v>
      </c>
      <c r="R465" s="6">
        <f t="shared" si="45"/>
        <v>113.63636363636364</v>
      </c>
      <c r="S465" t="str">
        <f t="shared" si="46"/>
        <v>film &amp; video</v>
      </c>
      <c r="T465" s="7" t="str">
        <f t="shared" si="47"/>
        <v>animation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42"/>
        <v>42508.59878472222</v>
      </c>
      <c r="K466">
        <v>1461874935</v>
      </c>
      <c r="L466" s="11">
        <f t="shared" si="43"/>
        <v>42488.59878472222</v>
      </c>
      <c r="M466" t="b">
        <v>0</v>
      </c>
      <c r="N466">
        <v>1</v>
      </c>
      <c r="O466" t="b">
        <v>0</v>
      </c>
      <c r="P466" t="s">
        <v>8270</v>
      </c>
      <c r="Q466" s="5">
        <f t="shared" si="44"/>
        <v>1010</v>
      </c>
      <c r="R466" s="6">
        <f t="shared" si="45"/>
        <v>1</v>
      </c>
      <c r="S466" t="str">
        <f t="shared" si="46"/>
        <v>film &amp; video</v>
      </c>
      <c r="T466" s="7" t="str">
        <f t="shared" si="47"/>
        <v>animation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42"/>
        <v>41816.870069444441</v>
      </c>
      <c r="K467">
        <v>1402455174</v>
      </c>
      <c r="L467" s="11">
        <f t="shared" si="43"/>
        <v>41800.870069444441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44"/>
        <v>3.7101449275362319</v>
      </c>
      <c r="R467" s="6">
        <f t="shared" si="45"/>
        <v>17.25</v>
      </c>
      <c r="S467" t="str">
        <f t="shared" si="46"/>
        <v>film &amp; video</v>
      </c>
      <c r="T467" s="7" t="str">
        <f t="shared" si="47"/>
        <v>animation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42"/>
        <v>41159.692870370374</v>
      </c>
      <c r="K468">
        <v>1344465464</v>
      </c>
      <c r="L468" s="11">
        <f t="shared" si="43"/>
        <v>41129.692870370374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44"/>
        <v>131.57894736842104</v>
      </c>
      <c r="R468" s="6">
        <f t="shared" si="45"/>
        <v>15.2</v>
      </c>
      <c r="S468" t="str">
        <f t="shared" si="46"/>
        <v>film &amp; video</v>
      </c>
      <c r="T468" s="7" t="str">
        <f t="shared" si="47"/>
        <v>animation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42"/>
        <v>41180.429791666669</v>
      </c>
      <c r="K469">
        <v>1344961134</v>
      </c>
      <c r="L469" s="11">
        <f t="shared" si="43"/>
        <v>41135.429791666669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44"/>
        <v>4.6349942062572422</v>
      </c>
      <c r="R469" s="6">
        <f t="shared" si="45"/>
        <v>110.64102564102564</v>
      </c>
      <c r="S469" t="str">
        <f t="shared" si="46"/>
        <v>film &amp; video</v>
      </c>
      <c r="T469" s="7" t="str">
        <f t="shared" si="47"/>
        <v>animation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42"/>
        <v>41100.910474537035</v>
      </c>
      <c r="K470">
        <v>1336795283</v>
      </c>
      <c r="L470" s="11">
        <f t="shared" si="43"/>
        <v>41040.917627314819</v>
      </c>
      <c r="M470" t="b">
        <v>0</v>
      </c>
      <c r="N470">
        <v>0</v>
      </c>
      <c r="O470" t="b">
        <v>0</v>
      </c>
      <c r="P470" t="s">
        <v>8270</v>
      </c>
      <c r="Q470" s="5" t="e">
        <f t="shared" si="44"/>
        <v>#DIV/0!</v>
      </c>
      <c r="R470" s="6" t="e">
        <f t="shared" si="45"/>
        <v>#DIV/0!</v>
      </c>
      <c r="S470" t="str">
        <f t="shared" si="46"/>
        <v>film &amp; video</v>
      </c>
      <c r="T470" s="7" t="str">
        <f t="shared" si="47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42"/>
        <v>41887.739861111113</v>
      </c>
      <c r="K471">
        <v>1404776724</v>
      </c>
      <c r="L471" s="11">
        <f t="shared" si="43"/>
        <v>41827.739861111113</v>
      </c>
      <c r="M471" t="b">
        <v>0</v>
      </c>
      <c r="N471">
        <v>0</v>
      </c>
      <c r="O471" t="b">
        <v>0</v>
      </c>
      <c r="P471" t="s">
        <v>8270</v>
      </c>
      <c r="Q471" s="5" t="e">
        <f t="shared" si="44"/>
        <v>#DIV/0!</v>
      </c>
      <c r="R471" s="6" t="e">
        <f t="shared" si="45"/>
        <v>#DIV/0!</v>
      </c>
      <c r="S471" t="str">
        <f t="shared" si="46"/>
        <v>film &amp; video</v>
      </c>
      <c r="T471" s="7" t="str">
        <f t="shared" si="47"/>
        <v>animation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42"/>
        <v>41654.916666666664</v>
      </c>
      <c r="K472">
        <v>1385524889</v>
      </c>
      <c r="L472" s="11">
        <f t="shared" si="43"/>
        <v>41604.917696759258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44"/>
        <v>98.039215686274517</v>
      </c>
      <c r="R472" s="6">
        <f t="shared" si="45"/>
        <v>25.5</v>
      </c>
      <c r="S472" t="str">
        <f t="shared" si="46"/>
        <v>film &amp; video</v>
      </c>
      <c r="T472" s="7" t="str">
        <f t="shared" si="47"/>
        <v>animation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42"/>
        <v>41748.430312500001</v>
      </c>
      <c r="K473">
        <v>1394039979</v>
      </c>
      <c r="L473" s="11">
        <f t="shared" si="43"/>
        <v>41703.471979166665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44"/>
        <v>8.4085002293227333</v>
      </c>
      <c r="R473" s="6">
        <f t="shared" si="45"/>
        <v>38.476470588235294</v>
      </c>
      <c r="S473" t="str">
        <f t="shared" si="46"/>
        <v>film &amp; video</v>
      </c>
      <c r="T473" s="7" t="str">
        <f t="shared" si="47"/>
        <v>animation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42"/>
        <v>41874.672662037039</v>
      </c>
      <c r="K474">
        <v>1406239718</v>
      </c>
      <c r="L474" s="11">
        <f t="shared" si="43"/>
        <v>41844.672662037039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44"/>
        <v>5.6737588652482271</v>
      </c>
      <c r="R474" s="6">
        <f t="shared" si="45"/>
        <v>28.2</v>
      </c>
      <c r="S474" t="str">
        <f t="shared" si="46"/>
        <v>film &amp; video</v>
      </c>
      <c r="T474" s="7" t="str">
        <f t="shared" si="47"/>
        <v>animation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42"/>
        <v>41899.448136574072</v>
      </c>
      <c r="K475">
        <v>1408380319</v>
      </c>
      <c r="L475" s="11">
        <f t="shared" si="43"/>
        <v>41869.448136574072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44"/>
        <v>34.843205574912893</v>
      </c>
      <c r="R475" s="6">
        <f t="shared" si="45"/>
        <v>61.5</v>
      </c>
      <c r="S475" t="str">
        <f t="shared" si="46"/>
        <v>film &amp; video</v>
      </c>
      <c r="T475" s="7" t="str">
        <f t="shared" si="47"/>
        <v>animation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42"/>
        <v>42783.079039351855</v>
      </c>
      <c r="K476">
        <v>1484726029</v>
      </c>
      <c r="L476" s="11">
        <f t="shared" si="43"/>
        <v>42753.079039351855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44"/>
        <v>3300</v>
      </c>
      <c r="R476" s="6">
        <f t="shared" si="45"/>
        <v>1</v>
      </c>
      <c r="S476" t="str">
        <f t="shared" si="46"/>
        <v>film &amp; video</v>
      </c>
      <c r="T476" s="7" t="str">
        <f t="shared" si="47"/>
        <v>animation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42"/>
        <v>42129.836145833338</v>
      </c>
      <c r="K477">
        <v>1428285843</v>
      </c>
      <c r="L477" s="11">
        <f t="shared" si="43"/>
        <v>42099.836145833338</v>
      </c>
      <c r="M477" t="b">
        <v>0</v>
      </c>
      <c r="N477">
        <v>0</v>
      </c>
      <c r="O477" t="b">
        <v>0</v>
      </c>
      <c r="P477" t="s">
        <v>8270</v>
      </c>
      <c r="Q477" s="5" t="e">
        <f t="shared" si="44"/>
        <v>#DIV/0!</v>
      </c>
      <c r="R477" s="6" t="e">
        <f t="shared" si="45"/>
        <v>#DIV/0!</v>
      </c>
      <c r="S477" t="str">
        <f t="shared" si="46"/>
        <v>film &amp; video</v>
      </c>
      <c r="T477" s="7" t="str">
        <f t="shared" si="47"/>
        <v>animation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42"/>
        <v>41792.915972222225</v>
      </c>
      <c r="K478">
        <v>1398727441</v>
      </c>
      <c r="L478" s="11">
        <f t="shared" si="43"/>
        <v>41757.725011574075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44"/>
        <v>44.837657110131474</v>
      </c>
      <c r="R478" s="6">
        <f t="shared" si="45"/>
        <v>39.569274193548388</v>
      </c>
      <c r="S478" t="str">
        <f t="shared" si="46"/>
        <v>film &amp; video</v>
      </c>
      <c r="T478" s="7" t="str">
        <f t="shared" si="47"/>
        <v>animation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42"/>
        <v>41047.58488425926</v>
      </c>
      <c r="K479">
        <v>1332187334</v>
      </c>
      <c r="L479" s="11">
        <f t="shared" si="43"/>
        <v>40987.58488425926</v>
      </c>
      <c r="M479" t="b">
        <v>0</v>
      </c>
      <c r="N479">
        <v>0</v>
      </c>
      <c r="O479" t="b">
        <v>0</v>
      </c>
      <c r="P479" t="s">
        <v>8270</v>
      </c>
      <c r="Q479" s="5" t="e">
        <f t="shared" si="44"/>
        <v>#DIV/0!</v>
      </c>
      <c r="R479" s="6" t="e">
        <f t="shared" si="45"/>
        <v>#DIV/0!</v>
      </c>
      <c r="S479" t="str">
        <f t="shared" si="46"/>
        <v>film &amp; video</v>
      </c>
      <c r="T479" s="7" t="str">
        <f t="shared" si="47"/>
        <v>animation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42"/>
        <v>42095.619317129633</v>
      </c>
      <c r="K480">
        <v>1425333109</v>
      </c>
      <c r="L480" s="11">
        <f t="shared" si="43"/>
        <v>42065.660983796297</v>
      </c>
      <c r="M480" t="b">
        <v>0</v>
      </c>
      <c r="N480">
        <v>0</v>
      </c>
      <c r="O480" t="b">
        <v>0</v>
      </c>
      <c r="P480" t="s">
        <v>8270</v>
      </c>
      <c r="Q480" s="5" t="e">
        <f t="shared" si="44"/>
        <v>#DIV/0!</v>
      </c>
      <c r="R480" s="6" t="e">
        <f t="shared" si="45"/>
        <v>#DIV/0!</v>
      </c>
      <c r="S480" t="str">
        <f t="shared" si="46"/>
        <v>film &amp; video</v>
      </c>
      <c r="T480" s="7" t="str">
        <f t="shared" si="47"/>
        <v>animation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42"/>
        <v>41964.199479166666</v>
      </c>
      <c r="K481">
        <v>1411379235</v>
      </c>
      <c r="L481" s="11">
        <f t="shared" si="43"/>
        <v>41904.157812500001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44"/>
        <v>3.0712530712530715</v>
      </c>
      <c r="R481" s="6">
        <f t="shared" si="45"/>
        <v>88.8</v>
      </c>
      <c r="S481" t="str">
        <f t="shared" si="46"/>
        <v>film &amp; video</v>
      </c>
      <c r="T481" s="7" t="str">
        <f t="shared" si="47"/>
        <v>animation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42"/>
        <v>41495.250173611115</v>
      </c>
      <c r="K482">
        <v>1373457615</v>
      </c>
      <c r="L482" s="11">
        <f t="shared" si="43"/>
        <v>41465.250173611115</v>
      </c>
      <c r="M482" t="b">
        <v>0</v>
      </c>
      <c r="N482">
        <v>140</v>
      </c>
      <c r="O482" t="b">
        <v>0</v>
      </c>
      <c r="P482" t="s">
        <v>8270</v>
      </c>
      <c r="Q482" s="5">
        <f t="shared" si="44"/>
        <v>5.1519835136527563</v>
      </c>
      <c r="R482" s="6">
        <f t="shared" si="45"/>
        <v>55.457142857142856</v>
      </c>
      <c r="S482" t="str">
        <f t="shared" si="46"/>
        <v>film &amp; video</v>
      </c>
      <c r="T482" s="7" t="str">
        <f t="shared" si="47"/>
        <v>animation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42"/>
        <v>41192.422326388885</v>
      </c>
      <c r="K483">
        <v>1347293289</v>
      </c>
      <c r="L483" s="11">
        <f t="shared" si="43"/>
        <v>41162.422326388885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44"/>
        <v>16.393442622950818</v>
      </c>
      <c r="R483" s="6">
        <f t="shared" si="45"/>
        <v>87.142857142857139</v>
      </c>
      <c r="S483" t="str">
        <f t="shared" si="46"/>
        <v>film &amp; video</v>
      </c>
      <c r="T483" s="7" t="str">
        <f t="shared" si="47"/>
        <v>animation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42"/>
        <v>42474.356944444444</v>
      </c>
      <c r="K484">
        <v>1458336690</v>
      </c>
      <c r="L484" s="11">
        <f t="shared" si="43"/>
        <v>42447.646874999999</v>
      </c>
      <c r="M484" t="b">
        <v>0</v>
      </c>
      <c r="N484">
        <v>1</v>
      </c>
      <c r="O484" t="b">
        <v>0</v>
      </c>
      <c r="P484" t="s">
        <v>8270</v>
      </c>
      <c r="Q484" s="5">
        <f t="shared" si="44"/>
        <v>1000</v>
      </c>
      <c r="R484" s="6">
        <f t="shared" si="45"/>
        <v>10</v>
      </c>
      <c r="S484" t="str">
        <f t="shared" si="46"/>
        <v>film &amp; video</v>
      </c>
      <c r="T484" s="7" t="str">
        <f t="shared" si="47"/>
        <v>animation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42"/>
        <v>41302.947592592594</v>
      </c>
      <c r="K485">
        <v>1354250672</v>
      </c>
      <c r="L485" s="11">
        <f t="shared" si="43"/>
        <v>41242.947592592594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44"/>
        <v>1.9920318725099602</v>
      </c>
      <c r="R485" s="6">
        <f t="shared" si="45"/>
        <v>51.224489795918366</v>
      </c>
      <c r="S485" t="str">
        <f t="shared" si="46"/>
        <v>film &amp; video</v>
      </c>
      <c r="T485" s="7" t="str">
        <f t="shared" si="47"/>
        <v>animation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42"/>
        <v>42313.731157407412</v>
      </c>
      <c r="K486">
        <v>1443220372</v>
      </c>
      <c r="L486" s="11">
        <f t="shared" si="43"/>
        <v>42272.68949074074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44"/>
        <v>536.91275167785238</v>
      </c>
      <c r="R486" s="6">
        <f t="shared" si="45"/>
        <v>13.545454545454545</v>
      </c>
      <c r="S486" t="str">
        <f t="shared" si="46"/>
        <v>film &amp; video</v>
      </c>
      <c r="T486" s="7" t="str">
        <f t="shared" si="47"/>
        <v>animation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42"/>
        <v>41411.255775462967</v>
      </c>
      <c r="K487">
        <v>1366200499</v>
      </c>
      <c r="L487" s="11">
        <f t="shared" si="43"/>
        <v>41381.255775462967</v>
      </c>
      <c r="M487" t="b">
        <v>0</v>
      </c>
      <c r="N487">
        <v>125</v>
      </c>
      <c r="O487" t="b">
        <v>0</v>
      </c>
      <c r="P487" t="s">
        <v>8270</v>
      </c>
      <c r="Q487" s="5">
        <f t="shared" si="44"/>
        <v>4.5647569876644765</v>
      </c>
      <c r="R487" s="6">
        <f t="shared" si="45"/>
        <v>66.520080000000007</v>
      </c>
      <c r="S487" t="str">
        <f t="shared" si="46"/>
        <v>film &amp; video</v>
      </c>
      <c r="T487" s="7" t="str">
        <f t="shared" si="47"/>
        <v>animation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42"/>
        <v>41791.69258101852</v>
      </c>
      <c r="K488">
        <v>1399070239</v>
      </c>
      <c r="L488" s="11">
        <f t="shared" si="43"/>
        <v>41761.69258101852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44"/>
        <v>11000</v>
      </c>
      <c r="R488" s="6">
        <f t="shared" si="45"/>
        <v>50</v>
      </c>
      <c r="S488" t="str">
        <f t="shared" si="46"/>
        <v>film &amp; video</v>
      </c>
      <c r="T488" s="7" t="str">
        <f t="shared" si="47"/>
        <v>animation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42"/>
        <v>42729.386504629627</v>
      </c>
      <c r="K489">
        <v>1477491394</v>
      </c>
      <c r="L489" s="11">
        <f t="shared" si="43"/>
        <v>42669.344837962963</v>
      </c>
      <c r="M489" t="b">
        <v>0</v>
      </c>
      <c r="N489">
        <v>0</v>
      </c>
      <c r="O489" t="b">
        <v>0</v>
      </c>
      <c r="P489" t="s">
        <v>8270</v>
      </c>
      <c r="Q489" s="5" t="e">
        <f t="shared" si="44"/>
        <v>#DIV/0!</v>
      </c>
      <c r="R489" s="6" t="e">
        <f t="shared" si="45"/>
        <v>#DIV/0!</v>
      </c>
      <c r="S489" t="str">
        <f t="shared" si="46"/>
        <v>film &amp; video</v>
      </c>
      <c r="T489" s="7" t="str">
        <f t="shared" si="47"/>
        <v>animation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42"/>
        <v>42743.804398148146</v>
      </c>
      <c r="K490">
        <v>1481332700</v>
      </c>
      <c r="L490" s="11">
        <f t="shared" si="43"/>
        <v>42713.804398148146</v>
      </c>
      <c r="M490" t="b">
        <v>0</v>
      </c>
      <c r="N490">
        <v>0</v>
      </c>
      <c r="O490" t="b">
        <v>0</v>
      </c>
      <c r="P490" t="s">
        <v>8270</v>
      </c>
      <c r="Q490" s="5" t="e">
        <f t="shared" si="44"/>
        <v>#DIV/0!</v>
      </c>
      <c r="R490" s="6" t="e">
        <f t="shared" si="45"/>
        <v>#DIV/0!</v>
      </c>
      <c r="S490" t="str">
        <f t="shared" si="46"/>
        <v>film &amp; video</v>
      </c>
      <c r="T490" s="7" t="str">
        <f t="shared" si="47"/>
        <v>animation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42"/>
        <v>40913.231249999997</v>
      </c>
      <c r="K491">
        <v>1323084816</v>
      </c>
      <c r="L491" s="11">
        <f t="shared" si="43"/>
        <v>40882.231666666667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44"/>
        <v>348.82325581395349</v>
      </c>
      <c r="R491" s="6">
        <f t="shared" si="45"/>
        <v>71.666666666666671</v>
      </c>
      <c r="S491" t="str">
        <f t="shared" si="46"/>
        <v>film &amp; video</v>
      </c>
      <c r="T491" s="7" t="str">
        <f t="shared" si="47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42"/>
        <v>41143.718576388885</v>
      </c>
      <c r="K492">
        <v>1343085285</v>
      </c>
      <c r="L492" s="11">
        <f t="shared" si="43"/>
        <v>41113.718576388885</v>
      </c>
      <c r="M492" t="b">
        <v>0</v>
      </c>
      <c r="N492">
        <v>0</v>
      </c>
      <c r="O492" t="b">
        <v>0</v>
      </c>
      <c r="P492" t="s">
        <v>8270</v>
      </c>
      <c r="Q492" s="5" t="e">
        <f t="shared" si="44"/>
        <v>#DIV/0!</v>
      </c>
      <c r="R492" s="6" t="e">
        <f t="shared" si="45"/>
        <v>#DIV/0!</v>
      </c>
      <c r="S492" t="str">
        <f t="shared" si="46"/>
        <v>film &amp; video</v>
      </c>
      <c r="T492" s="7" t="str">
        <f t="shared" si="47"/>
        <v>animation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42"/>
        <v>42396.732627314814</v>
      </c>
      <c r="K493">
        <v>1451345699</v>
      </c>
      <c r="L493" s="11">
        <f t="shared" si="43"/>
        <v>42366.732627314814</v>
      </c>
      <c r="M493" t="b">
        <v>0</v>
      </c>
      <c r="N493">
        <v>0</v>
      </c>
      <c r="O493" t="b">
        <v>0</v>
      </c>
      <c r="P493" t="s">
        <v>8270</v>
      </c>
      <c r="Q493" s="5" t="e">
        <f t="shared" si="44"/>
        <v>#DIV/0!</v>
      </c>
      <c r="R493" s="6" t="e">
        <f t="shared" si="45"/>
        <v>#DIV/0!</v>
      </c>
      <c r="S493" t="str">
        <f t="shared" si="46"/>
        <v>film &amp; video</v>
      </c>
      <c r="T493" s="7" t="str">
        <f t="shared" si="47"/>
        <v>animation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42"/>
        <v>42655.78506944445</v>
      </c>
      <c r="K494">
        <v>1471135830</v>
      </c>
      <c r="L494" s="11">
        <f t="shared" si="43"/>
        <v>42595.78506944445</v>
      </c>
      <c r="M494" t="b">
        <v>0</v>
      </c>
      <c r="N494">
        <v>0</v>
      </c>
      <c r="O494" t="b">
        <v>0</v>
      </c>
      <c r="P494" t="s">
        <v>8270</v>
      </c>
      <c r="Q494" s="5" t="e">
        <f t="shared" si="44"/>
        <v>#DIV/0!</v>
      </c>
      <c r="R494" s="6" t="e">
        <f t="shared" si="45"/>
        <v>#DIV/0!</v>
      </c>
      <c r="S494" t="str">
        <f t="shared" si="46"/>
        <v>film &amp; video</v>
      </c>
      <c r="T494" s="7" t="str">
        <f t="shared" si="47"/>
        <v>animation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42"/>
        <v>42144.476134259261</v>
      </c>
      <c r="K495">
        <v>1429550738</v>
      </c>
      <c r="L495" s="11">
        <f t="shared" si="43"/>
        <v>42114.476134259261</v>
      </c>
      <c r="M495" t="b">
        <v>0</v>
      </c>
      <c r="N495">
        <v>0</v>
      </c>
      <c r="O495" t="b">
        <v>0</v>
      </c>
      <c r="P495" t="s">
        <v>8270</v>
      </c>
      <c r="Q495" s="5" t="e">
        <f t="shared" si="44"/>
        <v>#DIV/0!</v>
      </c>
      <c r="R495" s="6" t="e">
        <f t="shared" si="45"/>
        <v>#DIV/0!</v>
      </c>
      <c r="S495" t="str">
        <f t="shared" si="46"/>
        <v>film &amp; video</v>
      </c>
      <c r="T495" s="7" t="str">
        <f t="shared" si="47"/>
        <v>animation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42"/>
        <v>41822.875</v>
      </c>
      <c r="K496">
        <v>1402343765</v>
      </c>
      <c r="L496" s="11">
        <f t="shared" si="43"/>
        <v>41799.580613425926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44"/>
        <v>645.16129032258061</v>
      </c>
      <c r="R496" s="6">
        <f t="shared" si="45"/>
        <v>10.333333333333334</v>
      </c>
      <c r="S496" t="str">
        <f t="shared" si="46"/>
        <v>film &amp; video</v>
      </c>
      <c r="T496" s="7" t="str">
        <f t="shared" si="47"/>
        <v>animation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42"/>
        <v>42201.577604166669</v>
      </c>
      <c r="K497">
        <v>1434484305</v>
      </c>
      <c r="L497" s="11">
        <f t="shared" si="43"/>
        <v>42171.577604166669</v>
      </c>
      <c r="M497" t="b">
        <v>0</v>
      </c>
      <c r="N497">
        <v>0</v>
      </c>
      <c r="O497" t="b">
        <v>0</v>
      </c>
      <c r="P497" t="s">
        <v>8270</v>
      </c>
      <c r="Q497" s="5" t="e">
        <f t="shared" si="44"/>
        <v>#DIV/0!</v>
      </c>
      <c r="R497" s="6" t="e">
        <f t="shared" si="45"/>
        <v>#DIV/0!</v>
      </c>
      <c r="S497" t="str">
        <f t="shared" si="46"/>
        <v>film &amp; video</v>
      </c>
      <c r="T497" s="7" t="str">
        <f t="shared" si="47"/>
        <v>animation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42"/>
        <v>41680.68141203704</v>
      </c>
      <c r="K498">
        <v>1386886874</v>
      </c>
      <c r="L498" s="11">
        <f t="shared" si="43"/>
        <v>41620.68141203704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44"/>
        <v>60000</v>
      </c>
      <c r="R498" s="6">
        <f t="shared" si="45"/>
        <v>1</v>
      </c>
      <c r="S498" t="str">
        <f t="shared" si="46"/>
        <v>film &amp; video</v>
      </c>
      <c r="T498" s="7" t="str">
        <f t="shared" si="47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42"/>
        <v>41997.958333333328</v>
      </c>
      <c r="K499">
        <v>1414889665</v>
      </c>
      <c r="L499" s="11">
        <f t="shared" si="43"/>
        <v>41944.787789351853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44"/>
        <v>149.33333333333334</v>
      </c>
      <c r="R499" s="6">
        <f t="shared" si="45"/>
        <v>10</v>
      </c>
      <c r="S499" t="str">
        <f t="shared" si="46"/>
        <v>film &amp; video</v>
      </c>
      <c r="T499" s="7" t="str">
        <f t="shared" si="47"/>
        <v>animation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42"/>
        <v>40900.512141203704</v>
      </c>
      <c r="K500">
        <v>1321035449</v>
      </c>
      <c r="L500" s="11">
        <f t="shared" si="43"/>
        <v>40858.512141203704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44"/>
        <v>21.74615898463594</v>
      </c>
      <c r="R500" s="6">
        <f t="shared" si="45"/>
        <v>136.09090909090909</v>
      </c>
      <c r="S500" t="str">
        <f t="shared" si="46"/>
        <v>film &amp; video</v>
      </c>
      <c r="T500" s="7" t="str">
        <f t="shared" si="47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42"/>
        <v>40098.624305555553</v>
      </c>
      <c r="K501">
        <v>1250630968</v>
      </c>
      <c r="L501" s="11">
        <f t="shared" si="43"/>
        <v>40043.645462962959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44"/>
        <v>10.471204188481675</v>
      </c>
      <c r="R501" s="6">
        <f t="shared" si="45"/>
        <v>73.461538461538467</v>
      </c>
      <c r="S501" t="str">
        <f t="shared" si="46"/>
        <v>film &amp; video</v>
      </c>
      <c r="T501" s="7" t="str">
        <f t="shared" si="47"/>
        <v>animation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42"/>
        <v>40306.677777777775</v>
      </c>
      <c r="K502">
        <v>1268255751</v>
      </c>
      <c r="L502" s="11">
        <f t="shared" si="43"/>
        <v>40247.636006944442</v>
      </c>
      <c r="M502" t="b">
        <v>0</v>
      </c>
      <c r="N502">
        <v>4</v>
      </c>
      <c r="O502" t="b">
        <v>0</v>
      </c>
      <c r="P502" t="s">
        <v>8270</v>
      </c>
      <c r="Q502" s="5">
        <f t="shared" si="44"/>
        <v>30.232558139534884</v>
      </c>
      <c r="R502" s="6">
        <f t="shared" si="45"/>
        <v>53.75</v>
      </c>
      <c r="S502" t="str">
        <f t="shared" si="46"/>
        <v>film &amp; video</v>
      </c>
      <c r="T502" s="7" t="str">
        <f t="shared" si="47"/>
        <v>animation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42"/>
        <v>40732.984386574077</v>
      </c>
      <c r="K503">
        <v>1307597851</v>
      </c>
      <c r="L503" s="11">
        <f t="shared" si="43"/>
        <v>40702.984386574077</v>
      </c>
      <c r="M503" t="b">
        <v>0</v>
      </c>
      <c r="N503">
        <v>0</v>
      </c>
      <c r="O503" t="b">
        <v>0</v>
      </c>
      <c r="P503" t="s">
        <v>8270</v>
      </c>
      <c r="Q503" s="5" t="e">
        <f t="shared" si="44"/>
        <v>#DIV/0!</v>
      </c>
      <c r="R503" s="6" t="e">
        <f t="shared" si="45"/>
        <v>#DIV/0!</v>
      </c>
      <c r="S503" t="str">
        <f t="shared" si="46"/>
        <v>film &amp; video</v>
      </c>
      <c r="T503" s="7" t="str">
        <f t="shared" si="47"/>
        <v>animation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42"/>
        <v>40986.261863425927</v>
      </c>
      <c r="K504">
        <v>1329484625</v>
      </c>
      <c r="L504" s="11">
        <f t="shared" si="43"/>
        <v>40956.303530092591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44"/>
        <v>86.956521739130437</v>
      </c>
      <c r="R504" s="6">
        <f t="shared" si="45"/>
        <v>57.5</v>
      </c>
      <c r="S504" t="str">
        <f t="shared" si="46"/>
        <v>film &amp; video</v>
      </c>
      <c r="T504" s="7" t="str">
        <f t="shared" si="47"/>
        <v>animation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42"/>
        <v>42021.276655092588</v>
      </c>
      <c r="K505">
        <v>1418906303</v>
      </c>
      <c r="L505" s="11">
        <f t="shared" si="43"/>
        <v>41991.276655092588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44"/>
        <v>57.017543859649123</v>
      </c>
      <c r="R505" s="6">
        <f t="shared" si="45"/>
        <v>12.666666666666666</v>
      </c>
      <c r="S505" t="str">
        <f t="shared" si="46"/>
        <v>film &amp; video</v>
      </c>
      <c r="T505" s="7" t="str">
        <f t="shared" si="47"/>
        <v>animation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42"/>
        <v>41009.691979166666</v>
      </c>
      <c r="K506">
        <v>1328916987</v>
      </c>
      <c r="L506" s="11">
        <f t="shared" si="43"/>
        <v>40949.73364583333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44"/>
        <v>73.134328358208961</v>
      </c>
      <c r="R506" s="6">
        <f t="shared" si="45"/>
        <v>67</v>
      </c>
      <c r="S506" t="str">
        <f t="shared" si="46"/>
        <v>film &amp; video</v>
      </c>
      <c r="T506" s="7" t="str">
        <f t="shared" si="47"/>
        <v>animation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42"/>
        <v>42362.848217592589</v>
      </c>
      <c r="K507">
        <v>1447122086</v>
      </c>
      <c r="L507" s="11">
        <f t="shared" si="43"/>
        <v>42317.848217592589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44"/>
        <v>230.76923076923077</v>
      </c>
      <c r="R507" s="6">
        <f t="shared" si="45"/>
        <v>3.7142857142857144</v>
      </c>
      <c r="S507" t="str">
        <f t="shared" si="46"/>
        <v>film &amp; video</v>
      </c>
      <c r="T507" s="7" t="str">
        <f t="shared" si="47"/>
        <v>animation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42"/>
        <v>41496.302314814813</v>
      </c>
      <c r="K508">
        <v>1373548520</v>
      </c>
      <c r="L508" s="11">
        <f t="shared" si="43"/>
        <v>41466.302314814813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44"/>
        <v>800</v>
      </c>
      <c r="R508" s="6">
        <f t="shared" si="45"/>
        <v>250</v>
      </c>
      <c r="S508" t="str">
        <f t="shared" si="46"/>
        <v>film &amp; video</v>
      </c>
      <c r="T508" s="7" t="str">
        <f t="shared" si="47"/>
        <v>animation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42"/>
        <v>41201.708993055552</v>
      </c>
      <c r="K509">
        <v>1346799657</v>
      </c>
      <c r="L509" s="11">
        <f t="shared" si="43"/>
        <v>41156.708993055552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44"/>
        <v>31.25</v>
      </c>
      <c r="R509" s="6">
        <f t="shared" si="45"/>
        <v>64</v>
      </c>
      <c r="S509" t="str">
        <f t="shared" si="46"/>
        <v>film &amp; video</v>
      </c>
      <c r="T509" s="7" t="str">
        <f t="shared" si="47"/>
        <v>animation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42"/>
        <v>41054.343055555553</v>
      </c>
      <c r="K510">
        <v>1332808501</v>
      </c>
      <c r="L510" s="11">
        <f t="shared" si="43"/>
        <v>40994.774317129632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44"/>
        <v>125</v>
      </c>
      <c r="R510" s="6">
        <f t="shared" si="45"/>
        <v>133.33333333333334</v>
      </c>
      <c r="S510" t="str">
        <f t="shared" si="46"/>
        <v>film &amp; video</v>
      </c>
      <c r="T510" s="7" t="str">
        <f t="shared" si="47"/>
        <v>animation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42"/>
        <v>42183.381597222222</v>
      </c>
      <c r="K511">
        <v>1432912170</v>
      </c>
      <c r="L511" s="11">
        <f t="shared" si="43"/>
        <v>42153.381597222222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44"/>
        <v>500</v>
      </c>
      <c r="R511" s="6">
        <f t="shared" si="45"/>
        <v>10</v>
      </c>
      <c r="S511" t="str">
        <f t="shared" si="46"/>
        <v>film &amp; video</v>
      </c>
      <c r="T511" s="7" t="str">
        <f t="shared" si="47"/>
        <v>animation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42"/>
        <v>42429.926377314812</v>
      </c>
      <c r="K512">
        <v>1454213639</v>
      </c>
      <c r="L512" s="11">
        <f t="shared" si="43"/>
        <v>42399.926377314812</v>
      </c>
      <c r="M512" t="b">
        <v>0</v>
      </c>
      <c r="N512">
        <v>0</v>
      </c>
      <c r="O512" t="b">
        <v>0</v>
      </c>
      <c r="P512" t="s">
        <v>8270</v>
      </c>
      <c r="Q512" s="5" t="e">
        <f t="shared" si="44"/>
        <v>#DIV/0!</v>
      </c>
      <c r="R512" s="6" t="e">
        <f t="shared" si="45"/>
        <v>#DIV/0!</v>
      </c>
      <c r="S512" t="str">
        <f t="shared" si="46"/>
        <v>film &amp; video</v>
      </c>
      <c r="T512" s="7" t="str">
        <f t="shared" si="47"/>
        <v>animation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42"/>
        <v>41370.011365740742</v>
      </c>
      <c r="K513">
        <v>1362640582</v>
      </c>
      <c r="L513" s="11">
        <f t="shared" si="43"/>
        <v>41340.053032407406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44"/>
        <v>33.333333333333336</v>
      </c>
      <c r="R513" s="6">
        <f t="shared" si="45"/>
        <v>30</v>
      </c>
      <c r="S513" t="str">
        <f t="shared" si="46"/>
        <v>film &amp; video</v>
      </c>
      <c r="T513" s="7" t="str">
        <f t="shared" si="47"/>
        <v>animation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42"/>
        <v>42694.533877314811</v>
      </c>
      <c r="K514">
        <v>1475776127</v>
      </c>
      <c r="L514" s="11">
        <f t="shared" si="43"/>
        <v>42649.492210648154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44"/>
        <v>727.27272727272725</v>
      </c>
      <c r="R514" s="6">
        <f t="shared" si="45"/>
        <v>5.5</v>
      </c>
      <c r="S514" t="str">
        <f t="shared" si="46"/>
        <v>film &amp; video</v>
      </c>
      <c r="T514" s="7" t="str">
        <f t="shared" si="47"/>
        <v>animation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48">(I515/86400)+25569+(-6/24)</f>
        <v>42597.041666666672</v>
      </c>
      <c r="K515">
        <v>1467387705</v>
      </c>
      <c r="L515" s="11">
        <f t="shared" ref="L515:L578" si="49">(K515/86400)+25569+(-6/24)</f>
        <v>42552.403993055559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50">D515/E515</f>
        <v>7.181844297615628</v>
      </c>
      <c r="R515" s="6">
        <f t="shared" ref="R515:R578" si="51">E515/N515</f>
        <v>102.38235294117646</v>
      </c>
      <c r="S515" t="str">
        <f t="shared" ref="S515:S578" si="52">LEFT(P515,SEARCH("/",P515,1)-1)</f>
        <v>film &amp; video</v>
      </c>
      <c r="T515" s="7" t="str">
        <f t="shared" ref="T515:T578" si="53">RIGHT(P515,LEN(P515) - SEARCH("/", P515, SEARCH("/", P515)))</f>
        <v>animation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48"/>
        <v>41860.363969907405</v>
      </c>
      <c r="K516">
        <v>1405003447</v>
      </c>
      <c r="L516" s="11">
        <f t="shared" si="49"/>
        <v>41830.363969907405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50"/>
        <v>30</v>
      </c>
      <c r="R516" s="6">
        <f t="shared" si="51"/>
        <v>16.666666666666668</v>
      </c>
      <c r="S516" t="str">
        <f t="shared" si="52"/>
        <v>film &amp; video</v>
      </c>
      <c r="T516" s="7" t="str">
        <f t="shared" si="53"/>
        <v>animation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48"/>
        <v>42367.240752314814</v>
      </c>
      <c r="K517">
        <v>1447933601</v>
      </c>
      <c r="L517" s="11">
        <f t="shared" si="49"/>
        <v>42327.240752314814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50"/>
        <v>3.9349316457750194</v>
      </c>
      <c r="R517" s="6">
        <f t="shared" si="51"/>
        <v>725.02941176470586</v>
      </c>
      <c r="S517" t="str">
        <f t="shared" si="52"/>
        <v>film &amp; video</v>
      </c>
      <c r="T517" s="7" t="str">
        <f t="shared" si="53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48"/>
        <v>42151.528703703705</v>
      </c>
      <c r="K518">
        <v>1427568080</v>
      </c>
      <c r="L518" s="11">
        <f t="shared" si="49"/>
        <v>42091.528703703705</v>
      </c>
      <c r="M518" t="b">
        <v>0</v>
      </c>
      <c r="N518">
        <v>0</v>
      </c>
      <c r="O518" t="b">
        <v>0</v>
      </c>
      <c r="P518" t="s">
        <v>8270</v>
      </c>
      <c r="Q518" s="5" t="e">
        <f t="shared" si="50"/>
        <v>#DIV/0!</v>
      </c>
      <c r="R518" s="6" t="e">
        <f t="shared" si="51"/>
        <v>#DIV/0!</v>
      </c>
      <c r="S518" t="str">
        <f t="shared" si="52"/>
        <v>film &amp; video</v>
      </c>
      <c r="T518" s="7" t="str">
        <f t="shared" si="53"/>
        <v>animation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48"/>
        <v>42768.365289351852</v>
      </c>
      <c r="K519">
        <v>1483454761</v>
      </c>
      <c r="L519" s="11">
        <f t="shared" si="49"/>
        <v>42738.365289351852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50"/>
        <v>73.170731707317074</v>
      </c>
      <c r="R519" s="6">
        <f t="shared" si="51"/>
        <v>68.333333333333329</v>
      </c>
      <c r="S519" t="str">
        <f t="shared" si="52"/>
        <v>film &amp; video</v>
      </c>
      <c r="T519" s="7" t="str">
        <f t="shared" si="53"/>
        <v>animation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48"/>
        <v>42253.365277777775</v>
      </c>
      <c r="K520">
        <v>1438958824</v>
      </c>
      <c r="L520" s="11">
        <f t="shared" si="49"/>
        <v>42223.366018518514</v>
      </c>
      <c r="M520" t="b">
        <v>0</v>
      </c>
      <c r="N520">
        <v>0</v>
      </c>
      <c r="O520" t="b">
        <v>0</v>
      </c>
      <c r="P520" t="s">
        <v>8270</v>
      </c>
      <c r="Q520" s="5" t="e">
        <f t="shared" si="50"/>
        <v>#DIV/0!</v>
      </c>
      <c r="R520" s="6" t="e">
        <f t="shared" si="51"/>
        <v>#DIV/0!</v>
      </c>
      <c r="S520" t="str">
        <f t="shared" si="52"/>
        <v>film &amp; video</v>
      </c>
      <c r="T520" s="7" t="str">
        <f t="shared" si="53"/>
        <v>animation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48"/>
        <v>41248.141446759255</v>
      </c>
      <c r="K521">
        <v>1352107421</v>
      </c>
      <c r="L521" s="11">
        <f t="shared" si="49"/>
        <v>41218.141446759255</v>
      </c>
      <c r="M521" t="b">
        <v>0</v>
      </c>
      <c r="N521">
        <v>70</v>
      </c>
      <c r="O521" t="b">
        <v>0</v>
      </c>
      <c r="P521" t="s">
        <v>8270</v>
      </c>
      <c r="Q521" s="5">
        <f t="shared" si="50"/>
        <v>4.3703568827385286</v>
      </c>
      <c r="R521" s="6">
        <f t="shared" si="51"/>
        <v>39.228571428571428</v>
      </c>
      <c r="S521" t="str">
        <f t="shared" si="52"/>
        <v>film &amp; video</v>
      </c>
      <c r="T521" s="7" t="str">
        <f t="shared" si="53"/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48"/>
        <v>42348.452094907407</v>
      </c>
      <c r="K522">
        <v>1447174261</v>
      </c>
      <c r="L522" s="11">
        <f t="shared" si="49"/>
        <v>42318.452094907407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50"/>
        <v>0.97943192948090108</v>
      </c>
      <c r="R522" s="6">
        <f t="shared" si="51"/>
        <v>150.14705882352942</v>
      </c>
      <c r="S522" t="str">
        <f t="shared" si="52"/>
        <v>theater</v>
      </c>
      <c r="T522" s="7" t="str">
        <f t="shared" si="53"/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48"/>
        <v>42674.957638888889</v>
      </c>
      <c r="K523">
        <v>1475460819</v>
      </c>
      <c r="L523" s="11">
        <f t="shared" si="49"/>
        <v>42645.842812499999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50"/>
        <v>0.95565749235474007</v>
      </c>
      <c r="R523" s="6">
        <f t="shared" si="51"/>
        <v>93.428571428571431</v>
      </c>
      <c r="S523" t="str">
        <f t="shared" si="52"/>
        <v>theater</v>
      </c>
      <c r="T523" s="7" t="str">
        <f t="shared" si="53"/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48"/>
        <v>42449.749131944445</v>
      </c>
      <c r="K524">
        <v>1456793925</v>
      </c>
      <c r="L524" s="11">
        <f t="shared" si="49"/>
        <v>42429.790798611109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50"/>
        <v>0.87209302325581395</v>
      </c>
      <c r="R524" s="6">
        <f t="shared" si="51"/>
        <v>110.96774193548387</v>
      </c>
      <c r="S524" t="str">
        <f t="shared" si="52"/>
        <v>theater</v>
      </c>
      <c r="T524" s="7" t="str">
        <f t="shared" si="53"/>
        <v>plays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48"/>
        <v>42267.88282407407</v>
      </c>
      <c r="K525">
        <v>1440213076</v>
      </c>
      <c r="L525" s="11">
        <f t="shared" si="49"/>
        <v>42237.88282407407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50"/>
        <v>0.82918739635157546</v>
      </c>
      <c r="R525" s="6">
        <f t="shared" si="51"/>
        <v>71.785714285714292</v>
      </c>
      <c r="S525" t="str">
        <f t="shared" si="52"/>
        <v>theater</v>
      </c>
      <c r="T525" s="7" t="str">
        <f t="shared" si="53"/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48"/>
        <v>42522.467233796298</v>
      </c>
      <c r="K526">
        <v>1462209169</v>
      </c>
      <c r="L526" s="11">
        <f t="shared" si="49"/>
        <v>42492.467233796298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50"/>
        <v>0.92019297761301933</v>
      </c>
      <c r="R526" s="6">
        <f t="shared" si="51"/>
        <v>29.258076923076924</v>
      </c>
      <c r="S526" t="str">
        <f t="shared" si="52"/>
        <v>theater</v>
      </c>
      <c r="T526" s="7" t="str">
        <f t="shared" si="53"/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48"/>
        <v>41895.150937500002</v>
      </c>
      <c r="K527">
        <v>1406713041</v>
      </c>
      <c r="L527" s="11">
        <f t="shared" si="49"/>
        <v>41850.150937500002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50"/>
        <v>1</v>
      </c>
      <c r="R527" s="6">
        <f t="shared" si="51"/>
        <v>1000</v>
      </c>
      <c r="S527" t="str">
        <f t="shared" si="52"/>
        <v>theater</v>
      </c>
      <c r="T527" s="7" t="str">
        <f t="shared" si="53"/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48"/>
        <v>42223.458333333328</v>
      </c>
      <c r="K528">
        <v>1436278344</v>
      </c>
      <c r="L528" s="11">
        <f t="shared" si="49"/>
        <v>42192.341944444444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50"/>
        <v>0.8771929824561403</v>
      </c>
      <c r="R528" s="6">
        <f t="shared" si="51"/>
        <v>74.347826086956516</v>
      </c>
      <c r="S528" t="str">
        <f t="shared" si="52"/>
        <v>theater</v>
      </c>
      <c r="T528" s="7" t="str">
        <f t="shared" si="53"/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48"/>
        <v>42783.420138888891</v>
      </c>
      <c r="K529">
        <v>1484715366</v>
      </c>
      <c r="L529" s="11">
        <f t="shared" si="49"/>
        <v>42752.955625000002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50"/>
        <v>0.99157164105106599</v>
      </c>
      <c r="R529" s="6">
        <f t="shared" si="51"/>
        <v>63.829113924050631</v>
      </c>
      <c r="S529" t="str">
        <f t="shared" si="52"/>
        <v>theater</v>
      </c>
      <c r="T529" s="7" t="str">
        <f t="shared" si="53"/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48"/>
        <v>42176.638888888891</v>
      </c>
      <c r="K530">
        <v>1433109907</v>
      </c>
      <c r="L530" s="11">
        <f t="shared" si="49"/>
        <v>42155.670219907406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50"/>
        <v>0.86466165413533835</v>
      </c>
      <c r="R530" s="6">
        <f t="shared" si="51"/>
        <v>44.333333333333336</v>
      </c>
      <c r="S530" t="str">
        <f t="shared" si="52"/>
        <v>theater</v>
      </c>
      <c r="T530" s="7" t="str">
        <f t="shared" si="53"/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48"/>
        <v>42745.958333333328</v>
      </c>
      <c r="K531">
        <v>1482281094</v>
      </c>
      <c r="L531" s="11">
        <f t="shared" si="49"/>
        <v>42724.781180555554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50"/>
        <v>0.76677316293929709</v>
      </c>
      <c r="R531" s="6">
        <f t="shared" si="51"/>
        <v>86.944444444444443</v>
      </c>
      <c r="S531" t="str">
        <f t="shared" si="52"/>
        <v>theater</v>
      </c>
      <c r="T531" s="7" t="str">
        <f t="shared" si="53"/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48"/>
        <v>42178.833333333328</v>
      </c>
      <c r="K532">
        <v>1433254268</v>
      </c>
      <c r="L532" s="11">
        <f t="shared" si="49"/>
        <v>42157.341064814813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50"/>
        <v>0.92779291553133514</v>
      </c>
      <c r="R532" s="6">
        <f t="shared" si="51"/>
        <v>126.55172413793103</v>
      </c>
      <c r="S532" t="str">
        <f t="shared" si="52"/>
        <v>theater</v>
      </c>
      <c r="T532" s="7" t="str">
        <f t="shared" si="53"/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48"/>
        <v>42721.040972222225</v>
      </c>
      <c r="K533">
        <v>1478050429</v>
      </c>
      <c r="L533" s="11">
        <f t="shared" si="49"/>
        <v>42675.815150462964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50"/>
        <v>1</v>
      </c>
      <c r="R533" s="6">
        <f t="shared" si="51"/>
        <v>129.03225806451613</v>
      </c>
      <c r="S533" t="str">
        <f t="shared" si="52"/>
        <v>theater</v>
      </c>
      <c r="T533" s="7" t="str">
        <f t="shared" si="53"/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48"/>
        <v>42502.757037037038</v>
      </c>
      <c r="K534">
        <v>1460506208</v>
      </c>
      <c r="L534" s="11">
        <f t="shared" si="49"/>
        <v>42472.757037037038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50"/>
        <v>0.81135902636916835</v>
      </c>
      <c r="R534" s="6">
        <f t="shared" si="51"/>
        <v>71.242774566473983</v>
      </c>
      <c r="S534" t="str">
        <f t="shared" si="52"/>
        <v>theater</v>
      </c>
      <c r="T534" s="7" t="str">
        <f t="shared" si="53"/>
        <v>plays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48"/>
        <v>42506.18478009259</v>
      </c>
      <c r="K535">
        <v>1461320765</v>
      </c>
      <c r="L535" s="11">
        <f t="shared" si="49"/>
        <v>42482.18478009259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50"/>
        <v>0.99800399201596801</v>
      </c>
      <c r="R535" s="6">
        <f t="shared" si="51"/>
        <v>117.88235294117646</v>
      </c>
      <c r="S535" t="str">
        <f t="shared" si="52"/>
        <v>theater</v>
      </c>
      <c r="T535" s="7" t="str">
        <f t="shared" si="53"/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48"/>
        <v>42309.708333333328</v>
      </c>
      <c r="K536">
        <v>1443036470</v>
      </c>
      <c r="L536" s="11">
        <f t="shared" si="49"/>
        <v>42270.560995370368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50"/>
        <v>0.95541401273885351</v>
      </c>
      <c r="R536" s="6">
        <f t="shared" si="51"/>
        <v>327.08333333333331</v>
      </c>
      <c r="S536" t="str">
        <f t="shared" si="52"/>
        <v>theater</v>
      </c>
      <c r="T536" s="7" t="str">
        <f t="shared" si="53"/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48"/>
        <v>42741.29519675926</v>
      </c>
      <c r="K537">
        <v>1481115905</v>
      </c>
      <c r="L537" s="11">
        <f t="shared" si="49"/>
        <v>42711.29519675926</v>
      </c>
      <c r="M537" t="b">
        <v>0</v>
      </c>
      <c r="N537">
        <v>59</v>
      </c>
      <c r="O537" t="b">
        <v>1</v>
      </c>
      <c r="P537" t="s">
        <v>8271</v>
      </c>
      <c r="Q537" s="5">
        <f t="shared" si="50"/>
        <v>0.97560975609756095</v>
      </c>
      <c r="R537" s="6">
        <f t="shared" si="51"/>
        <v>34.745762711864408</v>
      </c>
      <c r="S537" t="str">
        <f t="shared" si="52"/>
        <v>theater</v>
      </c>
      <c r="T537" s="7" t="str">
        <f t="shared" si="53"/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48"/>
        <v>42219.5</v>
      </c>
      <c r="K538">
        <v>1435133807</v>
      </c>
      <c r="L538" s="11">
        <f t="shared" si="49"/>
        <v>42179.094988425924</v>
      </c>
      <c r="M538" t="b">
        <v>0</v>
      </c>
      <c r="N538">
        <v>39</v>
      </c>
      <c r="O538" t="b">
        <v>1</v>
      </c>
      <c r="P538" t="s">
        <v>8271</v>
      </c>
      <c r="Q538" s="5">
        <f t="shared" si="50"/>
        <v>0.8456117873158232</v>
      </c>
      <c r="R538" s="6">
        <f t="shared" si="51"/>
        <v>100.06410256410257</v>
      </c>
      <c r="S538" t="str">
        <f t="shared" si="52"/>
        <v>theater</v>
      </c>
      <c r="T538" s="7" t="str">
        <f t="shared" si="53"/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48"/>
        <v>42312.560081018513</v>
      </c>
      <c r="K539">
        <v>1444069591</v>
      </c>
      <c r="L539" s="11">
        <f t="shared" si="49"/>
        <v>42282.518414351856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50"/>
        <v>0.82987551867219922</v>
      </c>
      <c r="R539" s="6">
        <f t="shared" si="51"/>
        <v>40.847457627118644</v>
      </c>
      <c r="S539" t="str">
        <f t="shared" si="52"/>
        <v>theater</v>
      </c>
      <c r="T539" s="7" t="str">
        <f t="shared" si="53"/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48"/>
        <v>42503.544710648144</v>
      </c>
      <c r="K540">
        <v>1460574263</v>
      </c>
      <c r="L540" s="11">
        <f t="shared" si="49"/>
        <v>42473.544710648144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50"/>
        <v>0.33066596124594932</v>
      </c>
      <c r="R540" s="6">
        <f t="shared" si="51"/>
        <v>252.01666666666668</v>
      </c>
      <c r="S540" t="str">
        <f t="shared" si="52"/>
        <v>theater</v>
      </c>
      <c r="T540" s="7" t="str">
        <f t="shared" si="53"/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48"/>
        <v>42555.799849537041</v>
      </c>
      <c r="K541">
        <v>1465866707</v>
      </c>
      <c r="L541" s="11">
        <f t="shared" si="49"/>
        <v>42534.799849537041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50"/>
        <v>0.99360120821906917</v>
      </c>
      <c r="R541" s="6">
        <f t="shared" si="51"/>
        <v>25.161000000000001</v>
      </c>
      <c r="S541" t="str">
        <f t="shared" si="52"/>
        <v>theater</v>
      </c>
      <c r="T541" s="7" t="str">
        <f t="shared" si="53"/>
        <v>plays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48"/>
        <v>42039.567199074074</v>
      </c>
      <c r="K542">
        <v>1420486606</v>
      </c>
      <c r="L542" s="11">
        <f t="shared" si="49"/>
        <v>42009.567199074074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50"/>
        <v>15000</v>
      </c>
      <c r="R542" s="6">
        <f t="shared" si="51"/>
        <v>1</v>
      </c>
      <c r="S542" t="str">
        <f t="shared" si="52"/>
        <v>technology</v>
      </c>
      <c r="T542" s="7" t="str">
        <f t="shared" si="53"/>
        <v>web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48"/>
        <v>42305.796689814815</v>
      </c>
      <c r="K543">
        <v>1443488834</v>
      </c>
      <c r="L543" s="11">
        <f t="shared" si="49"/>
        <v>42275.796689814815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50"/>
        <v>180</v>
      </c>
      <c r="R543" s="6">
        <f t="shared" si="51"/>
        <v>25</v>
      </c>
      <c r="S543" t="str">
        <f t="shared" si="52"/>
        <v>technology</v>
      </c>
      <c r="T543" s="7" t="str">
        <f t="shared" si="53"/>
        <v>web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48"/>
        <v>42493.445787037039</v>
      </c>
      <c r="K544">
        <v>1457113316</v>
      </c>
      <c r="L544" s="11">
        <f t="shared" si="49"/>
        <v>42433.487453703703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50"/>
        <v>250000</v>
      </c>
      <c r="R544" s="6">
        <f t="shared" si="51"/>
        <v>1</v>
      </c>
      <c r="S544" t="str">
        <f t="shared" si="52"/>
        <v>technology</v>
      </c>
      <c r="T544" s="7" t="str">
        <f t="shared" si="53"/>
        <v>web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48"/>
        <v>41943.842152777775</v>
      </c>
      <c r="K545">
        <v>1412215962</v>
      </c>
      <c r="L545" s="11">
        <f t="shared" si="49"/>
        <v>41913.842152777775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50"/>
        <v>314.28571428571428</v>
      </c>
      <c r="R545" s="6">
        <f t="shared" si="51"/>
        <v>35</v>
      </c>
      <c r="S545" t="str">
        <f t="shared" si="52"/>
        <v>technology</v>
      </c>
      <c r="T545" s="7" t="str">
        <f t="shared" si="53"/>
        <v>web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48"/>
        <v>42555.406944444447</v>
      </c>
      <c r="K546">
        <v>1465055160</v>
      </c>
      <c r="L546" s="11">
        <f t="shared" si="49"/>
        <v>42525.406944444447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50"/>
        <v>83.333333333333329</v>
      </c>
      <c r="R546" s="6">
        <f t="shared" si="51"/>
        <v>3</v>
      </c>
      <c r="S546" t="str">
        <f t="shared" si="52"/>
        <v>technology</v>
      </c>
      <c r="T546" s="7" t="str">
        <f t="shared" si="53"/>
        <v>web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48"/>
        <v>42323.384131944447</v>
      </c>
      <c r="K547">
        <v>1444140789</v>
      </c>
      <c r="L547" s="11">
        <f t="shared" si="49"/>
        <v>42283.342465277776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50"/>
        <v>3.6517674554484372</v>
      </c>
      <c r="R547" s="6">
        <f t="shared" si="51"/>
        <v>402.70588235294116</v>
      </c>
      <c r="S547" t="str">
        <f t="shared" si="52"/>
        <v>technology</v>
      </c>
      <c r="T547" s="7" t="str">
        <f t="shared" si="53"/>
        <v>web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48"/>
        <v>42294.417997685188</v>
      </c>
      <c r="K548">
        <v>1441209715</v>
      </c>
      <c r="L548" s="11">
        <f t="shared" si="49"/>
        <v>42249.417997685188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50"/>
        <v>1153.8461538461538</v>
      </c>
      <c r="R548" s="6">
        <f t="shared" si="51"/>
        <v>26</v>
      </c>
      <c r="S548" t="str">
        <f t="shared" si="52"/>
        <v>technology</v>
      </c>
      <c r="T548" s="7" t="str">
        <f t="shared" si="53"/>
        <v>web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48"/>
        <v>42410.446342592593</v>
      </c>
      <c r="K549">
        <v>1452530564</v>
      </c>
      <c r="L549" s="11">
        <f t="shared" si="49"/>
        <v>42380.446342592593</v>
      </c>
      <c r="M549" t="b">
        <v>0</v>
      </c>
      <c r="N549">
        <v>0</v>
      </c>
      <c r="O549" t="b">
        <v>0</v>
      </c>
      <c r="P549" t="s">
        <v>8272</v>
      </c>
      <c r="Q549" s="5" t="e">
        <f t="shared" si="50"/>
        <v>#DIV/0!</v>
      </c>
      <c r="R549" s="6" t="e">
        <f t="shared" si="51"/>
        <v>#DIV/0!</v>
      </c>
      <c r="S549" t="str">
        <f t="shared" si="52"/>
        <v>technology</v>
      </c>
      <c r="T549" s="7" t="str">
        <f t="shared" si="53"/>
        <v>web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48"/>
        <v>42306.653333333335</v>
      </c>
      <c r="K550">
        <v>1443562848</v>
      </c>
      <c r="L550" s="11">
        <f t="shared" si="49"/>
        <v>42276.653333333335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50"/>
        <v>1111.1111111111111</v>
      </c>
      <c r="R550" s="6">
        <f t="shared" si="51"/>
        <v>9</v>
      </c>
      <c r="S550" t="str">
        <f t="shared" si="52"/>
        <v>technology</v>
      </c>
      <c r="T550" s="7" t="str">
        <f t="shared" si="53"/>
        <v>web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48"/>
        <v>42193.386828703704</v>
      </c>
      <c r="K551">
        <v>1433776622</v>
      </c>
      <c r="L551" s="11">
        <f t="shared" si="49"/>
        <v>42163.386828703704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50"/>
        <v>36.764705882352942</v>
      </c>
      <c r="R551" s="6">
        <f t="shared" si="51"/>
        <v>8.5</v>
      </c>
      <c r="S551" t="str">
        <f t="shared" si="52"/>
        <v>technology</v>
      </c>
      <c r="T551" s="7" t="str">
        <f t="shared" si="53"/>
        <v>web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48"/>
        <v>42765.958333333328</v>
      </c>
      <c r="K552">
        <v>1484756245</v>
      </c>
      <c r="L552" s="11">
        <f t="shared" si="49"/>
        <v>42753.428761574076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50"/>
        <v>142.85714285714286</v>
      </c>
      <c r="R552" s="6">
        <f t="shared" si="51"/>
        <v>8.75</v>
      </c>
      <c r="S552" t="str">
        <f t="shared" si="52"/>
        <v>technology</v>
      </c>
      <c r="T552" s="7" t="str">
        <f t="shared" si="53"/>
        <v>web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48"/>
        <v>42217.495138888888</v>
      </c>
      <c r="K553">
        <v>1434609424</v>
      </c>
      <c r="L553" s="11">
        <f t="shared" si="49"/>
        <v>42173.025740740741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50"/>
        <v>19.836022216344883</v>
      </c>
      <c r="R553" s="6">
        <f t="shared" si="51"/>
        <v>135.03571428571428</v>
      </c>
      <c r="S553" t="str">
        <f t="shared" si="52"/>
        <v>technology</v>
      </c>
      <c r="T553" s="7" t="str">
        <f t="shared" si="53"/>
        <v>web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48"/>
        <v>42378.366851851853</v>
      </c>
      <c r="K554">
        <v>1447166896</v>
      </c>
      <c r="L554" s="11">
        <f t="shared" si="49"/>
        <v>42318.366851851853</v>
      </c>
      <c r="M554" t="b">
        <v>0</v>
      </c>
      <c r="N554">
        <v>0</v>
      </c>
      <c r="O554" t="b">
        <v>0</v>
      </c>
      <c r="P554" t="s">
        <v>8272</v>
      </c>
      <c r="Q554" s="5" t="e">
        <f t="shared" si="50"/>
        <v>#DIV/0!</v>
      </c>
      <c r="R554" s="6" t="e">
        <f t="shared" si="51"/>
        <v>#DIV/0!</v>
      </c>
      <c r="S554" t="str">
        <f t="shared" si="52"/>
        <v>technology</v>
      </c>
      <c r="T554" s="7" t="str">
        <f t="shared" si="53"/>
        <v>web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48"/>
        <v>41957.511469907404</v>
      </c>
      <c r="K555">
        <v>1413393391</v>
      </c>
      <c r="L555" s="11">
        <f t="shared" si="49"/>
        <v>41927.46980324074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50"/>
        <v>203.2520325203252</v>
      </c>
      <c r="R555" s="6">
        <f t="shared" si="51"/>
        <v>20.5</v>
      </c>
      <c r="S555" t="str">
        <f t="shared" si="52"/>
        <v>technology</v>
      </c>
      <c r="T555" s="7" t="str">
        <f t="shared" si="53"/>
        <v>web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48"/>
        <v>41931.434861111113</v>
      </c>
      <c r="K556">
        <v>1411143972</v>
      </c>
      <c r="L556" s="11">
        <f t="shared" si="49"/>
        <v>41901.434861111113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50"/>
        <v>2.7330508474576272</v>
      </c>
      <c r="R556" s="6">
        <f t="shared" si="51"/>
        <v>64.36363636363636</v>
      </c>
      <c r="S556" t="str">
        <f t="shared" si="52"/>
        <v>technology</v>
      </c>
      <c r="T556" s="7" t="str">
        <f t="shared" si="53"/>
        <v>web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48"/>
        <v>42533.103506944448</v>
      </c>
      <c r="K557">
        <v>1463128143</v>
      </c>
      <c r="L557" s="11">
        <f t="shared" si="49"/>
        <v>42503.103506944448</v>
      </c>
      <c r="M557" t="b">
        <v>0</v>
      </c>
      <c r="N557">
        <v>0</v>
      </c>
      <c r="O557" t="b">
        <v>0</v>
      </c>
      <c r="P557" t="s">
        <v>8272</v>
      </c>
      <c r="Q557" s="5" t="e">
        <f t="shared" si="50"/>
        <v>#DIV/0!</v>
      </c>
      <c r="R557" s="6" t="e">
        <f t="shared" si="51"/>
        <v>#DIV/0!</v>
      </c>
      <c r="S557" t="str">
        <f t="shared" si="52"/>
        <v>technology</v>
      </c>
      <c r="T557" s="7" t="str">
        <f t="shared" si="53"/>
        <v>web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48"/>
        <v>42375.610150462962</v>
      </c>
      <c r="K558">
        <v>1449520717</v>
      </c>
      <c r="L558" s="11">
        <f t="shared" si="49"/>
        <v>42345.610150462962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50"/>
        <v>40</v>
      </c>
      <c r="R558" s="6">
        <f t="shared" si="51"/>
        <v>200</v>
      </c>
      <c r="S558" t="str">
        <f t="shared" si="52"/>
        <v>technology</v>
      </c>
      <c r="T558" s="7" t="str">
        <f t="shared" si="53"/>
        <v>web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48"/>
        <v>42706.733831018515</v>
      </c>
      <c r="K559">
        <v>1478126203</v>
      </c>
      <c r="L559" s="11">
        <f t="shared" si="49"/>
        <v>42676.692164351851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50"/>
        <v>109.80966325036603</v>
      </c>
      <c r="R559" s="6">
        <f t="shared" si="51"/>
        <v>68.3</v>
      </c>
      <c r="S559" t="str">
        <f t="shared" si="52"/>
        <v>technology</v>
      </c>
      <c r="T559" s="7" t="str">
        <f t="shared" si="53"/>
        <v>web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48"/>
        <v>42087.591493055559</v>
      </c>
      <c r="K560">
        <v>1424639505</v>
      </c>
      <c r="L560" s="11">
        <f t="shared" si="49"/>
        <v>42057.633159722223</v>
      </c>
      <c r="M560" t="b">
        <v>0</v>
      </c>
      <c r="N560">
        <v>0</v>
      </c>
      <c r="O560" t="b">
        <v>0</v>
      </c>
      <c r="P560" t="s">
        <v>8272</v>
      </c>
      <c r="Q560" s="5" t="e">
        <f t="shared" si="50"/>
        <v>#DIV/0!</v>
      </c>
      <c r="R560" s="6" t="e">
        <f t="shared" si="51"/>
        <v>#DIV/0!</v>
      </c>
      <c r="S560" t="str">
        <f t="shared" si="52"/>
        <v>technology</v>
      </c>
      <c r="T560" s="7" t="str">
        <f t="shared" si="53"/>
        <v>web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48"/>
        <v>42351.033101851848</v>
      </c>
      <c r="K561">
        <v>1447397260</v>
      </c>
      <c r="L561" s="11">
        <f t="shared" si="49"/>
        <v>42321.033101851848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50"/>
        <v>4800</v>
      </c>
      <c r="R561" s="6">
        <f t="shared" si="51"/>
        <v>50</v>
      </c>
      <c r="S561" t="str">
        <f t="shared" si="52"/>
        <v>technology</v>
      </c>
      <c r="T561" s="7" t="str">
        <f t="shared" si="53"/>
        <v>web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48"/>
        <v>41990.521354166667</v>
      </c>
      <c r="K562">
        <v>1416249045</v>
      </c>
      <c r="L562" s="11">
        <f t="shared" si="49"/>
        <v>41960.521354166667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50"/>
        <v>8333.3333333333339</v>
      </c>
      <c r="R562" s="6">
        <f t="shared" si="51"/>
        <v>4</v>
      </c>
      <c r="S562" t="str">
        <f t="shared" si="52"/>
        <v>technology</v>
      </c>
      <c r="T562" s="7" t="str">
        <f t="shared" si="53"/>
        <v>web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48"/>
        <v>42303.408715277779</v>
      </c>
      <c r="K563">
        <v>1442850513</v>
      </c>
      <c r="L563" s="11">
        <f t="shared" si="49"/>
        <v>42268.408715277779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50"/>
        <v>272.72727272727275</v>
      </c>
      <c r="R563" s="6">
        <f t="shared" si="51"/>
        <v>27.5</v>
      </c>
      <c r="S563" t="str">
        <f t="shared" si="52"/>
        <v>technology</v>
      </c>
      <c r="T563" s="7" t="str">
        <f t="shared" si="53"/>
        <v>web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48"/>
        <v>42722.139062499999</v>
      </c>
      <c r="K564">
        <v>1479460815</v>
      </c>
      <c r="L564" s="11">
        <f t="shared" si="49"/>
        <v>42692.139062499999</v>
      </c>
      <c r="M564" t="b">
        <v>0</v>
      </c>
      <c r="N564">
        <v>0</v>
      </c>
      <c r="O564" t="b">
        <v>0</v>
      </c>
      <c r="P564" t="s">
        <v>8272</v>
      </c>
      <c r="Q564" s="5" t="e">
        <f t="shared" si="50"/>
        <v>#DIV/0!</v>
      </c>
      <c r="R564" s="6" t="e">
        <f t="shared" si="51"/>
        <v>#DIV/0!</v>
      </c>
      <c r="S564" t="str">
        <f t="shared" si="52"/>
        <v>technology</v>
      </c>
      <c r="T564" s="7" t="str">
        <f t="shared" si="53"/>
        <v>web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48"/>
        <v>42051.819988425923</v>
      </c>
      <c r="K565">
        <v>1421545247</v>
      </c>
      <c r="L565" s="11">
        <f t="shared" si="49"/>
        <v>42021.819988425923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50"/>
        <v>1102.9411764705883</v>
      </c>
      <c r="R565" s="6">
        <f t="shared" si="51"/>
        <v>34</v>
      </c>
      <c r="S565" t="str">
        <f t="shared" si="52"/>
        <v>technology</v>
      </c>
      <c r="T565" s="7" t="str">
        <f t="shared" si="53"/>
        <v>web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48"/>
        <v>42441.692997685182</v>
      </c>
      <c r="K566">
        <v>1455230275</v>
      </c>
      <c r="L566" s="11">
        <f t="shared" si="49"/>
        <v>42411.692997685182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50"/>
        <v>18000</v>
      </c>
      <c r="R566" s="6">
        <f t="shared" si="51"/>
        <v>1</v>
      </c>
      <c r="S566" t="str">
        <f t="shared" si="52"/>
        <v>technology</v>
      </c>
      <c r="T566" s="7" t="str">
        <f t="shared" si="53"/>
        <v>web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48"/>
        <v>42195.53528935185</v>
      </c>
      <c r="K567">
        <v>1433962249</v>
      </c>
      <c r="L567" s="11">
        <f t="shared" si="49"/>
        <v>42165.53528935185</v>
      </c>
      <c r="M567" t="b">
        <v>0</v>
      </c>
      <c r="N567">
        <v>0</v>
      </c>
      <c r="O567" t="b">
        <v>0</v>
      </c>
      <c r="P567" t="s">
        <v>8272</v>
      </c>
      <c r="Q567" s="5" t="e">
        <f t="shared" si="50"/>
        <v>#DIV/0!</v>
      </c>
      <c r="R567" s="6" t="e">
        <f t="shared" si="51"/>
        <v>#DIV/0!</v>
      </c>
      <c r="S567" t="str">
        <f t="shared" si="52"/>
        <v>technology</v>
      </c>
      <c r="T567" s="7" t="str">
        <f t="shared" si="53"/>
        <v>web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48"/>
        <v>42565.43440972222</v>
      </c>
      <c r="K568">
        <v>1465921533</v>
      </c>
      <c r="L568" s="11">
        <f t="shared" si="49"/>
        <v>42535.43440972222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50"/>
        <v>5000</v>
      </c>
      <c r="R568" s="6">
        <f t="shared" si="51"/>
        <v>1</v>
      </c>
      <c r="S568" t="str">
        <f t="shared" si="52"/>
        <v>technology</v>
      </c>
      <c r="T568" s="7" t="str">
        <f t="shared" si="53"/>
        <v>web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48"/>
        <v>42005.592523148152</v>
      </c>
      <c r="K569">
        <v>1417551194</v>
      </c>
      <c r="L569" s="11">
        <f t="shared" si="49"/>
        <v>41975.592523148152</v>
      </c>
      <c r="M569" t="b">
        <v>0</v>
      </c>
      <c r="N569">
        <v>0</v>
      </c>
      <c r="O569" t="b">
        <v>0</v>
      </c>
      <c r="P569" t="s">
        <v>8272</v>
      </c>
      <c r="Q569" s="5" t="e">
        <f t="shared" si="50"/>
        <v>#DIV/0!</v>
      </c>
      <c r="R569" s="6" t="e">
        <f t="shared" si="51"/>
        <v>#DIV/0!</v>
      </c>
      <c r="S569" t="str">
        <f t="shared" si="52"/>
        <v>technology</v>
      </c>
      <c r="T569" s="7" t="str">
        <f t="shared" si="53"/>
        <v>web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48"/>
        <v>42385.208333333328</v>
      </c>
      <c r="K570">
        <v>1449785223</v>
      </c>
      <c r="L570" s="11">
        <f t="shared" si="49"/>
        <v>42348.6715625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50"/>
        <v>100</v>
      </c>
      <c r="R570" s="6">
        <f t="shared" si="51"/>
        <v>49</v>
      </c>
      <c r="S570" t="str">
        <f t="shared" si="52"/>
        <v>technology</v>
      </c>
      <c r="T570" s="7" t="str">
        <f t="shared" si="53"/>
        <v>web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48"/>
        <v>42370.597361111111</v>
      </c>
      <c r="K571">
        <v>1449087612</v>
      </c>
      <c r="L571" s="11">
        <f t="shared" si="49"/>
        <v>42340.597361111111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50"/>
        <v>125</v>
      </c>
      <c r="R571" s="6">
        <f t="shared" si="51"/>
        <v>20</v>
      </c>
      <c r="S571" t="str">
        <f t="shared" si="52"/>
        <v>technology</v>
      </c>
      <c r="T571" s="7" t="str">
        <f t="shared" si="53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48"/>
        <v>42418.548252314809</v>
      </c>
      <c r="K572">
        <v>1453230569</v>
      </c>
      <c r="L572" s="11">
        <f t="shared" si="49"/>
        <v>42388.548252314809</v>
      </c>
      <c r="M572" t="b">
        <v>0</v>
      </c>
      <c r="N572">
        <v>1</v>
      </c>
      <c r="O572" t="b">
        <v>0</v>
      </c>
      <c r="P572" t="s">
        <v>8272</v>
      </c>
      <c r="Q572" s="5">
        <f t="shared" si="50"/>
        <v>598.5915492957746</v>
      </c>
      <c r="R572" s="6">
        <f t="shared" si="51"/>
        <v>142</v>
      </c>
      <c r="S572" t="str">
        <f t="shared" si="52"/>
        <v>technology</v>
      </c>
      <c r="T572" s="7" t="str">
        <f t="shared" si="53"/>
        <v>web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48"/>
        <v>42211.915972222225</v>
      </c>
      <c r="K573">
        <v>1436297723</v>
      </c>
      <c r="L573" s="11">
        <f t="shared" si="49"/>
        <v>42192.566238425927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50"/>
        <v>235.84905660377359</v>
      </c>
      <c r="R573" s="6">
        <f t="shared" si="51"/>
        <v>53</v>
      </c>
      <c r="S573" t="str">
        <f t="shared" si="52"/>
        <v>technology</v>
      </c>
      <c r="T573" s="7" t="str">
        <f t="shared" si="53"/>
        <v>web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48"/>
        <v>42312.507962962962</v>
      </c>
      <c r="K574">
        <v>1444065088</v>
      </c>
      <c r="L574" s="11">
        <f t="shared" si="49"/>
        <v>42282.466296296298</v>
      </c>
      <c r="M574" t="b">
        <v>0</v>
      </c>
      <c r="N574">
        <v>0</v>
      </c>
      <c r="O574" t="b">
        <v>0</v>
      </c>
      <c r="P574" t="s">
        <v>8272</v>
      </c>
      <c r="Q574" s="5" t="e">
        <f t="shared" si="50"/>
        <v>#DIV/0!</v>
      </c>
      <c r="R574" s="6" t="e">
        <f t="shared" si="51"/>
        <v>#DIV/0!</v>
      </c>
      <c r="S574" t="str">
        <f t="shared" si="52"/>
        <v>technology</v>
      </c>
      <c r="T574" s="7" t="str">
        <f t="shared" si="53"/>
        <v>web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48"/>
        <v>42021.8</v>
      </c>
      <c r="K575">
        <v>1416445931</v>
      </c>
      <c r="L575" s="11">
        <f t="shared" si="49"/>
        <v>41962.800127314811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50"/>
        <v>256.90173410404623</v>
      </c>
      <c r="R575" s="6">
        <f t="shared" si="51"/>
        <v>38.444444444444443</v>
      </c>
      <c r="S575" t="str">
        <f t="shared" si="52"/>
        <v>technology</v>
      </c>
      <c r="T575" s="7" t="str">
        <f t="shared" si="53"/>
        <v>web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48"/>
        <v>42662.193368055552</v>
      </c>
      <c r="K576">
        <v>1474281507</v>
      </c>
      <c r="L576" s="11">
        <f t="shared" si="49"/>
        <v>42632.193368055552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50"/>
        <v>139.75</v>
      </c>
      <c r="R576" s="6">
        <f t="shared" si="51"/>
        <v>20</v>
      </c>
      <c r="S576" t="str">
        <f t="shared" si="52"/>
        <v>technology</v>
      </c>
      <c r="T576" s="7" t="str">
        <f t="shared" si="53"/>
        <v>web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48"/>
        <v>42168.442627314813</v>
      </c>
      <c r="K577">
        <v>1431621443</v>
      </c>
      <c r="L577" s="11">
        <f t="shared" si="49"/>
        <v>42138.442627314813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50"/>
        <v>231.66023166023166</v>
      </c>
      <c r="R577" s="6">
        <f t="shared" si="51"/>
        <v>64.75</v>
      </c>
      <c r="S577" t="str">
        <f t="shared" si="52"/>
        <v>technology</v>
      </c>
      <c r="T577" s="7" t="str">
        <f t="shared" si="53"/>
        <v>web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48"/>
        <v>42091.18</v>
      </c>
      <c r="K578">
        <v>1422357552</v>
      </c>
      <c r="L578" s="11">
        <f t="shared" si="49"/>
        <v>42031.221666666665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50"/>
        <v>80000</v>
      </c>
      <c r="R578" s="6">
        <f t="shared" si="51"/>
        <v>1</v>
      </c>
      <c r="S578" t="str">
        <f t="shared" si="52"/>
        <v>technology</v>
      </c>
      <c r="T578" s="7" t="str">
        <f t="shared" si="53"/>
        <v>web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54">(I579/86400)+25569+(-6/24)</f>
        <v>42510.339143518519</v>
      </c>
      <c r="K579">
        <v>1458569302</v>
      </c>
      <c r="L579" s="11">
        <f t="shared" ref="L579:L642" si="55">(K579/86400)+25569+(-6/24)</f>
        <v>42450.339143518519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56">D579/E579</f>
        <v>500</v>
      </c>
      <c r="R579" s="6">
        <f t="shared" ref="R579:R642" si="57">E579/N579</f>
        <v>10</v>
      </c>
      <c r="S579" t="str">
        <f t="shared" ref="S579:S642" si="58">LEFT(P579,SEARCH("/",P579,1)-1)</f>
        <v>technology</v>
      </c>
      <c r="T579" s="7" t="str">
        <f t="shared" ref="T579:T642" si="59">RIGHT(P579,LEN(P579) - SEARCH("/", P579, SEARCH("/", P579)))</f>
        <v>web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54"/>
        <v>42254.328622685185</v>
      </c>
      <c r="K580">
        <v>1439560393</v>
      </c>
      <c r="L580" s="11">
        <f t="shared" si="55"/>
        <v>42230.328622685185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56"/>
        <v>8928.5714285714294</v>
      </c>
      <c r="R580" s="6">
        <f t="shared" si="57"/>
        <v>2</v>
      </c>
      <c r="S580" t="str">
        <f t="shared" si="58"/>
        <v>technology</v>
      </c>
      <c r="T580" s="7" t="str">
        <f t="shared" si="59"/>
        <v>web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54"/>
        <v>41998.602118055554</v>
      </c>
      <c r="K581">
        <v>1416947223</v>
      </c>
      <c r="L581" s="11">
        <f t="shared" si="55"/>
        <v>41968.602118055554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56"/>
        <v>68.571428571428569</v>
      </c>
      <c r="R581" s="6">
        <f t="shared" si="57"/>
        <v>35</v>
      </c>
      <c r="S581" t="str">
        <f t="shared" si="58"/>
        <v>technology</v>
      </c>
      <c r="T581" s="7" t="str">
        <f t="shared" si="59"/>
        <v>web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54"/>
        <v>42635.658182870371</v>
      </c>
      <c r="K582">
        <v>1471988867</v>
      </c>
      <c r="L582" s="11">
        <f t="shared" si="55"/>
        <v>42605.658182870371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56"/>
        <v>3000</v>
      </c>
      <c r="R582" s="6">
        <f t="shared" si="57"/>
        <v>1</v>
      </c>
      <c r="S582" t="str">
        <f t="shared" si="58"/>
        <v>technology</v>
      </c>
      <c r="T582" s="7" t="str">
        <f t="shared" si="59"/>
        <v>web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54"/>
        <v>42217.762777777782</v>
      </c>
      <c r="K583">
        <v>1435882704</v>
      </c>
      <c r="L583" s="11">
        <f t="shared" si="55"/>
        <v>42187.762777777782</v>
      </c>
      <c r="M583" t="b">
        <v>0</v>
      </c>
      <c r="N583">
        <v>0</v>
      </c>
      <c r="O583" t="b">
        <v>0</v>
      </c>
      <c r="P583" t="s">
        <v>8272</v>
      </c>
      <c r="Q583" s="5" t="e">
        <f t="shared" si="56"/>
        <v>#DIV/0!</v>
      </c>
      <c r="R583" s="6" t="e">
        <f t="shared" si="57"/>
        <v>#DIV/0!</v>
      </c>
      <c r="S583" t="str">
        <f t="shared" si="58"/>
        <v>technology</v>
      </c>
      <c r="T583" s="7" t="str">
        <f t="shared" si="59"/>
        <v>web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54"/>
        <v>42078.5</v>
      </c>
      <c r="K584">
        <v>1424454319</v>
      </c>
      <c r="L584" s="11">
        <f t="shared" si="55"/>
        <v>42055.489803240736</v>
      </c>
      <c r="M584" t="b">
        <v>0</v>
      </c>
      <c r="N584">
        <v>0</v>
      </c>
      <c r="O584" t="b">
        <v>0</v>
      </c>
      <c r="P584" t="s">
        <v>8272</v>
      </c>
      <c r="Q584" s="5" t="e">
        <f t="shared" si="56"/>
        <v>#DIV/0!</v>
      </c>
      <c r="R584" s="6" t="e">
        <f t="shared" si="57"/>
        <v>#DIV/0!</v>
      </c>
      <c r="S584" t="str">
        <f t="shared" si="58"/>
        <v>technology</v>
      </c>
      <c r="T584" s="7" t="str">
        <f t="shared" si="59"/>
        <v>web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54"/>
        <v>42082.646840277783</v>
      </c>
      <c r="K585">
        <v>1424212287</v>
      </c>
      <c r="L585" s="11">
        <f t="shared" si="55"/>
        <v>42052.68850694444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56"/>
        <v>9000</v>
      </c>
      <c r="R585" s="6">
        <f t="shared" si="57"/>
        <v>1</v>
      </c>
      <c r="S585" t="str">
        <f t="shared" si="58"/>
        <v>technology</v>
      </c>
      <c r="T585" s="7" t="str">
        <f t="shared" si="59"/>
        <v>web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54"/>
        <v>42079.424953703703</v>
      </c>
      <c r="K586">
        <v>1423933916</v>
      </c>
      <c r="L586" s="11">
        <f t="shared" si="55"/>
        <v>42049.466620370367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56"/>
        <v>100</v>
      </c>
      <c r="R586" s="6">
        <f t="shared" si="57"/>
        <v>5</v>
      </c>
      <c r="S586" t="str">
        <f t="shared" si="58"/>
        <v>technology</v>
      </c>
      <c r="T586" s="7" t="str">
        <f t="shared" si="59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54"/>
        <v>42338.75</v>
      </c>
      <c r="K587">
        <v>1444123377</v>
      </c>
      <c r="L587" s="11">
        <f t="shared" si="55"/>
        <v>42283.1409375</v>
      </c>
      <c r="M587" t="b">
        <v>0</v>
      </c>
      <c r="N587">
        <v>0</v>
      </c>
      <c r="O587" t="b">
        <v>0</v>
      </c>
      <c r="P587" t="s">
        <v>8272</v>
      </c>
      <c r="Q587" s="5" t="e">
        <f t="shared" si="56"/>
        <v>#DIV/0!</v>
      </c>
      <c r="R587" s="6" t="e">
        <f t="shared" si="57"/>
        <v>#DIV/0!</v>
      </c>
      <c r="S587" t="str">
        <f t="shared" si="58"/>
        <v>technology</v>
      </c>
      <c r="T587" s="7" t="str">
        <f t="shared" si="59"/>
        <v>web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54"/>
        <v>42050.604247685187</v>
      </c>
      <c r="K588">
        <v>1421440207</v>
      </c>
      <c r="L588" s="11">
        <f t="shared" si="55"/>
        <v>42020.604247685187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56"/>
        <v>178.57142857142858</v>
      </c>
      <c r="R588" s="6">
        <f t="shared" si="57"/>
        <v>14</v>
      </c>
      <c r="S588" t="str">
        <f t="shared" si="58"/>
        <v>technology</v>
      </c>
      <c r="T588" s="7" t="str">
        <f t="shared" si="59"/>
        <v>web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54"/>
        <v>42110.507326388892</v>
      </c>
      <c r="K589">
        <v>1426615833</v>
      </c>
      <c r="L589" s="11">
        <f t="shared" si="55"/>
        <v>42080.507326388892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56"/>
        <v>11.009174311926605</v>
      </c>
      <c r="R589" s="6">
        <f t="shared" si="57"/>
        <v>389.28571428571428</v>
      </c>
      <c r="S589" t="str">
        <f t="shared" si="58"/>
        <v>technology</v>
      </c>
      <c r="T589" s="7" t="str">
        <f t="shared" si="59"/>
        <v>web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54"/>
        <v>42691.561180555553</v>
      </c>
      <c r="K590">
        <v>1474223286</v>
      </c>
      <c r="L590" s="11">
        <f t="shared" si="55"/>
        <v>42631.519513888888</v>
      </c>
      <c r="M590" t="b">
        <v>0</v>
      </c>
      <c r="N590">
        <v>2</v>
      </c>
      <c r="O590" t="b">
        <v>0</v>
      </c>
      <c r="P590" t="s">
        <v>8272</v>
      </c>
      <c r="Q590" s="5">
        <f t="shared" si="56"/>
        <v>29.900332225913623</v>
      </c>
      <c r="R590" s="6">
        <f t="shared" si="57"/>
        <v>150.5</v>
      </c>
      <c r="S590" t="str">
        <f t="shared" si="58"/>
        <v>technology</v>
      </c>
      <c r="T590" s="7" t="str">
        <f t="shared" si="59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54"/>
        <v>42193.364571759259</v>
      </c>
      <c r="K591">
        <v>1435070699</v>
      </c>
      <c r="L591" s="11">
        <f t="shared" si="55"/>
        <v>42178.364571759259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56"/>
        <v>7500</v>
      </c>
      <c r="R591" s="6">
        <f t="shared" si="57"/>
        <v>1</v>
      </c>
      <c r="S591" t="str">
        <f t="shared" si="58"/>
        <v>technology</v>
      </c>
      <c r="T591" s="7" t="str">
        <f t="shared" si="59"/>
        <v>web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54"/>
        <v>42408.292361111111</v>
      </c>
      <c r="K592">
        <v>1452259131</v>
      </c>
      <c r="L592" s="11">
        <f t="shared" si="55"/>
        <v>42377.304756944446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56"/>
        <v>22.421524663677129</v>
      </c>
      <c r="R592" s="6">
        <f t="shared" si="57"/>
        <v>24.777777777777779</v>
      </c>
      <c r="S592" t="str">
        <f t="shared" si="58"/>
        <v>technology</v>
      </c>
      <c r="T592" s="7" t="str">
        <f t="shared" si="59"/>
        <v>web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54"/>
        <v>42207.293171296296</v>
      </c>
      <c r="K593">
        <v>1434978130</v>
      </c>
      <c r="L593" s="11">
        <f t="shared" si="55"/>
        <v>42177.293171296296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56"/>
        <v>1639.344262295082</v>
      </c>
      <c r="R593" s="6">
        <f t="shared" si="57"/>
        <v>30.5</v>
      </c>
      <c r="S593" t="str">
        <f t="shared" si="58"/>
        <v>technology</v>
      </c>
      <c r="T593" s="7" t="str">
        <f t="shared" si="59"/>
        <v>web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54"/>
        <v>41975.982175925921</v>
      </c>
      <c r="K594">
        <v>1414992860</v>
      </c>
      <c r="L594" s="11">
        <f t="shared" si="55"/>
        <v>41945.982175925928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56"/>
        <v>30</v>
      </c>
      <c r="R594" s="6">
        <f t="shared" si="57"/>
        <v>250</v>
      </c>
      <c r="S594" t="str">
        <f t="shared" si="58"/>
        <v>technology</v>
      </c>
      <c r="T594" s="7" t="str">
        <f t="shared" si="59"/>
        <v>web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54"/>
        <v>42100.385937500003</v>
      </c>
      <c r="K595">
        <v>1425744945</v>
      </c>
      <c r="L595" s="11">
        <f t="shared" si="55"/>
        <v>42070.427604166667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56"/>
        <v>4.3478260869565215</v>
      </c>
      <c r="R595" s="6">
        <f t="shared" si="57"/>
        <v>16.428571428571427</v>
      </c>
      <c r="S595" t="str">
        <f t="shared" si="58"/>
        <v>technology</v>
      </c>
      <c r="T595" s="7" t="str">
        <f t="shared" si="59"/>
        <v>web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54"/>
        <v>42476.530162037037</v>
      </c>
      <c r="K596">
        <v>1458240206</v>
      </c>
      <c r="L596" s="11">
        <f t="shared" si="55"/>
        <v>42446.530162037037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56"/>
        <v>961.53846153846155</v>
      </c>
      <c r="R596" s="6">
        <f t="shared" si="57"/>
        <v>13</v>
      </c>
      <c r="S596" t="str">
        <f t="shared" si="58"/>
        <v>technology</v>
      </c>
      <c r="T596" s="7" t="str">
        <f t="shared" si="59"/>
        <v>web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54"/>
        <v>42127.819884259261</v>
      </c>
      <c r="K597">
        <v>1426815638</v>
      </c>
      <c r="L597" s="11">
        <f t="shared" si="55"/>
        <v>42082.819884259261</v>
      </c>
      <c r="M597" t="b">
        <v>0</v>
      </c>
      <c r="N597">
        <v>8</v>
      </c>
      <c r="O597" t="b">
        <v>0</v>
      </c>
      <c r="P597" t="s">
        <v>8272</v>
      </c>
      <c r="Q597" s="5">
        <f t="shared" si="56"/>
        <v>234.74178403755869</v>
      </c>
      <c r="R597" s="6">
        <f t="shared" si="57"/>
        <v>53.25</v>
      </c>
      <c r="S597" t="str">
        <f t="shared" si="58"/>
        <v>technology</v>
      </c>
      <c r="T597" s="7" t="str">
        <f t="shared" si="59"/>
        <v>web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54"/>
        <v>42676.646898148145</v>
      </c>
      <c r="K598">
        <v>1475530292</v>
      </c>
      <c r="L598" s="11">
        <f t="shared" si="55"/>
        <v>42646.646898148145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56"/>
        <v>3333.3333333333335</v>
      </c>
      <c r="R598" s="6">
        <f t="shared" si="57"/>
        <v>3</v>
      </c>
      <c r="S598" t="str">
        <f t="shared" si="58"/>
        <v>technology</v>
      </c>
      <c r="T598" s="7" t="str">
        <f t="shared" si="59"/>
        <v>web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54"/>
        <v>42582.416666666672</v>
      </c>
      <c r="K599">
        <v>1466787335</v>
      </c>
      <c r="L599" s="11">
        <f t="shared" si="55"/>
        <v>42545.455266203702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56"/>
        <v>375</v>
      </c>
      <c r="R599" s="6">
        <f t="shared" si="57"/>
        <v>10</v>
      </c>
      <c r="S599" t="str">
        <f t="shared" si="58"/>
        <v>technology</v>
      </c>
      <c r="T599" s="7" t="str">
        <f t="shared" si="59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54"/>
        <v>41977.75209490741</v>
      </c>
      <c r="K600">
        <v>1415145781</v>
      </c>
      <c r="L600" s="11">
        <f t="shared" si="55"/>
        <v>41947.75209490741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56"/>
        <v>2.9411764705882355</v>
      </c>
      <c r="R600" s="6">
        <f t="shared" si="57"/>
        <v>121.42857142857143</v>
      </c>
      <c r="S600" t="str">
        <f t="shared" si="58"/>
        <v>technology</v>
      </c>
      <c r="T600" s="7" t="str">
        <f t="shared" si="59"/>
        <v>web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54"/>
        <v>42071.386111111111</v>
      </c>
      <c r="K601">
        <v>1423769402</v>
      </c>
      <c r="L601" s="11">
        <f t="shared" si="55"/>
        <v>42047.562523148154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56"/>
        <v>1612.9032258064517</v>
      </c>
      <c r="R601" s="6">
        <f t="shared" si="57"/>
        <v>15.5</v>
      </c>
      <c r="S601" t="str">
        <f t="shared" si="58"/>
        <v>technology</v>
      </c>
      <c r="T601" s="7" t="str">
        <f t="shared" si="59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54"/>
        <v>42133.548171296294</v>
      </c>
      <c r="K602">
        <v>1426014562</v>
      </c>
      <c r="L602" s="11">
        <f t="shared" si="55"/>
        <v>42073.548171296294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56"/>
        <v>50</v>
      </c>
      <c r="R602" s="6">
        <f t="shared" si="57"/>
        <v>100</v>
      </c>
      <c r="S602" t="str">
        <f t="shared" si="58"/>
        <v>technology</v>
      </c>
      <c r="T602" s="7" t="str">
        <f t="shared" si="59"/>
        <v>web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54"/>
        <v>41999.608090277776</v>
      </c>
      <c r="K603">
        <v>1417034139</v>
      </c>
      <c r="L603" s="11">
        <f t="shared" si="55"/>
        <v>41969.608090277776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56"/>
        <v>71.428571428571431</v>
      </c>
      <c r="R603" s="6">
        <f t="shared" si="57"/>
        <v>23.333333333333332</v>
      </c>
      <c r="S603" t="str">
        <f t="shared" si="58"/>
        <v>technology</v>
      </c>
      <c r="T603" s="7" t="str">
        <f t="shared" si="59"/>
        <v>web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54"/>
        <v>42173.54415509259</v>
      </c>
      <c r="K604">
        <v>1432062215</v>
      </c>
      <c r="L604" s="11">
        <f t="shared" si="55"/>
        <v>42143.54415509259</v>
      </c>
      <c r="M604" t="b">
        <v>0</v>
      </c>
      <c r="N604">
        <v>0</v>
      </c>
      <c r="O604" t="b">
        <v>0</v>
      </c>
      <c r="P604" t="s">
        <v>8272</v>
      </c>
      <c r="Q604" s="5" t="e">
        <f t="shared" si="56"/>
        <v>#DIV/0!</v>
      </c>
      <c r="R604" s="6" t="e">
        <f t="shared" si="57"/>
        <v>#DIV/0!</v>
      </c>
      <c r="S604" t="str">
        <f t="shared" si="58"/>
        <v>technology</v>
      </c>
      <c r="T604" s="7" t="str">
        <f t="shared" si="59"/>
        <v>web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54"/>
        <v>41865.389155092591</v>
      </c>
      <c r="K605">
        <v>1405437623</v>
      </c>
      <c r="L605" s="11">
        <f t="shared" si="55"/>
        <v>41835.389155092591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56"/>
        <v>25.422867021456902</v>
      </c>
      <c r="R605" s="6">
        <f t="shared" si="57"/>
        <v>45.386153846153846</v>
      </c>
      <c r="S605" t="str">
        <f t="shared" si="58"/>
        <v>technology</v>
      </c>
      <c r="T605" s="7" t="str">
        <f t="shared" si="59"/>
        <v>web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54"/>
        <v>41878.785370370373</v>
      </c>
      <c r="K606">
        <v>1406595056</v>
      </c>
      <c r="L606" s="11">
        <f t="shared" si="55"/>
        <v>41848.785370370373</v>
      </c>
      <c r="M606" t="b">
        <v>0</v>
      </c>
      <c r="N606">
        <v>0</v>
      </c>
      <c r="O606" t="b">
        <v>0</v>
      </c>
      <c r="P606" t="s">
        <v>8272</v>
      </c>
      <c r="Q606" s="5" t="e">
        <f t="shared" si="56"/>
        <v>#DIV/0!</v>
      </c>
      <c r="R606" s="6" t="e">
        <f t="shared" si="57"/>
        <v>#DIV/0!</v>
      </c>
      <c r="S606" t="str">
        <f t="shared" si="58"/>
        <v>technology</v>
      </c>
      <c r="T606" s="7" t="str">
        <f t="shared" si="59"/>
        <v>web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54"/>
        <v>42239.107731481483</v>
      </c>
      <c r="K607">
        <v>1436430908</v>
      </c>
      <c r="L607" s="11">
        <f t="shared" si="55"/>
        <v>42194.107731481483</v>
      </c>
      <c r="M607" t="b">
        <v>0</v>
      </c>
      <c r="N607">
        <v>8</v>
      </c>
      <c r="O607" t="b">
        <v>0</v>
      </c>
      <c r="P607" t="s">
        <v>8272</v>
      </c>
      <c r="Q607" s="5">
        <f t="shared" si="56"/>
        <v>38.167938931297712</v>
      </c>
      <c r="R607" s="6">
        <f t="shared" si="57"/>
        <v>16.375</v>
      </c>
      <c r="S607" t="str">
        <f t="shared" si="58"/>
        <v>technology</v>
      </c>
      <c r="T607" s="7" t="str">
        <f t="shared" si="59"/>
        <v>web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54"/>
        <v>42148.375</v>
      </c>
      <c r="K608">
        <v>1428507409</v>
      </c>
      <c r="L608" s="11">
        <f t="shared" si="55"/>
        <v>42102.400567129633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56"/>
        <v>500</v>
      </c>
      <c r="R608" s="6">
        <f t="shared" si="57"/>
        <v>10</v>
      </c>
      <c r="S608" t="str">
        <f t="shared" si="58"/>
        <v>technology</v>
      </c>
      <c r="T608" s="7" t="str">
        <f t="shared" si="59"/>
        <v>web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54"/>
        <v>42330.617314814815</v>
      </c>
      <c r="K609">
        <v>1445629736</v>
      </c>
      <c r="L609" s="11">
        <f t="shared" si="55"/>
        <v>42300.575648148151</v>
      </c>
      <c r="M609" t="b">
        <v>0</v>
      </c>
      <c r="N609">
        <v>0</v>
      </c>
      <c r="O609" t="b">
        <v>0</v>
      </c>
      <c r="P609" t="s">
        <v>8272</v>
      </c>
      <c r="Q609" s="5" t="e">
        <f t="shared" si="56"/>
        <v>#DIV/0!</v>
      </c>
      <c r="R609" s="6" t="e">
        <f t="shared" si="57"/>
        <v>#DIV/0!</v>
      </c>
      <c r="S609" t="str">
        <f t="shared" si="58"/>
        <v>technology</v>
      </c>
      <c r="T609" s="7" t="str">
        <f t="shared" si="59"/>
        <v>web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54"/>
        <v>42170.671064814815</v>
      </c>
      <c r="K610">
        <v>1431813980</v>
      </c>
      <c r="L610" s="11">
        <f t="shared" si="55"/>
        <v>42140.671064814815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56"/>
        <v>102.6694045174538</v>
      </c>
      <c r="R610" s="6">
        <f t="shared" si="57"/>
        <v>292.2</v>
      </c>
      <c r="S610" t="str">
        <f t="shared" si="58"/>
        <v>technology</v>
      </c>
      <c r="T610" s="7" t="str">
        <f t="shared" si="59"/>
        <v>web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54"/>
        <v>42336.825740740736</v>
      </c>
      <c r="K611">
        <v>1446166144</v>
      </c>
      <c r="L611" s="11">
        <f t="shared" si="55"/>
        <v>42306.784074074079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56"/>
        <v>156</v>
      </c>
      <c r="R611" s="6">
        <f t="shared" si="57"/>
        <v>5</v>
      </c>
      <c r="S611" t="str">
        <f t="shared" si="58"/>
        <v>technology</v>
      </c>
      <c r="T611" s="7" t="str">
        <f t="shared" si="59"/>
        <v>web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54"/>
        <v>42116.58085648148</v>
      </c>
      <c r="K612">
        <v>1427140586</v>
      </c>
      <c r="L612" s="11">
        <f t="shared" si="55"/>
        <v>42086.58085648148</v>
      </c>
      <c r="M612" t="b">
        <v>0</v>
      </c>
      <c r="N612">
        <v>0</v>
      </c>
      <c r="O612" t="b">
        <v>0</v>
      </c>
      <c r="P612" t="s">
        <v>8272</v>
      </c>
      <c r="Q612" s="5" t="e">
        <f t="shared" si="56"/>
        <v>#DIV/0!</v>
      </c>
      <c r="R612" s="6" t="e">
        <f t="shared" si="57"/>
        <v>#DIV/0!</v>
      </c>
      <c r="S612" t="str">
        <f t="shared" si="58"/>
        <v>technology</v>
      </c>
      <c r="T612" s="7" t="str">
        <f t="shared" si="59"/>
        <v>web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54"/>
        <v>42388.310613425929</v>
      </c>
      <c r="K613">
        <v>1448026037</v>
      </c>
      <c r="L613" s="11">
        <f t="shared" si="55"/>
        <v>42328.310613425929</v>
      </c>
      <c r="M613" t="b">
        <v>0</v>
      </c>
      <c r="N613">
        <v>0</v>
      </c>
      <c r="O613" t="b">
        <v>0</v>
      </c>
      <c r="P613" t="s">
        <v>8272</v>
      </c>
      <c r="Q613" s="5" t="e">
        <f t="shared" si="56"/>
        <v>#DIV/0!</v>
      </c>
      <c r="R613" s="6" t="e">
        <f t="shared" si="57"/>
        <v>#DIV/0!</v>
      </c>
      <c r="S613" t="str">
        <f t="shared" si="58"/>
        <v>technology</v>
      </c>
      <c r="T613" s="7" t="str">
        <f t="shared" si="59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54"/>
        <v>42614.781782407408</v>
      </c>
      <c r="K614">
        <v>1470185146</v>
      </c>
      <c r="L614" s="11">
        <f t="shared" si="55"/>
        <v>42584.781782407408</v>
      </c>
      <c r="M614" t="b">
        <v>0</v>
      </c>
      <c r="N614">
        <v>0</v>
      </c>
      <c r="O614" t="b">
        <v>0</v>
      </c>
      <c r="P614" t="s">
        <v>8272</v>
      </c>
      <c r="Q614" s="5" t="e">
        <f t="shared" si="56"/>
        <v>#DIV/0!</v>
      </c>
      <c r="R614" s="6" t="e">
        <f t="shared" si="57"/>
        <v>#DIV/0!</v>
      </c>
      <c r="S614" t="str">
        <f t="shared" si="58"/>
        <v>technology</v>
      </c>
      <c r="T614" s="7" t="str">
        <f t="shared" si="59"/>
        <v>web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54"/>
        <v>42277.957638888889</v>
      </c>
      <c r="K615">
        <v>1441022120</v>
      </c>
      <c r="L615" s="11">
        <f t="shared" si="55"/>
        <v>42247.246759259258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56"/>
        <v>4.6809174598221253</v>
      </c>
      <c r="R615" s="6">
        <f t="shared" si="57"/>
        <v>105.93388429752066</v>
      </c>
      <c r="S615" t="str">
        <f t="shared" si="58"/>
        <v>technology</v>
      </c>
      <c r="T615" s="7" t="str">
        <f t="shared" si="59"/>
        <v>web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54"/>
        <v>42544.811805555553</v>
      </c>
      <c r="K616">
        <v>1464139740</v>
      </c>
      <c r="L616" s="11">
        <f t="shared" si="55"/>
        <v>42514.811805555553</v>
      </c>
      <c r="M616" t="b">
        <v>0</v>
      </c>
      <c r="N616">
        <v>0</v>
      </c>
      <c r="O616" t="b">
        <v>0</v>
      </c>
      <c r="P616" t="s">
        <v>8272</v>
      </c>
      <c r="Q616" s="5" t="e">
        <f t="shared" si="56"/>
        <v>#DIV/0!</v>
      </c>
      <c r="R616" s="6" t="e">
        <f t="shared" si="57"/>
        <v>#DIV/0!</v>
      </c>
      <c r="S616" t="str">
        <f t="shared" si="58"/>
        <v>technology</v>
      </c>
      <c r="T616" s="7" t="str">
        <f t="shared" si="59"/>
        <v>web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54"/>
        <v>42271.872210648144</v>
      </c>
      <c r="K617">
        <v>1440557759</v>
      </c>
      <c r="L617" s="11">
        <f t="shared" si="55"/>
        <v>42241.872210648144</v>
      </c>
      <c r="M617" t="b">
        <v>0</v>
      </c>
      <c r="N617">
        <v>0</v>
      </c>
      <c r="O617" t="b">
        <v>0</v>
      </c>
      <c r="P617" t="s">
        <v>8272</v>
      </c>
      <c r="Q617" s="5" t="e">
        <f t="shared" si="56"/>
        <v>#DIV/0!</v>
      </c>
      <c r="R617" s="6" t="e">
        <f t="shared" si="57"/>
        <v>#DIV/0!</v>
      </c>
      <c r="S617" t="str">
        <f t="shared" si="58"/>
        <v>technology</v>
      </c>
      <c r="T617" s="7" t="str">
        <f t="shared" si="59"/>
        <v>web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54"/>
        <v>42791.126238425924</v>
      </c>
      <c r="K618">
        <v>1485421307</v>
      </c>
      <c r="L618" s="11">
        <f t="shared" si="55"/>
        <v>42761.126238425924</v>
      </c>
      <c r="M618" t="b">
        <v>0</v>
      </c>
      <c r="N618">
        <v>0</v>
      </c>
      <c r="O618" t="b">
        <v>0</v>
      </c>
      <c r="P618" t="s">
        <v>8272</v>
      </c>
      <c r="Q618" s="5" t="e">
        <f t="shared" si="56"/>
        <v>#DIV/0!</v>
      </c>
      <c r="R618" s="6" t="e">
        <f t="shared" si="57"/>
        <v>#DIV/0!</v>
      </c>
      <c r="S618" t="str">
        <f t="shared" si="58"/>
        <v>technology</v>
      </c>
      <c r="T618" s="7" t="str">
        <f t="shared" si="59"/>
        <v>web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54"/>
        <v>42132.093090277776</v>
      </c>
      <c r="K619">
        <v>1427184843</v>
      </c>
      <c r="L619" s="11">
        <f t="shared" si="55"/>
        <v>42087.093090277776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56"/>
        <v>33.333333333333336</v>
      </c>
      <c r="R619" s="6">
        <f t="shared" si="57"/>
        <v>20</v>
      </c>
      <c r="S619" t="str">
        <f t="shared" si="58"/>
        <v>technology</v>
      </c>
      <c r="T619" s="7" t="str">
        <f t="shared" si="59"/>
        <v>web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54"/>
        <v>42347.560219907406</v>
      </c>
      <c r="K620">
        <v>1447097203</v>
      </c>
      <c r="L620" s="11">
        <f t="shared" si="55"/>
        <v>42317.560219907406</v>
      </c>
      <c r="M620" t="b">
        <v>0</v>
      </c>
      <c r="N620">
        <v>0</v>
      </c>
      <c r="O620" t="b">
        <v>0</v>
      </c>
      <c r="P620" t="s">
        <v>8272</v>
      </c>
      <c r="Q620" s="5" t="e">
        <f t="shared" si="56"/>
        <v>#DIV/0!</v>
      </c>
      <c r="R620" s="6" t="e">
        <f t="shared" si="57"/>
        <v>#DIV/0!</v>
      </c>
      <c r="S620" t="str">
        <f t="shared" si="58"/>
        <v>technology</v>
      </c>
      <c r="T620" s="7" t="str">
        <f t="shared" si="59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54"/>
        <v>41968.442013888889</v>
      </c>
      <c r="K621">
        <v>1411745790</v>
      </c>
      <c r="L621" s="11">
        <f t="shared" si="55"/>
        <v>41908.400347222225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56"/>
        <v>2500000</v>
      </c>
      <c r="R621" s="6">
        <f t="shared" si="57"/>
        <v>1</v>
      </c>
      <c r="S621" t="str">
        <f t="shared" si="58"/>
        <v>technology</v>
      </c>
      <c r="T621" s="7" t="str">
        <f t="shared" si="59"/>
        <v>web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54"/>
        <v>41876.466874999998</v>
      </c>
      <c r="K622">
        <v>1405098738</v>
      </c>
      <c r="L622" s="11">
        <f t="shared" si="55"/>
        <v>41831.466874999998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56"/>
        <v>100</v>
      </c>
      <c r="R622" s="6">
        <f t="shared" si="57"/>
        <v>300</v>
      </c>
      <c r="S622" t="str">
        <f t="shared" si="58"/>
        <v>technology</v>
      </c>
      <c r="T622" s="7" t="str">
        <f t="shared" si="59"/>
        <v>web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54"/>
        <v>42558.737696759257</v>
      </c>
      <c r="K623">
        <v>1465342937</v>
      </c>
      <c r="L623" s="11">
        <f t="shared" si="55"/>
        <v>42528.737696759257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56"/>
        <v>95.785440613026822</v>
      </c>
      <c r="R623" s="6">
        <f t="shared" si="57"/>
        <v>87</v>
      </c>
      <c r="S623" t="str">
        <f t="shared" si="58"/>
        <v>technology</v>
      </c>
      <c r="T623" s="7" t="str">
        <f t="shared" si="59"/>
        <v>web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54"/>
        <v>42552.524745370371</v>
      </c>
      <c r="K624">
        <v>1465670138</v>
      </c>
      <c r="L624" s="11">
        <f t="shared" si="55"/>
        <v>42532.524745370371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56"/>
        <v>17.595307917888562</v>
      </c>
      <c r="R624" s="6">
        <f t="shared" si="57"/>
        <v>37.888888888888886</v>
      </c>
      <c r="S624" t="str">
        <f t="shared" si="58"/>
        <v>technology</v>
      </c>
      <c r="T624" s="7" t="str">
        <f t="shared" si="59"/>
        <v>web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54"/>
        <v>42151.759224537032</v>
      </c>
      <c r="K625">
        <v>1430179997</v>
      </c>
      <c r="L625" s="11">
        <f t="shared" si="55"/>
        <v>42121.759224537032</v>
      </c>
      <c r="M625" t="b">
        <v>0</v>
      </c>
      <c r="N625">
        <v>0</v>
      </c>
      <c r="O625" t="b">
        <v>0</v>
      </c>
      <c r="P625" t="s">
        <v>8272</v>
      </c>
      <c r="Q625" s="5" t="e">
        <f t="shared" si="56"/>
        <v>#DIV/0!</v>
      </c>
      <c r="R625" s="6" t="e">
        <f t="shared" si="57"/>
        <v>#DIV/0!</v>
      </c>
      <c r="S625" t="str">
        <f t="shared" si="58"/>
        <v>technology</v>
      </c>
      <c r="T625" s="7" t="str">
        <f t="shared" si="59"/>
        <v>web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54"/>
        <v>42138.738900462966</v>
      </c>
      <c r="K626">
        <v>1429055041</v>
      </c>
      <c r="L626" s="11">
        <f t="shared" si="55"/>
        <v>42108.738900462966</v>
      </c>
      <c r="M626" t="b">
        <v>0</v>
      </c>
      <c r="N626">
        <v>0</v>
      </c>
      <c r="O626" t="b">
        <v>0</v>
      </c>
      <c r="P626" t="s">
        <v>8272</v>
      </c>
      <c r="Q626" s="5" t="e">
        <f t="shared" si="56"/>
        <v>#DIV/0!</v>
      </c>
      <c r="R626" s="6" t="e">
        <f t="shared" si="57"/>
        <v>#DIV/0!</v>
      </c>
      <c r="S626" t="str">
        <f t="shared" si="58"/>
        <v>technology</v>
      </c>
      <c r="T626" s="7" t="str">
        <f t="shared" si="59"/>
        <v>web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54"/>
        <v>42820.603900462964</v>
      </c>
      <c r="K627">
        <v>1487971777</v>
      </c>
      <c r="L627" s="11">
        <f t="shared" si="55"/>
        <v>42790.645567129628</v>
      </c>
      <c r="M627" t="b">
        <v>0</v>
      </c>
      <c r="N627">
        <v>0</v>
      </c>
      <c r="O627" t="b">
        <v>0</v>
      </c>
      <c r="P627" t="s">
        <v>8272</v>
      </c>
      <c r="Q627" s="5" t="e">
        <f t="shared" si="56"/>
        <v>#DIV/0!</v>
      </c>
      <c r="R627" s="6" t="e">
        <f t="shared" si="57"/>
        <v>#DIV/0!</v>
      </c>
      <c r="S627" t="str">
        <f t="shared" si="58"/>
        <v>technology</v>
      </c>
      <c r="T627" s="7" t="str">
        <f t="shared" si="59"/>
        <v>web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54"/>
        <v>42231.306944444441</v>
      </c>
      <c r="K628">
        <v>1436793939</v>
      </c>
      <c r="L628" s="11">
        <f t="shared" si="55"/>
        <v>42198.309479166666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56"/>
        <v>5.7537399309551205</v>
      </c>
      <c r="R628" s="6">
        <f t="shared" si="57"/>
        <v>111.41025641025641</v>
      </c>
      <c r="S628" t="str">
        <f t="shared" si="58"/>
        <v>technology</v>
      </c>
      <c r="T628" s="7" t="str">
        <f t="shared" si="59"/>
        <v>web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54"/>
        <v>42443.708333333328</v>
      </c>
      <c r="K629">
        <v>1452842511</v>
      </c>
      <c r="L629" s="11">
        <f t="shared" si="55"/>
        <v>42384.056840277779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56"/>
        <v>5000</v>
      </c>
      <c r="R629" s="6">
        <f t="shared" si="57"/>
        <v>90</v>
      </c>
      <c r="S629" t="str">
        <f t="shared" si="58"/>
        <v>technology</v>
      </c>
      <c r="T629" s="7" t="str">
        <f t="shared" si="59"/>
        <v>web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54"/>
        <v>41833.442789351851</v>
      </c>
      <c r="K630">
        <v>1402677457</v>
      </c>
      <c r="L630" s="11">
        <f t="shared" si="55"/>
        <v>41803.442789351851</v>
      </c>
      <c r="M630" t="b">
        <v>0</v>
      </c>
      <c r="N630">
        <v>0</v>
      </c>
      <c r="O630" t="b">
        <v>0</v>
      </c>
      <c r="P630" t="s">
        <v>8272</v>
      </c>
      <c r="Q630" s="5" t="e">
        <f t="shared" si="56"/>
        <v>#DIV/0!</v>
      </c>
      <c r="R630" s="6" t="e">
        <f t="shared" si="57"/>
        <v>#DIV/0!</v>
      </c>
      <c r="S630" t="str">
        <f t="shared" si="58"/>
        <v>technology</v>
      </c>
      <c r="T630" s="7" t="str">
        <f t="shared" si="59"/>
        <v>web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54"/>
        <v>42504.387824074074</v>
      </c>
      <c r="K631">
        <v>1460647108</v>
      </c>
      <c r="L631" s="11">
        <f t="shared" si="55"/>
        <v>42474.387824074074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56"/>
        <v>571.42857142857144</v>
      </c>
      <c r="R631" s="6">
        <f t="shared" si="57"/>
        <v>116.66666666666667</v>
      </c>
      <c r="S631" t="str">
        <f t="shared" si="58"/>
        <v>technology</v>
      </c>
      <c r="T631" s="7" t="str">
        <f t="shared" si="59"/>
        <v>web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54"/>
        <v>42252.965277777781</v>
      </c>
      <c r="K632">
        <v>1438959121</v>
      </c>
      <c r="L632" s="11">
        <f t="shared" si="55"/>
        <v>42223.369456018518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56"/>
        <v>1199.9000000000001</v>
      </c>
      <c r="R632" s="6">
        <f t="shared" si="57"/>
        <v>10</v>
      </c>
      <c r="S632" t="str">
        <f t="shared" si="58"/>
        <v>technology</v>
      </c>
      <c r="T632" s="7" t="str">
        <f t="shared" si="59"/>
        <v>web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54"/>
        <v>42518.522326388891</v>
      </c>
      <c r="K633">
        <v>1461954729</v>
      </c>
      <c r="L633" s="11">
        <f t="shared" si="55"/>
        <v>42489.522326388891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56"/>
        <v>72.463768115942031</v>
      </c>
      <c r="R633" s="6">
        <f t="shared" si="57"/>
        <v>76.666666666666671</v>
      </c>
      <c r="S633" t="str">
        <f t="shared" si="58"/>
        <v>technology</v>
      </c>
      <c r="T633" s="7" t="str">
        <f t="shared" si="59"/>
        <v>web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54"/>
        <v>42333.450983796298</v>
      </c>
      <c r="K634">
        <v>1445874565</v>
      </c>
      <c r="L634" s="11">
        <f t="shared" si="55"/>
        <v>42303.409317129626</v>
      </c>
      <c r="M634" t="b">
        <v>0</v>
      </c>
      <c r="N634">
        <v>0</v>
      </c>
      <c r="O634" t="b">
        <v>0</v>
      </c>
      <c r="P634" t="s">
        <v>8272</v>
      </c>
      <c r="Q634" s="5" t="e">
        <f t="shared" si="56"/>
        <v>#DIV/0!</v>
      </c>
      <c r="R634" s="6" t="e">
        <f t="shared" si="57"/>
        <v>#DIV/0!</v>
      </c>
      <c r="S634" t="str">
        <f t="shared" si="58"/>
        <v>technology</v>
      </c>
      <c r="T634" s="7" t="str">
        <f t="shared" si="59"/>
        <v>web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54"/>
        <v>42538.708333333328</v>
      </c>
      <c r="K635">
        <v>1463469062</v>
      </c>
      <c r="L635" s="11">
        <f t="shared" si="55"/>
        <v>42507.049328703702</v>
      </c>
      <c r="M635" t="b">
        <v>0</v>
      </c>
      <c r="N635">
        <v>25</v>
      </c>
      <c r="O635" t="b">
        <v>0</v>
      </c>
      <c r="P635" t="s">
        <v>8272</v>
      </c>
      <c r="Q635" s="5">
        <f t="shared" si="56"/>
        <v>8.0321285140562253</v>
      </c>
      <c r="R635" s="6">
        <f t="shared" si="57"/>
        <v>49.8</v>
      </c>
      <c r="S635" t="str">
        <f t="shared" si="58"/>
        <v>technology</v>
      </c>
      <c r="T635" s="7" t="str">
        <f t="shared" si="59"/>
        <v>web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54"/>
        <v>42061.678576388891</v>
      </c>
      <c r="K636">
        <v>1422397029</v>
      </c>
      <c r="L636" s="11">
        <f t="shared" si="55"/>
        <v>42031.678576388891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56"/>
        <v>5000</v>
      </c>
      <c r="R636" s="6">
        <f t="shared" si="57"/>
        <v>1</v>
      </c>
      <c r="S636" t="str">
        <f t="shared" si="58"/>
        <v>technology</v>
      </c>
      <c r="T636" s="7" t="str">
        <f t="shared" si="59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54"/>
        <v>42105.842152777783</v>
      </c>
      <c r="K637">
        <v>1426212762</v>
      </c>
      <c r="L637" s="11">
        <f t="shared" si="55"/>
        <v>42075.842152777783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56"/>
        <v>12500</v>
      </c>
      <c r="R637" s="6">
        <f t="shared" si="57"/>
        <v>2</v>
      </c>
      <c r="S637" t="str">
        <f t="shared" si="58"/>
        <v>technology</v>
      </c>
      <c r="T637" s="7" t="str">
        <f t="shared" si="59"/>
        <v>web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54"/>
        <v>42161.19930555555</v>
      </c>
      <c r="K638">
        <v>1430996150</v>
      </c>
      <c r="L638" s="11">
        <f t="shared" si="55"/>
        <v>42131.205439814818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56"/>
        <v>500</v>
      </c>
      <c r="R638" s="6">
        <f t="shared" si="57"/>
        <v>4</v>
      </c>
      <c r="S638" t="str">
        <f t="shared" si="58"/>
        <v>technology</v>
      </c>
      <c r="T638" s="7" t="str">
        <f t="shared" si="59"/>
        <v>web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54"/>
        <v>42791.711111111115</v>
      </c>
      <c r="K639">
        <v>1485558318</v>
      </c>
      <c r="L639" s="11">
        <f t="shared" si="55"/>
        <v>42762.712013888886</v>
      </c>
      <c r="M639" t="b">
        <v>0</v>
      </c>
      <c r="N639">
        <v>0</v>
      </c>
      <c r="O639" t="b">
        <v>0</v>
      </c>
      <c r="P639" t="s">
        <v>8272</v>
      </c>
      <c r="Q639" s="5" t="e">
        <f t="shared" si="56"/>
        <v>#DIV/0!</v>
      </c>
      <c r="R639" s="6" t="e">
        <f t="shared" si="57"/>
        <v>#DIV/0!</v>
      </c>
      <c r="S639" t="str">
        <f t="shared" si="58"/>
        <v>technology</v>
      </c>
      <c r="T639" s="7" t="str">
        <f t="shared" si="59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54"/>
        <v>42819.30164351852</v>
      </c>
      <c r="K640">
        <v>1485267262</v>
      </c>
      <c r="L640" s="11">
        <f t="shared" si="55"/>
        <v>42759.343310185184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56"/>
        <v>11111.111111111111</v>
      </c>
      <c r="R640" s="6">
        <f t="shared" si="57"/>
        <v>3</v>
      </c>
      <c r="S640" t="str">
        <f t="shared" si="58"/>
        <v>technology</v>
      </c>
      <c r="T640" s="7" t="str">
        <f t="shared" si="59"/>
        <v>web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54"/>
        <v>41925.333275462966</v>
      </c>
      <c r="K641">
        <v>1408024795</v>
      </c>
      <c r="L641" s="11">
        <f t="shared" si="55"/>
        <v>41865.333275462966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56"/>
        <v>1000000</v>
      </c>
      <c r="R641" s="6">
        <f t="shared" si="57"/>
        <v>1</v>
      </c>
      <c r="S641" t="str">
        <f t="shared" si="58"/>
        <v>technology</v>
      </c>
      <c r="T641" s="7" t="str">
        <f t="shared" si="59"/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54"/>
        <v>42698.708333333328</v>
      </c>
      <c r="K642">
        <v>1478685915</v>
      </c>
      <c r="L642" s="11">
        <f t="shared" si="55"/>
        <v>42683.170312499999</v>
      </c>
      <c r="M642" t="b">
        <v>0</v>
      </c>
      <c r="N642">
        <v>2</v>
      </c>
      <c r="O642" t="b">
        <v>1</v>
      </c>
      <c r="P642" t="s">
        <v>8273</v>
      </c>
      <c r="Q642" s="5">
        <f t="shared" si="56"/>
        <v>0.69306930693069302</v>
      </c>
      <c r="R642" s="6">
        <f t="shared" si="57"/>
        <v>50.5</v>
      </c>
      <c r="S642" t="str">
        <f t="shared" si="58"/>
        <v>technology</v>
      </c>
      <c r="T642" s="7" t="str">
        <f t="shared" si="59"/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60">(I643/86400)+25569+(-6/24)</f>
        <v>42229.32</v>
      </c>
      <c r="K643">
        <v>1436881248</v>
      </c>
      <c r="L643" s="11">
        <f t="shared" ref="L643:L706" si="61">(K643/86400)+25569+(-6/24)</f>
        <v>42199.32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62">D643/E643</f>
        <v>0.83919018147487678</v>
      </c>
      <c r="R643" s="6">
        <f t="shared" ref="R643:R706" si="63">E643/N643</f>
        <v>151.31746031746033</v>
      </c>
      <c r="S643" t="str">
        <f t="shared" ref="S643:S706" si="64">LEFT(P643,SEARCH("/",P643,1)-1)</f>
        <v>technology</v>
      </c>
      <c r="T643" s="7" t="str">
        <f t="shared" ref="T643:T706" si="65">RIGHT(P643,LEN(P643) - SEARCH("/", P643, SEARCH("/", P643)))</f>
        <v>wearables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60"/>
        <v>42235.401319444441</v>
      </c>
      <c r="K644">
        <v>1436888274</v>
      </c>
      <c r="L644" s="11">
        <f t="shared" si="61"/>
        <v>42199.401319444441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62"/>
        <v>6.8470405379035051E-2</v>
      </c>
      <c r="R644" s="6">
        <f t="shared" si="63"/>
        <v>134.3592456301748</v>
      </c>
      <c r="S644" t="str">
        <f t="shared" si="64"/>
        <v>technology</v>
      </c>
      <c r="T644" s="7" t="str">
        <f t="shared" si="65"/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60"/>
        <v>42155.392071759255</v>
      </c>
      <c r="K645">
        <v>1428333875</v>
      </c>
      <c r="L645" s="11">
        <f t="shared" si="61"/>
        <v>42100.392071759255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62"/>
        <v>0.94510812036897018</v>
      </c>
      <c r="R645" s="6">
        <f t="shared" si="63"/>
        <v>174.02631578947367</v>
      </c>
      <c r="S645" t="str">
        <f t="shared" si="64"/>
        <v>technology</v>
      </c>
      <c r="T645" s="7" t="str">
        <f t="shared" si="65"/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60"/>
        <v>41940.791666666664</v>
      </c>
      <c r="K646">
        <v>1410883139</v>
      </c>
      <c r="L646" s="11">
        <f t="shared" si="61"/>
        <v>41898.415960648148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62"/>
        <v>0.33320236259134411</v>
      </c>
      <c r="R646" s="6">
        <f t="shared" si="63"/>
        <v>73.486268364348675</v>
      </c>
      <c r="S646" t="str">
        <f t="shared" si="64"/>
        <v>technology</v>
      </c>
      <c r="T646" s="7" t="str">
        <f t="shared" si="65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60"/>
        <v>42593.776319444441</v>
      </c>
      <c r="K647">
        <v>1468370274</v>
      </c>
      <c r="L647" s="11">
        <f t="shared" si="61"/>
        <v>42563.776319444441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62"/>
        <v>0.35880875493362036</v>
      </c>
      <c r="R647" s="6">
        <f t="shared" si="63"/>
        <v>23.518987341772153</v>
      </c>
      <c r="S647" t="str">
        <f t="shared" si="64"/>
        <v>technology</v>
      </c>
      <c r="T647" s="7" t="str">
        <f t="shared" si="65"/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60"/>
        <v>41862.602627314816</v>
      </c>
      <c r="K648">
        <v>1405196867</v>
      </c>
      <c r="L648" s="11">
        <f t="shared" si="61"/>
        <v>41832.602627314816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62"/>
        <v>0.75828665131136197</v>
      </c>
      <c r="R648" s="6">
        <f t="shared" si="63"/>
        <v>39.074444444444445</v>
      </c>
      <c r="S648" t="str">
        <f t="shared" si="64"/>
        <v>technology</v>
      </c>
      <c r="T648" s="7" t="str">
        <f t="shared" si="65"/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60"/>
        <v>42446.476261574076</v>
      </c>
      <c r="K649">
        <v>1455647149</v>
      </c>
      <c r="L649" s="11">
        <f t="shared" si="61"/>
        <v>42416.517928240741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62"/>
        <v>0.93414292386735176</v>
      </c>
      <c r="R649" s="6">
        <f t="shared" si="63"/>
        <v>125.94117647058823</v>
      </c>
      <c r="S649" t="str">
        <f t="shared" si="64"/>
        <v>technology</v>
      </c>
      <c r="T649" s="7" t="str">
        <f t="shared" si="65"/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60"/>
        <v>41926.443379629629</v>
      </c>
      <c r="K650">
        <v>1410280708</v>
      </c>
      <c r="L650" s="11">
        <f t="shared" si="61"/>
        <v>41891.443379629629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62"/>
        <v>0.78850139677390285</v>
      </c>
      <c r="R650" s="6">
        <f t="shared" si="63"/>
        <v>1644</v>
      </c>
      <c r="S650" t="str">
        <f t="shared" si="64"/>
        <v>technology</v>
      </c>
      <c r="T650" s="7" t="str">
        <f t="shared" si="65"/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60"/>
        <v>41898.662187499998</v>
      </c>
      <c r="K651">
        <v>1409090013</v>
      </c>
      <c r="L651" s="11">
        <f t="shared" si="61"/>
        <v>41877.662187499998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62"/>
        <v>0.71448985424406974</v>
      </c>
      <c r="R651" s="6">
        <f t="shared" si="63"/>
        <v>42.670731707317074</v>
      </c>
      <c r="S651" t="str">
        <f t="shared" si="64"/>
        <v>technology</v>
      </c>
      <c r="T651" s="7" t="str">
        <f t="shared" si="65"/>
        <v>wearables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60"/>
        <v>41991.828518518523</v>
      </c>
      <c r="K652">
        <v>1413766384</v>
      </c>
      <c r="L652" s="11">
        <f t="shared" si="61"/>
        <v>41931.786851851852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62"/>
        <v>0.88967971530249113</v>
      </c>
      <c r="R652" s="6">
        <f t="shared" si="63"/>
        <v>35.125</v>
      </c>
      <c r="S652" t="str">
        <f t="shared" si="64"/>
        <v>technology</v>
      </c>
      <c r="T652" s="7" t="str">
        <f t="shared" si="65"/>
        <v>wearables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60"/>
        <v>41985.767488425925</v>
      </c>
      <c r="K653">
        <v>1415838311</v>
      </c>
      <c r="L653" s="11">
        <f t="shared" si="61"/>
        <v>41955.767488425925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62"/>
        <v>0.99474773197517108</v>
      </c>
      <c r="R653" s="6">
        <f t="shared" si="63"/>
        <v>239.35238095238094</v>
      </c>
      <c r="S653" t="str">
        <f t="shared" si="64"/>
        <v>technology</v>
      </c>
      <c r="T653" s="7" t="str">
        <f t="shared" si="65"/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60"/>
        <v>42705.482060185182</v>
      </c>
      <c r="K654">
        <v>1478018050</v>
      </c>
      <c r="L654" s="11">
        <f t="shared" si="61"/>
        <v>42675.440393518518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62"/>
        <v>0.99535500995355009</v>
      </c>
      <c r="R654" s="6">
        <f t="shared" si="63"/>
        <v>107.64285714285714</v>
      </c>
      <c r="S654" t="str">
        <f t="shared" si="64"/>
        <v>technology</v>
      </c>
      <c r="T654" s="7" t="str">
        <f t="shared" si="65"/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60"/>
        <v>42236.368518518517</v>
      </c>
      <c r="K655">
        <v>1436885440</v>
      </c>
      <c r="L655" s="11">
        <f t="shared" si="61"/>
        <v>42199.368518518517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62"/>
        <v>0.70698358384118321</v>
      </c>
      <c r="R655" s="6">
        <f t="shared" si="63"/>
        <v>95.830623306233065</v>
      </c>
      <c r="S655" t="str">
        <f t="shared" si="64"/>
        <v>technology</v>
      </c>
      <c r="T655" s="7" t="str">
        <f t="shared" si="65"/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60"/>
        <v>42193.707326388889</v>
      </c>
      <c r="K656">
        <v>1433804313</v>
      </c>
      <c r="L656" s="11">
        <f t="shared" si="61"/>
        <v>42163.707326388889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62"/>
        <v>0.37412314886983633</v>
      </c>
      <c r="R656" s="6">
        <f t="shared" si="63"/>
        <v>31.663376110562684</v>
      </c>
      <c r="S656" t="str">
        <f t="shared" si="64"/>
        <v>technology</v>
      </c>
      <c r="T656" s="7" t="str">
        <f t="shared" si="65"/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60"/>
        <v>42075.665648148148</v>
      </c>
      <c r="K657">
        <v>1423609112</v>
      </c>
      <c r="L657" s="11">
        <f t="shared" si="61"/>
        <v>42045.707314814819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62"/>
        <v>0.68079312398944769</v>
      </c>
      <c r="R657" s="6">
        <f t="shared" si="63"/>
        <v>42.886861313868614</v>
      </c>
      <c r="S657" t="str">
        <f t="shared" si="64"/>
        <v>technology</v>
      </c>
      <c r="T657" s="7" t="str">
        <f t="shared" si="65"/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60"/>
        <v>42477.51295138889</v>
      </c>
      <c r="K658">
        <v>1455736719</v>
      </c>
      <c r="L658" s="11">
        <f t="shared" si="61"/>
        <v>42417.554618055554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62"/>
        <v>0.4682524817381532</v>
      </c>
      <c r="R658" s="6">
        <f t="shared" si="63"/>
        <v>122.73563218390805</v>
      </c>
      <c r="S658" t="str">
        <f t="shared" si="64"/>
        <v>technology</v>
      </c>
      <c r="T658" s="7" t="str">
        <f t="shared" si="65"/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60"/>
        <v>42361.59574074074</v>
      </c>
      <c r="K659">
        <v>1448309872</v>
      </c>
      <c r="L659" s="11">
        <f t="shared" si="61"/>
        <v>42331.59574074074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62"/>
        <v>0.79554494828957834</v>
      </c>
      <c r="R659" s="6">
        <f t="shared" si="63"/>
        <v>190.45454545454547</v>
      </c>
      <c r="S659" t="str">
        <f t="shared" si="64"/>
        <v>technology</v>
      </c>
      <c r="T659" s="7" t="str">
        <f t="shared" si="65"/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60"/>
        <v>42211.5</v>
      </c>
      <c r="K660">
        <v>1435117889</v>
      </c>
      <c r="L660" s="11">
        <f t="shared" si="61"/>
        <v>42178.910752314812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62"/>
        <v>0.95728534976969215</v>
      </c>
      <c r="R660" s="6">
        <f t="shared" si="63"/>
        <v>109.33695652173913</v>
      </c>
      <c r="S660" t="str">
        <f t="shared" si="64"/>
        <v>technology</v>
      </c>
      <c r="T660" s="7" t="str">
        <f t="shared" si="65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60"/>
        <v>42239.343692129631</v>
      </c>
      <c r="K661">
        <v>1437747295</v>
      </c>
      <c r="L661" s="11">
        <f t="shared" si="61"/>
        <v>42209.343692129631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62"/>
        <v>0.99436526350679488</v>
      </c>
      <c r="R661" s="6">
        <f t="shared" si="63"/>
        <v>143.66666666666666</v>
      </c>
      <c r="S661" t="str">
        <f t="shared" si="64"/>
        <v>technology</v>
      </c>
      <c r="T661" s="7" t="str">
        <f t="shared" si="65"/>
        <v>wearables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60"/>
        <v>41952.533321759256</v>
      </c>
      <c r="K662">
        <v>1412963279</v>
      </c>
      <c r="L662" s="11">
        <f t="shared" si="61"/>
        <v>41922.491655092592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62"/>
        <v>32.701111837802486</v>
      </c>
      <c r="R662" s="6">
        <f t="shared" si="63"/>
        <v>84.944444444444443</v>
      </c>
      <c r="S662" t="str">
        <f t="shared" si="64"/>
        <v>technology</v>
      </c>
      <c r="T662" s="7" t="str">
        <f t="shared" si="65"/>
        <v>wearables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60"/>
        <v>42666.395358796297</v>
      </c>
      <c r="K663">
        <v>1474644559</v>
      </c>
      <c r="L663" s="11">
        <f t="shared" si="61"/>
        <v>42636.395358796297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62"/>
        <v>105.26315789473684</v>
      </c>
      <c r="R663" s="6">
        <f t="shared" si="63"/>
        <v>10.555555555555555</v>
      </c>
      <c r="S663" t="str">
        <f t="shared" si="64"/>
        <v>technology</v>
      </c>
      <c r="T663" s="7" t="str">
        <f t="shared" si="65"/>
        <v>wearables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60"/>
        <v>42020.188043981485</v>
      </c>
      <c r="K664">
        <v>1418812247</v>
      </c>
      <c r="L664" s="11">
        <f t="shared" si="61"/>
        <v>41990.188043981485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62"/>
        <v>250</v>
      </c>
      <c r="R664" s="6">
        <f t="shared" si="63"/>
        <v>39</v>
      </c>
      <c r="S664" t="str">
        <f t="shared" si="64"/>
        <v>technology</v>
      </c>
      <c r="T664" s="7" t="str">
        <f t="shared" si="65"/>
        <v>wearables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60"/>
        <v>42203.593240740738</v>
      </c>
      <c r="K665">
        <v>1434658456</v>
      </c>
      <c r="L665" s="11">
        <f t="shared" si="61"/>
        <v>42173.593240740738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62"/>
        <v>285.71428571428572</v>
      </c>
      <c r="R665" s="6">
        <f t="shared" si="63"/>
        <v>100</v>
      </c>
      <c r="S665" t="str">
        <f t="shared" si="64"/>
        <v>technology</v>
      </c>
      <c r="T665" s="7" t="str">
        <f t="shared" si="65"/>
        <v>wearables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60"/>
        <v>42107.416377314818</v>
      </c>
      <c r="K666">
        <v>1426348775</v>
      </c>
      <c r="L666" s="11">
        <f t="shared" si="61"/>
        <v>42077.416377314818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62"/>
        <v>13.274336283185841</v>
      </c>
      <c r="R666" s="6">
        <f t="shared" si="63"/>
        <v>31.172413793103448</v>
      </c>
      <c r="S666" t="str">
        <f t="shared" si="64"/>
        <v>technology</v>
      </c>
      <c r="T666" s="7" t="str">
        <f t="shared" si="65"/>
        <v>wearables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60"/>
        <v>42748.461354166662</v>
      </c>
      <c r="K667">
        <v>1479143061</v>
      </c>
      <c r="L667" s="11">
        <f t="shared" si="61"/>
        <v>42688.461354166662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62"/>
        <v>5.3648068669527893</v>
      </c>
      <c r="R667" s="6">
        <f t="shared" si="63"/>
        <v>155.33333333333334</v>
      </c>
      <c r="S667" t="str">
        <f t="shared" si="64"/>
        <v>technology</v>
      </c>
      <c r="T667" s="7" t="str">
        <f t="shared" si="65"/>
        <v>wearables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60"/>
        <v>41868.582152777773</v>
      </c>
      <c r="K668">
        <v>1405713498</v>
      </c>
      <c r="L668" s="11">
        <f t="shared" si="61"/>
        <v>41838.582152777773</v>
      </c>
      <c r="M668" t="b">
        <v>0</v>
      </c>
      <c r="N668">
        <v>4</v>
      </c>
      <c r="O668" t="b">
        <v>0</v>
      </c>
      <c r="P668" t="s">
        <v>8273</v>
      </c>
      <c r="Q668" s="5">
        <f t="shared" si="62"/>
        <v>25000</v>
      </c>
      <c r="R668" s="6">
        <f t="shared" si="63"/>
        <v>2</v>
      </c>
      <c r="S668" t="str">
        <f t="shared" si="64"/>
        <v>technology</v>
      </c>
      <c r="T668" s="7" t="str">
        <f t="shared" si="65"/>
        <v>wearables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60"/>
        <v>42672.123414351852</v>
      </c>
      <c r="K669">
        <v>1474275463</v>
      </c>
      <c r="L669" s="11">
        <f t="shared" si="61"/>
        <v>42632.123414351852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62"/>
        <v>9.9800399201596814</v>
      </c>
      <c r="R669" s="6">
        <f t="shared" si="63"/>
        <v>178.92857142857142</v>
      </c>
      <c r="S669" t="str">
        <f t="shared" si="64"/>
        <v>technology</v>
      </c>
      <c r="T669" s="7" t="str">
        <f t="shared" si="65"/>
        <v>wearables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60"/>
        <v>42135.581273148149</v>
      </c>
      <c r="K670">
        <v>1427486222</v>
      </c>
      <c r="L670" s="11">
        <f t="shared" si="61"/>
        <v>42090.581273148149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62"/>
        <v>21.92982456140351</v>
      </c>
      <c r="R670" s="6">
        <f t="shared" si="63"/>
        <v>27.36</v>
      </c>
      <c r="S670" t="str">
        <f t="shared" si="64"/>
        <v>technology</v>
      </c>
      <c r="T670" s="7" t="str">
        <f t="shared" si="65"/>
        <v>wearables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60"/>
        <v>42557.375671296293</v>
      </c>
      <c r="K671">
        <v>1465225258</v>
      </c>
      <c r="L671" s="11">
        <f t="shared" si="61"/>
        <v>42527.375671296293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62"/>
        <v>4.6495408578402886</v>
      </c>
      <c r="R671" s="6">
        <f t="shared" si="63"/>
        <v>1536.25</v>
      </c>
      <c r="S671" t="str">
        <f t="shared" si="64"/>
        <v>technology</v>
      </c>
      <c r="T671" s="7" t="str">
        <f t="shared" si="65"/>
        <v>wearables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60"/>
        <v>42540.090277777781</v>
      </c>
      <c r="K672">
        <v>1463418120</v>
      </c>
      <c r="L672" s="11">
        <f t="shared" si="61"/>
        <v>42506.459722222222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62"/>
        <v>3.4156893999772286</v>
      </c>
      <c r="R672" s="6">
        <f t="shared" si="63"/>
        <v>84.99677419354839</v>
      </c>
      <c r="S672" t="str">
        <f t="shared" si="64"/>
        <v>technology</v>
      </c>
      <c r="T672" s="7" t="str">
        <f t="shared" si="65"/>
        <v>wearables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60"/>
        <v>42017.916666666672</v>
      </c>
      <c r="K673">
        <v>1418315852</v>
      </c>
      <c r="L673" s="11">
        <f t="shared" si="61"/>
        <v>41984.442731481482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62"/>
        <v>2.5363544132566789</v>
      </c>
      <c r="R673" s="6">
        <f t="shared" si="63"/>
        <v>788.5333333333333</v>
      </c>
      <c r="S673" t="str">
        <f t="shared" si="64"/>
        <v>technology</v>
      </c>
      <c r="T673" s="7" t="str">
        <f t="shared" si="65"/>
        <v>wearables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60"/>
        <v>42004.957638888889</v>
      </c>
      <c r="K674">
        <v>1417410964</v>
      </c>
      <c r="L674" s="11">
        <f t="shared" si="61"/>
        <v>41973.969490740739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62"/>
        <v>4.6236360273719255</v>
      </c>
      <c r="R674" s="6">
        <f t="shared" si="63"/>
        <v>50.29767441860465</v>
      </c>
      <c r="S674" t="str">
        <f t="shared" si="64"/>
        <v>technology</v>
      </c>
      <c r="T674" s="7" t="str">
        <f t="shared" si="65"/>
        <v>wearables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60"/>
        <v>41883.590474537035</v>
      </c>
      <c r="K675">
        <v>1405714217</v>
      </c>
      <c r="L675" s="11">
        <f t="shared" si="61"/>
        <v>41838.590474537035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62"/>
        <v>487.80487804878049</v>
      </c>
      <c r="R675" s="6">
        <f t="shared" si="63"/>
        <v>68.333333333333329</v>
      </c>
      <c r="S675" t="str">
        <f t="shared" si="64"/>
        <v>technology</v>
      </c>
      <c r="T675" s="7" t="str">
        <f t="shared" si="65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60"/>
        <v>41862.866053240738</v>
      </c>
      <c r="K676">
        <v>1402627627</v>
      </c>
      <c r="L676" s="11">
        <f t="shared" si="61"/>
        <v>41802.866053240738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62"/>
        <v>3333.3333333333335</v>
      </c>
      <c r="R676" s="6">
        <f t="shared" si="63"/>
        <v>7.5</v>
      </c>
      <c r="S676" t="str">
        <f t="shared" si="64"/>
        <v>technology</v>
      </c>
      <c r="T676" s="7" t="str">
        <f t="shared" si="65"/>
        <v>wearables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60"/>
        <v>42005.040972222225</v>
      </c>
      <c r="K677">
        <v>1417558804</v>
      </c>
      <c r="L677" s="11">
        <f t="shared" si="61"/>
        <v>41975.680601851855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62"/>
        <v>6.7340067340067344</v>
      </c>
      <c r="R677" s="6">
        <f t="shared" si="63"/>
        <v>34.269230769230766</v>
      </c>
      <c r="S677" t="str">
        <f t="shared" si="64"/>
        <v>technology</v>
      </c>
      <c r="T677" s="7" t="str">
        <f t="shared" si="65"/>
        <v>wearables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60"/>
        <v>42042.51829861111</v>
      </c>
      <c r="K678">
        <v>1420741581</v>
      </c>
      <c r="L678" s="11">
        <f t="shared" si="61"/>
        <v>42012.51829861111</v>
      </c>
      <c r="M678" t="b">
        <v>0</v>
      </c>
      <c r="N678">
        <v>24</v>
      </c>
      <c r="O678" t="b">
        <v>0</v>
      </c>
      <c r="P678" t="s">
        <v>8273</v>
      </c>
      <c r="Q678" s="5">
        <f t="shared" si="62"/>
        <v>67.980965329707686</v>
      </c>
      <c r="R678" s="6">
        <f t="shared" si="63"/>
        <v>61.291666666666664</v>
      </c>
      <c r="S678" t="str">
        <f t="shared" si="64"/>
        <v>technology</v>
      </c>
      <c r="T678" s="7" t="str">
        <f t="shared" si="65"/>
        <v>wearables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60"/>
        <v>42549.153877314813</v>
      </c>
      <c r="K679">
        <v>1463218895</v>
      </c>
      <c r="L679" s="11">
        <f t="shared" si="61"/>
        <v>42504.153877314813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62"/>
        <v>3.9086929330831768</v>
      </c>
      <c r="R679" s="6">
        <f t="shared" si="63"/>
        <v>133.25</v>
      </c>
      <c r="S679" t="str">
        <f t="shared" si="64"/>
        <v>technology</v>
      </c>
      <c r="T679" s="7" t="str">
        <f t="shared" si="65"/>
        <v>wearables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60"/>
        <v>42511.126597222217</v>
      </c>
      <c r="K680">
        <v>1461229338</v>
      </c>
      <c r="L680" s="11">
        <f t="shared" si="61"/>
        <v>42481.126597222217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62"/>
        <v>26.173285198555956</v>
      </c>
      <c r="R680" s="6">
        <f t="shared" si="63"/>
        <v>65.17647058823529</v>
      </c>
      <c r="S680" t="str">
        <f t="shared" si="64"/>
        <v>technology</v>
      </c>
      <c r="T680" s="7" t="str">
        <f t="shared" si="65"/>
        <v>wearables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60"/>
        <v>42616.445706018523</v>
      </c>
      <c r="K681">
        <v>1467736909</v>
      </c>
      <c r="L681" s="11">
        <f t="shared" si="61"/>
        <v>42556.445706018523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62"/>
        <v>6.4574600657074885</v>
      </c>
      <c r="R681" s="6">
        <f t="shared" si="63"/>
        <v>93.90425531914893</v>
      </c>
      <c r="S681" t="str">
        <f t="shared" si="64"/>
        <v>technology</v>
      </c>
      <c r="T681" s="7" t="str">
        <f t="shared" si="65"/>
        <v>wearables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60"/>
        <v>41899.251516203702</v>
      </c>
      <c r="K682">
        <v>1407931331</v>
      </c>
      <c r="L682" s="11">
        <f t="shared" si="61"/>
        <v>41864.251516203702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62"/>
        <v>3.859215807347947</v>
      </c>
      <c r="R682" s="6">
        <f t="shared" si="63"/>
        <v>150.65116279069767</v>
      </c>
      <c r="S682" t="str">
        <f t="shared" si="64"/>
        <v>technology</v>
      </c>
      <c r="T682" s="7" t="str">
        <f t="shared" si="65"/>
        <v>wearables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60"/>
        <v>42669.555601851855</v>
      </c>
      <c r="K683">
        <v>1474917604</v>
      </c>
      <c r="L683" s="11">
        <f t="shared" si="61"/>
        <v>42639.555601851855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62"/>
        <v>2500</v>
      </c>
      <c r="R683" s="6">
        <f t="shared" si="63"/>
        <v>1</v>
      </c>
      <c r="S683" t="str">
        <f t="shared" si="64"/>
        <v>technology</v>
      </c>
      <c r="T683" s="7" t="str">
        <f t="shared" si="65"/>
        <v>wearables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60"/>
        <v>42808.473634259259</v>
      </c>
      <c r="K684">
        <v>1486923722</v>
      </c>
      <c r="L684" s="11">
        <f t="shared" si="61"/>
        <v>42778.515300925923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62"/>
        <v>943.39622641509436</v>
      </c>
      <c r="R684" s="6">
        <f t="shared" si="63"/>
        <v>13.25</v>
      </c>
      <c r="S684" t="str">
        <f t="shared" si="64"/>
        <v>technology</v>
      </c>
      <c r="T684" s="7" t="str">
        <f t="shared" si="65"/>
        <v>wearables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60"/>
        <v>42674.650046296301</v>
      </c>
      <c r="K685">
        <v>1474493764</v>
      </c>
      <c r="L685" s="11">
        <f t="shared" si="61"/>
        <v>42634.650046296301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62"/>
        <v>117.4496644295302</v>
      </c>
      <c r="R685" s="6">
        <f t="shared" si="63"/>
        <v>99.333333333333329</v>
      </c>
      <c r="S685" t="str">
        <f t="shared" si="64"/>
        <v>technology</v>
      </c>
      <c r="T685" s="7" t="str">
        <f t="shared" si="65"/>
        <v>wearables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60"/>
        <v>41844.875</v>
      </c>
      <c r="K686">
        <v>1403176891</v>
      </c>
      <c r="L686" s="11">
        <f t="shared" si="61"/>
        <v>41809.223275462966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62"/>
        <v>13.362284950726574</v>
      </c>
      <c r="R686" s="6">
        <f t="shared" si="63"/>
        <v>177.39259259259259</v>
      </c>
      <c r="S686" t="str">
        <f t="shared" si="64"/>
        <v>technology</v>
      </c>
      <c r="T686" s="7" t="str">
        <f t="shared" si="65"/>
        <v>wearables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60"/>
        <v>42016.616574074069</v>
      </c>
      <c r="K687">
        <v>1417207672</v>
      </c>
      <c r="L687" s="11">
        <f t="shared" si="61"/>
        <v>41971.616574074069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62"/>
        <v>3.6166365280289332</v>
      </c>
      <c r="R687" s="6">
        <f t="shared" si="63"/>
        <v>55.3</v>
      </c>
      <c r="S687" t="str">
        <f t="shared" si="64"/>
        <v>technology</v>
      </c>
      <c r="T687" s="7" t="str">
        <f t="shared" si="65"/>
        <v>wearables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60"/>
        <v>42219.423263888893</v>
      </c>
      <c r="K688">
        <v>1436026170</v>
      </c>
      <c r="L688" s="11">
        <f t="shared" si="61"/>
        <v>42189.423263888893</v>
      </c>
      <c r="M688" t="b">
        <v>0</v>
      </c>
      <c r="N688">
        <v>0</v>
      </c>
      <c r="O688" t="b">
        <v>0</v>
      </c>
      <c r="P688" t="s">
        <v>8273</v>
      </c>
      <c r="Q688" s="5" t="e">
        <f t="shared" si="62"/>
        <v>#DIV/0!</v>
      </c>
      <c r="R688" s="6" t="e">
        <f t="shared" si="63"/>
        <v>#DIV/0!</v>
      </c>
      <c r="S688" t="str">
        <f t="shared" si="64"/>
        <v>technology</v>
      </c>
      <c r="T688" s="7" t="str">
        <f t="shared" si="65"/>
        <v>wearables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60"/>
        <v>42771.500613425931</v>
      </c>
      <c r="K689">
        <v>1481133653</v>
      </c>
      <c r="L689" s="11">
        <f t="shared" si="61"/>
        <v>42711.500613425931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62"/>
        <v>28.169014084507044</v>
      </c>
      <c r="R689" s="6">
        <f t="shared" si="63"/>
        <v>591.66666666666663</v>
      </c>
      <c r="S689" t="str">
        <f t="shared" si="64"/>
        <v>technology</v>
      </c>
      <c r="T689" s="7" t="str">
        <f t="shared" si="65"/>
        <v>wearables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60"/>
        <v>42291.854780092588</v>
      </c>
      <c r="K690">
        <v>1442284253</v>
      </c>
      <c r="L690" s="11">
        <f t="shared" si="61"/>
        <v>42261.854780092588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62"/>
        <v>1.3700506918755995</v>
      </c>
      <c r="R690" s="6">
        <f t="shared" si="63"/>
        <v>405.5</v>
      </c>
      <c r="S690" t="str">
        <f t="shared" si="64"/>
        <v>technology</v>
      </c>
      <c r="T690" s="7" t="str">
        <f t="shared" si="65"/>
        <v>wearables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60"/>
        <v>42711.957638888889</v>
      </c>
      <c r="K691">
        <v>1478016097</v>
      </c>
      <c r="L691" s="11">
        <f t="shared" si="61"/>
        <v>42675.41778935185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62"/>
        <v>1.7346429887898698</v>
      </c>
      <c r="R691" s="6">
        <f t="shared" si="63"/>
        <v>343.14732142857144</v>
      </c>
      <c r="S691" t="str">
        <f t="shared" si="64"/>
        <v>technology</v>
      </c>
      <c r="T691" s="7" t="str">
        <f t="shared" si="65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60"/>
        <v>42622</v>
      </c>
      <c r="K692">
        <v>1469718841</v>
      </c>
      <c r="L692" s="11">
        <f t="shared" si="61"/>
        <v>42579.384733796294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62"/>
        <v>8.1037277147487838</v>
      </c>
      <c r="R692" s="6">
        <f t="shared" si="63"/>
        <v>72.588235294117652</v>
      </c>
      <c r="S692" t="str">
        <f t="shared" si="64"/>
        <v>technology</v>
      </c>
      <c r="T692" s="7" t="str">
        <f t="shared" si="65"/>
        <v>wearables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60"/>
        <v>42185.778310185182</v>
      </c>
      <c r="K693">
        <v>1433292046</v>
      </c>
      <c r="L693" s="11">
        <f t="shared" si="61"/>
        <v>42157.778310185182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62"/>
        <v>192.30769230769232</v>
      </c>
      <c r="R693" s="6">
        <f t="shared" si="63"/>
        <v>26</v>
      </c>
      <c r="S693" t="str">
        <f t="shared" si="64"/>
        <v>technology</v>
      </c>
      <c r="T693" s="7" t="str">
        <f t="shared" si="65"/>
        <v>wearables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60"/>
        <v>42726.12572916667</v>
      </c>
      <c r="K694">
        <v>1479805263</v>
      </c>
      <c r="L694" s="11">
        <f t="shared" si="61"/>
        <v>42696.12572916667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62"/>
        <v>15.313935681470138</v>
      </c>
      <c r="R694" s="6">
        <f t="shared" si="63"/>
        <v>6.4975124378109452</v>
      </c>
      <c r="S694" t="str">
        <f t="shared" si="64"/>
        <v>technology</v>
      </c>
      <c r="T694" s="7" t="str">
        <f t="shared" si="65"/>
        <v>wearables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60"/>
        <v>42124.558182870373</v>
      </c>
      <c r="K695">
        <v>1427829827</v>
      </c>
      <c r="L695" s="11">
        <f t="shared" si="61"/>
        <v>42094.558182870373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62"/>
        <v>2.8298149301035713</v>
      </c>
      <c r="R695" s="6">
        <f t="shared" si="63"/>
        <v>119.38513513513513</v>
      </c>
      <c r="S695" t="str">
        <f t="shared" si="64"/>
        <v>technology</v>
      </c>
      <c r="T695" s="7" t="str">
        <f t="shared" si="65"/>
        <v>wearables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60"/>
        <v>42767.413877314815</v>
      </c>
      <c r="K696">
        <v>1483372559</v>
      </c>
      <c r="L696" s="11">
        <f t="shared" si="61"/>
        <v>42737.413877314815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62"/>
        <v>254.23728813559322</v>
      </c>
      <c r="R696" s="6">
        <f t="shared" si="63"/>
        <v>84.285714285714292</v>
      </c>
      <c r="S696" t="str">
        <f t="shared" si="64"/>
        <v>technology</v>
      </c>
      <c r="T696" s="7" t="str">
        <f t="shared" si="65"/>
        <v>wearables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60"/>
        <v>41943.271064814813</v>
      </c>
      <c r="K697">
        <v>1412166620</v>
      </c>
      <c r="L697" s="11">
        <f t="shared" si="61"/>
        <v>41913.271064814813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62"/>
        <v>94.339622641509436</v>
      </c>
      <c r="R697" s="6">
        <f t="shared" si="63"/>
        <v>90.857142857142861</v>
      </c>
      <c r="S697" t="str">
        <f t="shared" si="64"/>
        <v>technology</v>
      </c>
      <c r="T697" s="7" t="str">
        <f t="shared" si="65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60"/>
        <v>41845.677106481482</v>
      </c>
      <c r="K698">
        <v>1403734502</v>
      </c>
      <c r="L698" s="11">
        <f t="shared" si="61"/>
        <v>41815.677106481482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62"/>
        <v>175000</v>
      </c>
      <c r="R698" s="6">
        <f t="shared" si="63"/>
        <v>1</v>
      </c>
      <c r="S698" t="str">
        <f t="shared" si="64"/>
        <v>technology</v>
      </c>
      <c r="T698" s="7" t="str">
        <f t="shared" si="65"/>
        <v>wearables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60"/>
        <v>42403.273020833338</v>
      </c>
      <c r="K699">
        <v>1453206789</v>
      </c>
      <c r="L699" s="11">
        <f t="shared" si="61"/>
        <v>42388.273020833338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62"/>
        <v>2.1561017680034498</v>
      </c>
      <c r="R699" s="6">
        <f t="shared" si="63"/>
        <v>20.342105263157894</v>
      </c>
      <c r="S699" t="str">
        <f t="shared" si="64"/>
        <v>technology</v>
      </c>
      <c r="T699" s="7" t="str">
        <f t="shared" si="65"/>
        <v>wearables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60"/>
        <v>41899.833333333336</v>
      </c>
      <c r="K700">
        <v>1408141245</v>
      </c>
      <c r="L700" s="11">
        <f t="shared" si="61"/>
        <v>41866.681076388893</v>
      </c>
      <c r="M700" t="b">
        <v>0</v>
      </c>
      <c r="N700">
        <v>29</v>
      </c>
      <c r="O700" t="b">
        <v>0</v>
      </c>
      <c r="P700" t="s">
        <v>8273</v>
      </c>
      <c r="Q700" s="5">
        <f t="shared" si="62"/>
        <v>6.4977257959714096</v>
      </c>
      <c r="R700" s="6">
        <f t="shared" si="63"/>
        <v>530.68965517241384</v>
      </c>
      <c r="S700" t="str">
        <f t="shared" si="64"/>
        <v>technology</v>
      </c>
      <c r="T700" s="7" t="str">
        <f t="shared" si="65"/>
        <v>wearables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60"/>
        <v>41600.416666666664</v>
      </c>
      <c r="K701">
        <v>1381923548</v>
      </c>
      <c r="L701" s="11">
        <f t="shared" si="61"/>
        <v>41563.235509259262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62"/>
        <v>1.2132667169021305</v>
      </c>
      <c r="R701" s="6">
        <f t="shared" si="63"/>
        <v>120.39184269662923</v>
      </c>
      <c r="S701" t="str">
        <f t="shared" si="64"/>
        <v>technology</v>
      </c>
      <c r="T701" s="7" t="str">
        <f t="shared" si="65"/>
        <v>wearables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60"/>
        <v>42745.438437500001</v>
      </c>
      <c r="K702">
        <v>1481473881</v>
      </c>
      <c r="L702" s="11">
        <f t="shared" si="61"/>
        <v>42715.438437500001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62"/>
        <v>37.220843672456574</v>
      </c>
      <c r="R702" s="6">
        <f t="shared" si="63"/>
        <v>13</v>
      </c>
      <c r="S702" t="str">
        <f t="shared" si="64"/>
        <v>technology</v>
      </c>
      <c r="T702" s="7" t="str">
        <f t="shared" si="65"/>
        <v>wearables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60"/>
        <v>41843.412962962961</v>
      </c>
      <c r="K703">
        <v>1403538880</v>
      </c>
      <c r="L703" s="11">
        <f t="shared" si="61"/>
        <v>41813.412962962961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62"/>
        <v>3.7593984962406015</v>
      </c>
      <c r="R703" s="6">
        <f t="shared" si="63"/>
        <v>291.33333333333331</v>
      </c>
      <c r="S703" t="str">
        <f t="shared" si="64"/>
        <v>technology</v>
      </c>
      <c r="T703" s="7" t="str">
        <f t="shared" si="65"/>
        <v>wearables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60"/>
        <v>42698.518368055556</v>
      </c>
      <c r="K704">
        <v>1477416387</v>
      </c>
      <c r="L704" s="11">
        <f t="shared" si="61"/>
        <v>42668.476701388892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62"/>
        <v>3.2453413125458401</v>
      </c>
      <c r="R704" s="6">
        <f t="shared" si="63"/>
        <v>124.9191891891892</v>
      </c>
      <c r="S704" t="str">
        <f t="shared" si="64"/>
        <v>technology</v>
      </c>
      <c r="T704" s="7" t="str">
        <f t="shared" si="65"/>
        <v>wearables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60"/>
        <v>42766.73055555555</v>
      </c>
      <c r="K705">
        <v>1481150949</v>
      </c>
      <c r="L705" s="11">
        <f t="shared" si="61"/>
        <v>42711.700798611113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62"/>
        <v>17.921146953405017</v>
      </c>
      <c r="R705" s="6">
        <f t="shared" si="63"/>
        <v>119.57142857142857</v>
      </c>
      <c r="S705" t="str">
        <f t="shared" si="64"/>
        <v>technology</v>
      </c>
      <c r="T705" s="7" t="str">
        <f t="shared" si="65"/>
        <v>wearables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60"/>
        <v>42785.942916666667</v>
      </c>
      <c r="K706">
        <v>1482381468</v>
      </c>
      <c r="L706" s="11">
        <f t="shared" si="61"/>
        <v>42725.942916666667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62"/>
        <v>114.34511434511434</v>
      </c>
      <c r="R706" s="6">
        <f t="shared" si="63"/>
        <v>120.25</v>
      </c>
      <c r="S706" t="str">
        <f t="shared" si="64"/>
        <v>technology</v>
      </c>
      <c r="T706" s="7" t="str">
        <f t="shared" si="65"/>
        <v>wearables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66">(I707/86400)+25569+(-6/24)</f>
        <v>42756.241643518515</v>
      </c>
      <c r="K707">
        <v>1482407278</v>
      </c>
      <c r="L707" s="11">
        <f t="shared" ref="L707:L770" si="67">(K707/86400)+25569+(-6/24)</f>
        <v>42726.241643518515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68">D707/E707</f>
        <v>102.35414534288638</v>
      </c>
      <c r="R707" s="6">
        <f t="shared" ref="R707:R770" si="69">E707/N707</f>
        <v>195.4</v>
      </c>
      <c r="S707" t="str">
        <f t="shared" ref="S707:S770" si="70">LEFT(P707,SEARCH("/",P707,1)-1)</f>
        <v>technology</v>
      </c>
      <c r="T707" s="7" t="str">
        <f t="shared" ref="T707:T770" si="71">RIGHT(P707,LEN(P707) - SEARCH("/", P707, SEARCH("/", P707)))</f>
        <v>wearables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66"/>
        <v>42718.527083333334</v>
      </c>
      <c r="K708">
        <v>1478130783</v>
      </c>
      <c r="L708" s="11">
        <f t="shared" si="67"/>
        <v>42676.745173611111</v>
      </c>
      <c r="M708" t="b">
        <v>0</v>
      </c>
      <c r="N708">
        <v>0</v>
      </c>
      <c r="O708" t="b">
        <v>0</v>
      </c>
      <c r="P708" t="s">
        <v>8273</v>
      </c>
      <c r="Q708" s="5" t="e">
        <f t="shared" si="68"/>
        <v>#DIV/0!</v>
      </c>
      <c r="R708" s="6" t="e">
        <f t="shared" si="69"/>
        <v>#DIV/0!</v>
      </c>
      <c r="S708" t="str">
        <f t="shared" si="70"/>
        <v>technology</v>
      </c>
      <c r="T708" s="7" t="str">
        <f t="shared" si="71"/>
        <v>wearables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66"/>
        <v>42736.413506944446</v>
      </c>
      <c r="K709">
        <v>1479830127</v>
      </c>
      <c r="L709" s="11">
        <f t="shared" si="67"/>
        <v>42696.413506944446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68"/>
        <v>1.266987885359955</v>
      </c>
      <c r="R709" s="6">
        <f t="shared" si="69"/>
        <v>117.69868421052631</v>
      </c>
      <c r="S709" t="str">
        <f t="shared" si="70"/>
        <v>technology</v>
      </c>
      <c r="T709" s="7" t="str">
        <f t="shared" si="71"/>
        <v>wearables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66"/>
        <v>41895.331018518518</v>
      </c>
      <c r="K710">
        <v>1405432600</v>
      </c>
      <c r="L710" s="11">
        <f t="shared" si="67"/>
        <v>41835.331018518518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68"/>
        <v>4.5264229942288106</v>
      </c>
      <c r="R710" s="6">
        <f t="shared" si="69"/>
        <v>23.948509485094849</v>
      </c>
      <c r="S710" t="str">
        <f t="shared" si="70"/>
        <v>technology</v>
      </c>
      <c r="T710" s="7" t="str">
        <f t="shared" si="71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66"/>
        <v>41977.791192129633</v>
      </c>
      <c r="K711">
        <v>1415149159</v>
      </c>
      <c r="L711" s="11">
        <f t="shared" si="67"/>
        <v>41947.791192129633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68"/>
        <v>245.90163934426229</v>
      </c>
      <c r="R711" s="6">
        <f t="shared" si="69"/>
        <v>30.5</v>
      </c>
      <c r="S711" t="str">
        <f t="shared" si="70"/>
        <v>technology</v>
      </c>
      <c r="T711" s="7" t="str">
        <f t="shared" si="71"/>
        <v>wearables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66"/>
        <v>41870.780555555553</v>
      </c>
      <c r="K712">
        <v>1405640302</v>
      </c>
      <c r="L712" s="11">
        <f t="shared" si="67"/>
        <v>41837.734976851854</v>
      </c>
      <c r="M712" t="b">
        <v>0</v>
      </c>
      <c r="N712">
        <v>0</v>
      </c>
      <c r="O712" t="b">
        <v>0</v>
      </c>
      <c r="P712" t="s">
        <v>8273</v>
      </c>
      <c r="Q712" s="5" t="e">
        <f t="shared" si="68"/>
        <v>#DIV/0!</v>
      </c>
      <c r="R712" s="6" t="e">
        <f t="shared" si="69"/>
        <v>#DIV/0!</v>
      </c>
      <c r="S712" t="str">
        <f t="shared" si="70"/>
        <v>technology</v>
      </c>
      <c r="T712" s="7" t="str">
        <f t="shared" si="71"/>
        <v>wearables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66"/>
        <v>42718.250787037032</v>
      </c>
      <c r="K713">
        <v>1478257268</v>
      </c>
      <c r="L713" s="11">
        <f t="shared" si="67"/>
        <v>42678.209120370375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68"/>
        <v>2.9593678790210411</v>
      </c>
      <c r="R713" s="6">
        <f t="shared" si="69"/>
        <v>99.973372781065095</v>
      </c>
      <c r="S713" t="str">
        <f t="shared" si="70"/>
        <v>technology</v>
      </c>
      <c r="T713" s="7" t="str">
        <f t="shared" si="71"/>
        <v>wearables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66"/>
        <v>42414.430925925924</v>
      </c>
      <c r="K714">
        <v>1452874832</v>
      </c>
      <c r="L714" s="11">
        <f t="shared" si="67"/>
        <v>42384.430925925924</v>
      </c>
      <c r="M714" t="b">
        <v>0</v>
      </c>
      <c r="N714">
        <v>4</v>
      </c>
      <c r="O714" t="b">
        <v>0</v>
      </c>
      <c r="P714" t="s">
        <v>8273</v>
      </c>
      <c r="Q714" s="5">
        <f t="shared" si="68"/>
        <v>461.90476190476193</v>
      </c>
      <c r="R714" s="6">
        <f t="shared" si="69"/>
        <v>26.25</v>
      </c>
      <c r="S714" t="str">
        <f t="shared" si="70"/>
        <v>technology</v>
      </c>
      <c r="T714" s="7" t="str">
        <f t="shared" si="71"/>
        <v>wearables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66"/>
        <v>42526.279305555552</v>
      </c>
      <c r="K715">
        <v>1462538532</v>
      </c>
      <c r="L715" s="11">
        <f t="shared" si="67"/>
        <v>42496.279305555552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68"/>
        <v>125.62814070351759</v>
      </c>
      <c r="R715" s="6">
        <f t="shared" si="69"/>
        <v>199</v>
      </c>
      <c r="S715" t="str">
        <f t="shared" si="70"/>
        <v>technology</v>
      </c>
      <c r="T715" s="7" t="str">
        <f t="shared" si="71"/>
        <v>wearables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66"/>
        <v>42794.537986111114</v>
      </c>
      <c r="K716">
        <v>1483124082</v>
      </c>
      <c r="L716" s="11">
        <f t="shared" si="67"/>
        <v>42734.537986111114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68"/>
        <v>6.6696309470875947</v>
      </c>
      <c r="R716" s="6">
        <f t="shared" si="69"/>
        <v>80.321428571428569</v>
      </c>
      <c r="S716" t="str">
        <f t="shared" si="70"/>
        <v>technology</v>
      </c>
      <c r="T716" s="7" t="str">
        <f t="shared" si="71"/>
        <v>wearables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66"/>
        <v>42312.882407407407</v>
      </c>
      <c r="K717">
        <v>1443233440</v>
      </c>
      <c r="L717" s="11">
        <f t="shared" si="67"/>
        <v>42272.840740740736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68"/>
        <v>19.798416126709864</v>
      </c>
      <c r="R717" s="6">
        <f t="shared" si="69"/>
        <v>115.75</v>
      </c>
      <c r="S717" t="str">
        <f t="shared" si="70"/>
        <v>technology</v>
      </c>
      <c r="T717" s="7" t="str">
        <f t="shared" si="71"/>
        <v>wearables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66"/>
        <v>41973.75</v>
      </c>
      <c r="K718">
        <v>1414511307</v>
      </c>
      <c r="L718" s="11">
        <f t="shared" si="67"/>
        <v>41940.408645833333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68"/>
        <v>9.79020979020979</v>
      </c>
      <c r="R718" s="6">
        <f t="shared" si="69"/>
        <v>44.6875</v>
      </c>
      <c r="S718" t="str">
        <f t="shared" si="70"/>
        <v>technology</v>
      </c>
      <c r="T718" s="7" t="str">
        <f t="shared" si="71"/>
        <v>wearables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66"/>
        <v>41887.604189814811</v>
      </c>
      <c r="K719">
        <v>1407357002</v>
      </c>
      <c r="L719" s="11">
        <f t="shared" si="67"/>
        <v>41857.604189814811</v>
      </c>
      <c r="M719" t="b">
        <v>0</v>
      </c>
      <c r="N719">
        <v>4</v>
      </c>
      <c r="O719" t="b">
        <v>0</v>
      </c>
      <c r="P719" t="s">
        <v>8273</v>
      </c>
      <c r="Q719" s="5">
        <f t="shared" si="68"/>
        <v>327.86885245901641</v>
      </c>
      <c r="R719" s="6">
        <f t="shared" si="69"/>
        <v>76.25</v>
      </c>
      <c r="S719" t="str">
        <f t="shared" si="70"/>
        <v>technology</v>
      </c>
      <c r="T719" s="7" t="str">
        <f t="shared" si="71"/>
        <v>wearables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66"/>
        <v>42783.999305555553</v>
      </c>
      <c r="K720">
        <v>1484684247</v>
      </c>
      <c r="L720" s="11">
        <f t="shared" si="67"/>
        <v>42752.595451388886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68"/>
        <v>133.33333333333334</v>
      </c>
      <c r="R720" s="6">
        <f t="shared" si="69"/>
        <v>22.5</v>
      </c>
      <c r="S720" t="str">
        <f t="shared" si="70"/>
        <v>technology</v>
      </c>
      <c r="T720" s="7" t="str">
        <f t="shared" si="71"/>
        <v>wearables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66"/>
        <v>42422.790231481486</v>
      </c>
      <c r="K721">
        <v>1454979476</v>
      </c>
      <c r="L721" s="11">
        <f t="shared" si="67"/>
        <v>42408.790231481486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68"/>
        <v>77.319587628865975</v>
      </c>
      <c r="R721" s="6">
        <f t="shared" si="69"/>
        <v>19.399999999999999</v>
      </c>
      <c r="S721" t="str">
        <f t="shared" si="70"/>
        <v>technology</v>
      </c>
      <c r="T721" s="7" t="str">
        <f t="shared" si="71"/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66"/>
        <v>40937.399201388893</v>
      </c>
      <c r="K722">
        <v>1325432091</v>
      </c>
      <c r="L722" s="11">
        <f t="shared" si="67"/>
        <v>40909.399201388893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68"/>
        <v>0.69469835466179164</v>
      </c>
      <c r="R722" s="6">
        <f t="shared" si="69"/>
        <v>66.707317073170728</v>
      </c>
      <c r="S722" t="str">
        <f t="shared" si="70"/>
        <v>publishing</v>
      </c>
      <c r="T722" s="7" t="str">
        <f t="shared" si="71"/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66"/>
        <v>41852.321840277778</v>
      </c>
      <c r="K723">
        <v>1403012607</v>
      </c>
      <c r="L723" s="11">
        <f t="shared" si="67"/>
        <v>41807.321840277778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68"/>
        <v>0.81893538400079902</v>
      </c>
      <c r="R723" s="6">
        <f t="shared" si="69"/>
        <v>84.142857142857139</v>
      </c>
      <c r="S723" t="str">
        <f t="shared" si="70"/>
        <v>publishing</v>
      </c>
      <c r="T723" s="7" t="str">
        <f t="shared" si="71"/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66"/>
        <v>41007.51363425926</v>
      </c>
      <c r="K724">
        <v>1331320778</v>
      </c>
      <c r="L724" s="11">
        <f t="shared" si="67"/>
        <v>40977.555300925924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68"/>
        <v>0.75743804156819972</v>
      </c>
      <c r="R724" s="6">
        <f t="shared" si="69"/>
        <v>215.72549019607843</v>
      </c>
      <c r="S724" t="str">
        <f t="shared" si="70"/>
        <v>publishing</v>
      </c>
      <c r="T724" s="7" t="str">
        <f t="shared" si="71"/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66"/>
        <v>42214.915972222225</v>
      </c>
      <c r="K725">
        <v>1435606549</v>
      </c>
      <c r="L725" s="11">
        <f t="shared" si="67"/>
        <v>42184.56653935185</v>
      </c>
      <c r="M725" t="b">
        <v>0</v>
      </c>
      <c r="N725">
        <v>100</v>
      </c>
      <c r="O725" t="b">
        <v>1</v>
      </c>
      <c r="P725" t="s">
        <v>8274</v>
      </c>
      <c r="Q725" s="5">
        <f t="shared" si="68"/>
        <v>0.91424392027793011</v>
      </c>
      <c r="R725" s="6">
        <f t="shared" si="69"/>
        <v>54.69</v>
      </c>
      <c r="S725" t="str">
        <f t="shared" si="70"/>
        <v>publishing</v>
      </c>
      <c r="T725" s="7" t="str">
        <f t="shared" si="71"/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66"/>
        <v>40724.388460648144</v>
      </c>
      <c r="K726">
        <v>1306855163</v>
      </c>
      <c r="L726" s="11">
        <f t="shared" si="67"/>
        <v>40694.388460648144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68"/>
        <v>0.94812278460952915</v>
      </c>
      <c r="R726" s="6">
        <f t="shared" si="69"/>
        <v>51.62944055944056</v>
      </c>
      <c r="S726" t="str">
        <f t="shared" si="70"/>
        <v>publishing</v>
      </c>
      <c r="T726" s="7" t="str">
        <f t="shared" si="71"/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66"/>
        <v>42351.376296296294</v>
      </c>
      <c r="K727">
        <v>1447426912</v>
      </c>
      <c r="L727" s="11">
        <f t="shared" si="67"/>
        <v>42321.376296296294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68"/>
        <v>0.99651220727453915</v>
      </c>
      <c r="R727" s="6">
        <f t="shared" si="69"/>
        <v>143.35714285714286</v>
      </c>
      <c r="S727" t="str">
        <f t="shared" si="70"/>
        <v>publishing</v>
      </c>
      <c r="T727" s="7" t="str">
        <f t="shared" si="71"/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66"/>
        <v>41375.792673611111</v>
      </c>
      <c r="K728">
        <v>1363136487</v>
      </c>
      <c r="L728" s="11">
        <f t="shared" si="67"/>
        <v>41345.792673611111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68"/>
        <v>0.98619329388560162</v>
      </c>
      <c r="R728" s="6">
        <f t="shared" si="69"/>
        <v>72.428571428571431</v>
      </c>
      <c r="S728" t="str">
        <f t="shared" si="70"/>
        <v>publishing</v>
      </c>
      <c r="T728" s="7" t="str">
        <f t="shared" si="71"/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66"/>
        <v>41288.638888888891</v>
      </c>
      <c r="K729">
        <v>1354580949</v>
      </c>
      <c r="L729" s="11">
        <f t="shared" si="67"/>
        <v>41246.770243055558</v>
      </c>
      <c r="M729" t="b">
        <v>0</v>
      </c>
      <c r="N729">
        <v>149</v>
      </c>
      <c r="O729" t="b">
        <v>1</v>
      </c>
      <c r="P729" t="s">
        <v>8274</v>
      </c>
      <c r="Q729" s="5">
        <f t="shared" si="68"/>
        <v>0.64302774205401436</v>
      </c>
      <c r="R729" s="6">
        <f t="shared" si="69"/>
        <v>36.530201342281877</v>
      </c>
      <c r="S729" t="str">
        <f t="shared" si="70"/>
        <v>publishing</v>
      </c>
      <c r="T729" s="7" t="str">
        <f t="shared" si="71"/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66"/>
        <v>40776.587465277778</v>
      </c>
      <c r="K730">
        <v>1310069157</v>
      </c>
      <c r="L730" s="11">
        <f t="shared" si="67"/>
        <v>40731.587465277778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68"/>
        <v>0.94727469071481352</v>
      </c>
      <c r="R730" s="6">
        <f t="shared" si="69"/>
        <v>60.903461538461535</v>
      </c>
      <c r="S730" t="str">
        <f t="shared" si="70"/>
        <v>publishing</v>
      </c>
      <c r="T730" s="7" t="str">
        <f t="shared" si="71"/>
        <v>nonfiction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66"/>
        <v>41170.935891203706</v>
      </c>
      <c r="K731">
        <v>1342844861</v>
      </c>
      <c r="L731" s="11">
        <f t="shared" si="67"/>
        <v>41110.935891203706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68"/>
        <v>0.76540375047837739</v>
      </c>
      <c r="R731" s="6">
        <f t="shared" si="69"/>
        <v>43.55</v>
      </c>
      <c r="S731" t="str">
        <f t="shared" si="70"/>
        <v>publishing</v>
      </c>
      <c r="T731" s="7" t="str">
        <f t="shared" si="71"/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66"/>
        <v>40884.495266203703</v>
      </c>
      <c r="K732">
        <v>1320688391</v>
      </c>
      <c r="L732" s="11">
        <f t="shared" si="67"/>
        <v>40854.495266203703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68"/>
        <v>0.7564868749527196</v>
      </c>
      <c r="R732" s="6">
        <f t="shared" si="69"/>
        <v>99.766037735849054</v>
      </c>
      <c r="S732" t="str">
        <f t="shared" si="70"/>
        <v>publishing</v>
      </c>
      <c r="T732" s="7" t="str">
        <f t="shared" si="71"/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66"/>
        <v>40930</v>
      </c>
      <c r="K733">
        <v>1322852747</v>
      </c>
      <c r="L733" s="11">
        <f t="shared" si="67"/>
        <v>40879.545682870368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68"/>
        <v>0.79365079365079361</v>
      </c>
      <c r="R733" s="6">
        <f t="shared" si="69"/>
        <v>88.732394366197184</v>
      </c>
      <c r="S733" t="str">
        <f t="shared" si="70"/>
        <v>publishing</v>
      </c>
      <c r="T733" s="7" t="str">
        <f t="shared" si="71"/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66"/>
        <v>41546.174317129626</v>
      </c>
      <c r="K734">
        <v>1375265461</v>
      </c>
      <c r="L734" s="11">
        <f t="shared" si="67"/>
        <v>41486.174317129626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68"/>
        <v>0.625</v>
      </c>
      <c r="R734" s="6">
        <f t="shared" si="69"/>
        <v>4.9230769230769234</v>
      </c>
      <c r="S734" t="str">
        <f t="shared" si="70"/>
        <v>publishing</v>
      </c>
      <c r="T734" s="7" t="str">
        <f t="shared" si="71"/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66"/>
        <v>41628.170046296298</v>
      </c>
      <c r="K735">
        <v>1384941892</v>
      </c>
      <c r="L735" s="11">
        <f t="shared" si="67"/>
        <v>41598.170046296298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68"/>
        <v>0.83001328021248344</v>
      </c>
      <c r="R735" s="6">
        <f t="shared" si="69"/>
        <v>17.822485207100591</v>
      </c>
      <c r="S735" t="str">
        <f t="shared" si="70"/>
        <v>publishing</v>
      </c>
      <c r="T735" s="7" t="str">
        <f t="shared" si="71"/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66"/>
        <v>42132.958333333328</v>
      </c>
      <c r="K736">
        <v>1428465420</v>
      </c>
      <c r="L736" s="11">
        <f t="shared" si="67"/>
        <v>42101.914583333331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68"/>
        <v>0.79662605435801315</v>
      </c>
      <c r="R736" s="6">
        <f t="shared" si="69"/>
        <v>187.19298245614036</v>
      </c>
      <c r="S736" t="str">
        <f t="shared" si="70"/>
        <v>publishing</v>
      </c>
      <c r="T736" s="7" t="str">
        <f t="shared" si="71"/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66"/>
        <v>41976.777083333334</v>
      </c>
      <c r="K737">
        <v>1414975346</v>
      </c>
      <c r="L737" s="11">
        <f t="shared" si="67"/>
        <v>41945.779467592591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68"/>
        <v>0.87407710475907086</v>
      </c>
      <c r="R737" s="6">
        <f t="shared" si="69"/>
        <v>234.80786026200875</v>
      </c>
      <c r="S737" t="str">
        <f t="shared" si="70"/>
        <v>publishing</v>
      </c>
      <c r="T737" s="7" t="str">
        <f t="shared" si="71"/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66"/>
        <v>41598.957638888889</v>
      </c>
      <c r="K738">
        <v>1383327440</v>
      </c>
      <c r="L738" s="11">
        <f t="shared" si="67"/>
        <v>41579.484259259261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68"/>
        <v>0.31732040546496254</v>
      </c>
      <c r="R738" s="6">
        <f t="shared" si="69"/>
        <v>105.04629629629629</v>
      </c>
      <c r="S738" t="str">
        <f t="shared" si="70"/>
        <v>publishing</v>
      </c>
      <c r="T738" s="7" t="str">
        <f t="shared" si="71"/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66"/>
        <v>41684.583333333336</v>
      </c>
      <c r="K739">
        <v>1390890987</v>
      </c>
      <c r="L739" s="11">
        <f t="shared" si="67"/>
        <v>41667.025312500002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68"/>
        <v>0.81699346405228757</v>
      </c>
      <c r="R739" s="6">
        <f t="shared" si="69"/>
        <v>56.666666666666664</v>
      </c>
      <c r="S739" t="str">
        <f t="shared" si="70"/>
        <v>publishing</v>
      </c>
      <c r="T739" s="7" t="str">
        <f t="shared" si="71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66"/>
        <v>41973.957638888889</v>
      </c>
      <c r="K740">
        <v>1414765794</v>
      </c>
      <c r="L740" s="11">
        <f t="shared" si="67"/>
        <v>41943.354097222225</v>
      </c>
      <c r="M740" t="b">
        <v>0</v>
      </c>
      <c r="N740">
        <v>41</v>
      </c>
      <c r="O740" t="b">
        <v>1</v>
      </c>
      <c r="P740" t="s">
        <v>8274</v>
      </c>
      <c r="Q740" s="5">
        <f t="shared" si="68"/>
        <v>0.93691442848219864</v>
      </c>
      <c r="R740" s="6">
        <f t="shared" si="69"/>
        <v>39.048780487804876</v>
      </c>
      <c r="S740" t="str">
        <f t="shared" si="70"/>
        <v>publishing</v>
      </c>
      <c r="T740" s="7" t="str">
        <f t="shared" si="71"/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66"/>
        <v>41862.252650462964</v>
      </c>
      <c r="K741">
        <v>1404907429</v>
      </c>
      <c r="L741" s="11">
        <f t="shared" si="67"/>
        <v>41829.252650462964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68"/>
        <v>0.63157894736842102</v>
      </c>
      <c r="R741" s="6">
        <f t="shared" si="69"/>
        <v>68.345323741007192</v>
      </c>
      <c r="S741" t="str">
        <f t="shared" si="70"/>
        <v>publishing</v>
      </c>
      <c r="T741" s="7" t="str">
        <f t="shared" si="71"/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66"/>
        <v>42175.896782407406</v>
      </c>
      <c r="K742">
        <v>1433647882</v>
      </c>
      <c r="L742" s="11">
        <f t="shared" si="67"/>
        <v>42161.896782407406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68"/>
        <v>0.93109869646182497</v>
      </c>
      <c r="R742" s="6">
        <f t="shared" si="69"/>
        <v>169.57894736842104</v>
      </c>
      <c r="S742" t="str">
        <f t="shared" si="70"/>
        <v>publishing</v>
      </c>
      <c r="T742" s="7" t="str">
        <f t="shared" si="71"/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66"/>
        <v>41436.398217592592</v>
      </c>
      <c r="K743">
        <v>1367940806</v>
      </c>
      <c r="L743" s="11">
        <f t="shared" si="67"/>
        <v>41401.398217592592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68"/>
        <v>0.97789947193428517</v>
      </c>
      <c r="R743" s="6">
        <f t="shared" si="69"/>
        <v>141.42340425531913</v>
      </c>
      <c r="S743" t="str">
        <f t="shared" si="70"/>
        <v>publishing</v>
      </c>
      <c r="T743" s="7" t="str">
        <f t="shared" si="71"/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66"/>
        <v>41719.626296296294</v>
      </c>
      <c r="K744">
        <v>1392847312</v>
      </c>
      <c r="L744" s="11">
        <f t="shared" si="67"/>
        <v>41689.667962962965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68"/>
        <v>0.90322580645161288</v>
      </c>
      <c r="R744" s="6">
        <f t="shared" si="69"/>
        <v>67.391304347826093</v>
      </c>
      <c r="S744" t="str">
        <f t="shared" si="70"/>
        <v>publishing</v>
      </c>
      <c r="T744" s="7" t="str">
        <f t="shared" si="71"/>
        <v>nonfiction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66"/>
        <v>41015.625</v>
      </c>
      <c r="K745">
        <v>1332435685</v>
      </c>
      <c r="L745" s="11">
        <f t="shared" si="67"/>
        <v>40990.459317129629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68"/>
        <v>0.67567567567567566</v>
      </c>
      <c r="R745" s="6">
        <f t="shared" si="69"/>
        <v>54.266666666666666</v>
      </c>
      <c r="S745" t="str">
        <f t="shared" si="70"/>
        <v>publishing</v>
      </c>
      <c r="T745" s="7" t="str">
        <f t="shared" si="71"/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66"/>
        <v>41256.70721064815</v>
      </c>
      <c r="K746">
        <v>1352847503</v>
      </c>
      <c r="L746" s="11">
        <f t="shared" si="67"/>
        <v>41226.70721064815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68"/>
        <v>0.97732603596559808</v>
      </c>
      <c r="R746" s="6">
        <f t="shared" si="69"/>
        <v>82.516129032258064</v>
      </c>
      <c r="S746" t="str">
        <f t="shared" si="70"/>
        <v>publishing</v>
      </c>
      <c r="T746" s="7" t="str">
        <f t="shared" si="71"/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66"/>
        <v>41397.322280092594</v>
      </c>
      <c r="K747">
        <v>1364996645</v>
      </c>
      <c r="L747" s="11">
        <f t="shared" si="67"/>
        <v>41367.322280092594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68"/>
        <v>0.55835010060362178</v>
      </c>
      <c r="R747" s="6">
        <f t="shared" si="69"/>
        <v>53.729729729729726</v>
      </c>
      <c r="S747" t="str">
        <f t="shared" si="70"/>
        <v>publishing</v>
      </c>
      <c r="T747" s="7" t="str">
        <f t="shared" si="71"/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66"/>
        <v>41174.915972222225</v>
      </c>
      <c r="K748">
        <v>1346806909</v>
      </c>
      <c r="L748" s="11">
        <f t="shared" si="67"/>
        <v>41156.792928240742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68"/>
        <v>0.90024110910186861</v>
      </c>
      <c r="R748" s="6">
        <f t="shared" si="69"/>
        <v>34.206185567010309</v>
      </c>
      <c r="S748" t="str">
        <f t="shared" si="70"/>
        <v>publishing</v>
      </c>
      <c r="T748" s="7" t="str">
        <f t="shared" si="71"/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66"/>
        <v>42019.204166666663</v>
      </c>
      <c r="K749">
        <v>1418649019</v>
      </c>
      <c r="L749" s="11">
        <f t="shared" si="67"/>
        <v>41988.298831018517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68"/>
        <v>0.99957161216621448</v>
      </c>
      <c r="R749" s="6">
        <f t="shared" si="69"/>
        <v>127.32727272727273</v>
      </c>
      <c r="S749" t="str">
        <f t="shared" si="70"/>
        <v>publishing</v>
      </c>
      <c r="T749" s="7" t="str">
        <f t="shared" si="71"/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66"/>
        <v>41861.596828703703</v>
      </c>
      <c r="K750">
        <v>1405109966</v>
      </c>
      <c r="L750" s="11">
        <f t="shared" si="67"/>
        <v>41831.596828703703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68"/>
        <v>0.99750623441396513</v>
      </c>
      <c r="R750" s="6">
        <f t="shared" si="69"/>
        <v>45.56818181818182</v>
      </c>
      <c r="S750" t="str">
        <f t="shared" si="70"/>
        <v>publishing</v>
      </c>
      <c r="T750" s="7" t="str">
        <f t="shared" si="71"/>
        <v>nonfiction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66"/>
        <v>42763.69131944445</v>
      </c>
      <c r="K751">
        <v>1483050930</v>
      </c>
      <c r="L751" s="11">
        <f t="shared" si="67"/>
        <v>42733.69131944445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68"/>
        <v>0.94732853353543012</v>
      </c>
      <c r="R751" s="6">
        <f t="shared" si="69"/>
        <v>95.963636363636368</v>
      </c>
      <c r="S751" t="str">
        <f t="shared" si="70"/>
        <v>publishing</v>
      </c>
      <c r="T751" s="7" t="str">
        <f t="shared" si="71"/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66"/>
        <v>41329.628148148149</v>
      </c>
      <c r="K752">
        <v>1359147872</v>
      </c>
      <c r="L752" s="11">
        <f t="shared" si="67"/>
        <v>41299.628148148149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68"/>
        <v>0.97477516999341962</v>
      </c>
      <c r="R752" s="6">
        <f t="shared" si="69"/>
        <v>77.271186440677965</v>
      </c>
      <c r="S752" t="str">
        <f t="shared" si="70"/>
        <v>publishing</v>
      </c>
      <c r="T752" s="7" t="str">
        <f t="shared" si="71"/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66"/>
        <v>40759.380497685182</v>
      </c>
      <c r="K753">
        <v>1308496075</v>
      </c>
      <c r="L753" s="11">
        <f t="shared" si="67"/>
        <v>40713.380497685182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68"/>
        <v>0.84388185654008441</v>
      </c>
      <c r="R753" s="6">
        <f t="shared" si="69"/>
        <v>57.338709677419352</v>
      </c>
      <c r="S753" t="str">
        <f t="shared" si="70"/>
        <v>publishing</v>
      </c>
      <c r="T753" s="7" t="str">
        <f t="shared" si="71"/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66"/>
        <v>42659.208333333328</v>
      </c>
      <c r="K754">
        <v>1474884417</v>
      </c>
      <c r="L754" s="11">
        <f t="shared" si="67"/>
        <v>42639.171493055561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68"/>
        <v>0.89525514771709935</v>
      </c>
      <c r="R754" s="6">
        <f t="shared" si="69"/>
        <v>53.19047619047619</v>
      </c>
      <c r="S754" t="str">
        <f t="shared" si="70"/>
        <v>publishing</v>
      </c>
      <c r="T754" s="7" t="str">
        <f t="shared" si="71"/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66"/>
        <v>42049.340173611112</v>
      </c>
      <c r="K755">
        <v>1421330991</v>
      </c>
      <c r="L755" s="11">
        <f t="shared" si="67"/>
        <v>42019.340173611112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68"/>
        <v>0.78125</v>
      </c>
      <c r="R755" s="6">
        <f t="shared" si="69"/>
        <v>492.30769230769232</v>
      </c>
      <c r="S755" t="str">
        <f t="shared" si="70"/>
        <v>publishing</v>
      </c>
      <c r="T755" s="7" t="str">
        <f t="shared" si="71"/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66"/>
        <v>41279.499085648145</v>
      </c>
      <c r="K756">
        <v>1354816721</v>
      </c>
      <c r="L756" s="11">
        <f t="shared" si="67"/>
        <v>41249.499085648145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68"/>
        <v>0.96385542168674698</v>
      </c>
      <c r="R756" s="6">
        <f t="shared" si="69"/>
        <v>42.346938775510203</v>
      </c>
      <c r="S756" t="str">
        <f t="shared" si="70"/>
        <v>publishing</v>
      </c>
      <c r="T756" s="7" t="str">
        <f t="shared" si="71"/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66"/>
        <v>41413.77847222222</v>
      </c>
      <c r="K757">
        <v>1366381877</v>
      </c>
      <c r="L757" s="11">
        <f t="shared" si="67"/>
        <v>41383.355057870373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68"/>
        <v>0.9812810820782748</v>
      </c>
      <c r="R757" s="6">
        <f t="shared" si="69"/>
        <v>37.466029411764708</v>
      </c>
      <c r="S757" t="str">
        <f t="shared" si="70"/>
        <v>publishing</v>
      </c>
      <c r="T757" s="7" t="str">
        <f t="shared" si="71"/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66"/>
        <v>40651.475219907406</v>
      </c>
      <c r="K758">
        <v>1297880659</v>
      </c>
      <c r="L758" s="11">
        <f t="shared" si="67"/>
        <v>40590.516886574071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68"/>
        <v>0.84951456310679607</v>
      </c>
      <c r="R758" s="6">
        <f t="shared" si="69"/>
        <v>37.454545454545453</v>
      </c>
      <c r="S758" t="str">
        <f t="shared" si="70"/>
        <v>publishing</v>
      </c>
      <c r="T758" s="7" t="str">
        <f t="shared" si="71"/>
        <v>nonfiction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66"/>
        <v>41248.804560185185</v>
      </c>
      <c r="K759">
        <v>1353547114</v>
      </c>
      <c r="L759" s="11">
        <f t="shared" si="67"/>
        <v>41234.804560185185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68"/>
        <v>0.42016806722689076</v>
      </c>
      <c r="R759" s="6">
        <f t="shared" si="69"/>
        <v>33.055555555555557</v>
      </c>
      <c r="S759" t="str">
        <f t="shared" si="70"/>
        <v>publishing</v>
      </c>
      <c r="T759" s="7" t="str">
        <f t="shared" si="71"/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66"/>
        <v>40459.586435185185</v>
      </c>
      <c r="K760">
        <v>1283976268</v>
      </c>
      <c r="L760" s="11">
        <f t="shared" si="67"/>
        <v>40429.586435185185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68"/>
        <v>0.98039215686274506</v>
      </c>
      <c r="R760" s="6">
        <f t="shared" si="69"/>
        <v>134.21052631578948</v>
      </c>
      <c r="S760" t="str">
        <f t="shared" si="70"/>
        <v>publishing</v>
      </c>
      <c r="T760" s="7" t="str">
        <f t="shared" si="71"/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66"/>
        <v>41829.080312500002</v>
      </c>
      <c r="K761">
        <v>1401436539</v>
      </c>
      <c r="L761" s="11">
        <f t="shared" si="67"/>
        <v>41789.080312500002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68"/>
        <v>0.98116169544740972</v>
      </c>
      <c r="R761" s="6">
        <f t="shared" si="69"/>
        <v>51.474747474747474</v>
      </c>
      <c r="S761" t="str">
        <f t="shared" si="70"/>
        <v>publishing</v>
      </c>
      <c r="T761" s="7" t="str">
        <f t="shared" si="71"/>
        <v>nonfiction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66"/>
        <v>42700.555706018524</v>
      </c>
      <c r="K762">
        <v>1477592413</v>
      </c>
      <c r="L762" s="11">
        <f t="shared" si="67"/>
        <v>42670.514039351852</v>
      </c>
      <c r="M762" t="b">
        <v>0</v>
      </c>
      <c r="N762">
        <v>0</v>
      </c>
      <c r="O762" t="b">
        <v>0</v>
      </c>
      <c r="P762" t="s">
        <v>8275</v>
      </c>
      <c r="Q762" s="5" t="e">
        <f t="shared" si="68"/>
        <v>#DIV/0!</v>
      </c>
      <c r="R762" s="6" t="e">
        <f t="shared" si="69"/>
        <v>#DIV/0!</v>
      </c>
      <c r="S762" t="str">
        <f t="shared" si="70"/>
        <v>publishing</v>
      </c>
      <c r="T762" s="7" t="str">
        <f t="shared" si="71"/>
        <v>fiction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66"/>
        <v>41672.501458333332</v>
      </c>
      <c r="K763">
        <v>1388772126</v>
      </c>
      <c r="L763" s="11">
        <f t="shared" si="67"/>
        <v>41642.501458333332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68"/>
        <v>21.276595744680851</v>
      </c>
      <c r="R763" s="6">
        <f t="shared" si="69"/>
        <v>39.166666666666664</v>
      </c>
      <c r="S763" t="str">
        <f t="shared" si="70"/>
        <v>publishing</v>
      </c>
      <c r="T763" s="7" t="str">
        <f t="shared" si="71"/>
        <v>fiction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66"/>
        <v>42708</v>
      </c>
      <c r="K764">
        <v>1479328570</v>
      </c>
      <c r="L764" s="11">
        <f t="shared" si="67"/>
        <v>42690.608449074076</v>
      </c>
      <c r="M764" t="b">
        <v>0</v>
      </c>
      <c r="N764">
        <v>0</v>
      </c>
      <c r="O764" t="b">
        <v>0</v>
      </c>
      <c r="P764" t="s">
        <v>8275</v>
      </c>
      <c r="Q764" s="5" t="e">
        <f t="shared" si="68"/>
        <v>#DIV/0!</v>
      </c>
      <c r="R764" s="6" t="e">
        <f t="shared" si="69"/>
        <v>#DIV/0!</v>
      </c>
      <c r="S764" t="str">
        <f t="shared" si="70"/>
        <v>publishing</v>
      </c>
      <c r="T764" s="7" t="str">
        <f t="shared" si="71"/>
        <v>fiction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66"/>
        <v>41501.196851851855</v>
      </c>
      <c r="K765">
        <v>1373971408</v>
      </c>
      <c r="L765" s="11">
        <f t="shared" si="67"/>
        <v>41471.196851851855</v>
      </c>
      <c r="M765" t="b">
        <v>0</v>
      </c>
      <c r="N765">
        <v>1</v>
      </c>
      <c r="O765" t="b">
        <v>0</v>
      </c>
      <c r="P765" t="s">
        <v>8275</v>
      </c>
      <c r="Q765" s="5">
        <f t="shared" si="68"/>
        <v>858</v>
      </c>
      <c r="R765" s="6">
        <f t="shared" si="69"/>
        <v>5</v>
      </c>
      <c r="S765" t="str">
        <f t="shared" si="70"/>
        <v>publishing</v>
      </c>
      <c r="T765" s="7" t="str">
        <f t="shared" si="71"/>
        <v>fiction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66"/>
        <v>42256.923159722224</v>
      </c>
      <c r="K766">
        <v>1439266161</v>
      </c>
      <c r="L766" s="11">
        <f t="shared" si="67"/>
        <v>42226.923159722224</v>
      </c>
      <c r="M766" t="b">
        <v>0</v>
      </c>
      <c r="N766">
        <v>0</v>
      </c>
      <c r="O766" t="b">
        <v>0</v>
      </c>
      <c r="P766" t="s">
        <v>8275</v>
      </c>
      <c r="Q766" s="5" t="e">
        <f t="shared" si="68"/>
        <v>#DIV/0!</v>
      </c>
      <c r="R766" s="6" t="e">
        <f t="shared" si="69"/>
        <v>#DIV/0!</v>
      </c>
      <c r="S766" t="str">
        <f t="shared" si="70"/>
        <v>publishing</v>
      </c>
      <c r="T766" s="7" t="str">
        <f t="shared" si="71"/>
        <v>fiction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66"/>
        <v>41931.292638888888</v>
      </c>
      <c r="K767">
        <v>1411131684</v>
      </c>
      <c r="L767" s="11">
        <f t="shared" si="67"/>
        <v>41901.292638888888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68"/>
        <v>2.7766759222530744</v>
      </c>
      <c r="R767" s="6">
        <f t="shared" si="69"/>
        <v>57.295454545454547</v>
      </c>
      <c r="S767" t="str">
        <f t="shared" si="70"/>
        <v>publishing</v>
      </c>
      <c r="T767" s="7" t="str">
        <f t="shared" si="71"/>
        <v>fiction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66"/>
        <v>42051.533368055556</v>
      </c>
      <c r="K768">
        <v>1421520483</v>
      </c>
      <c r="L768" s="11">
        <f t="shared" si="67"/>
        <v>42021.533368055556</v>
      </c>
      <c r="M768" t="b">
        <v>0</v>
      </c>
      <c r="N768">
        <v>0</v>
      </c>
      <c r="O768" t="b">
        <v>0</v>
      </c>
      <c r="P768" t="s">
        <v>8275</v>
      </c>
      <c r="Q768" s="5" t="e">
        <f t="shared" si="68"/>
        <v>#DIV/0!</v>
      </c>
      <c r="R768" s="6" t="e">
        <f t="shared" si="69"/>
        <v>#DIV/0!</v>
      </c>
      <c r="S768" t="str">
        <f t="shared" si="70"/>
        <v>publishing</v>
      </c>
      <c r="T768" s="7" t="str">
        <f t="shared" si="71"/>
        <v>fiction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66"/>
        <v>42144.893634259264</v>
      </c>
      <c r="K769">
        <v>1429586810</v>
      </c>
      <c r="L769" s="11">
        <f t="shared" si="67"/>
        <v>42114.893634259264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68"/>
        <v>28.248587570621471</v>
      </c>
      <c r="R769" s="6">
        <f t="shared" si="69"/>
        <v>59</v>
      </c>
      <c r="S769" t="str">
        <f t="shared" si="70"/>
        <v>publishing</v>
      </c>
      <c r="T769" s="7" t="str">
        <f t="shared" si="71"/>
        <v>fiction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66"/>
        <v>41623.957060185188</v>
      </c>
      <c r="K770">
        <v>1384577890</v>
      </c>
      <c r="L770" s="11">
        <f t="shared" si="67"/>
        <v>41593.957060185188</v>
      </c>
      <c r="M770" t="b">
        <v>0</v>
      </c>
      <c r="N770">
        <v>0</v>
      </c>
      <c r="O770" t="b">
        <v>0</v>
      </c>
      <c r="P770" t="s">
        <v>8275</v>
      </c>
      <c r="Q770" s="5" t="e">
        <f t="shared" si="68"/>
        <v>#DIV/0!</v>
      </c>
      <c r="R770" s="6" t="e">
        <f t="shared" si="69"/>
        <v>#DIV/0!</v>
      </c>
      <c r="S770" t="str">
        <f t="shared" si="70"/>
        <v>publishing</v>
      </c>
      <c r="T770" s="7" t="str">
        <f t="shared" si="71"/>
        <v>fiction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72">(I771/86400)+25569+(-6/24)</f>
        <v>41634.746458333335</v>
      </c>
      <c r="K771">
        <v>1385510094</v>
      </c>
      <c r="L771" s="11">
        <f t="shared" ref="L771:L834" si="73">(K771/86400)+25569+(-6/24)</f>
        <v>41604.746458333335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74">D771/E771</f>
        <v>2.4154589371980677</v>
      </c>
      <c r="R771" s="6">
        <f t="shared" ref="R771:R834" si="75">E771/N771</f>
        <v>31.846153846153847</v>
      </c>
      <c r="S771" t="str">
        <f t="shared" ref="S771:S834" si="76">LEFT(P771,SEARCH("/",P771,1)-1)</f>
        <v>publishing</v>
      </c>
      <c r="T771" s="7" t="str">
        <f t="shared" ref="T771:T834" si="77">RIGHT(P771,LEN(P771) - SEARCH("/", P771, SEARCH("/", P771)))</f>
        <v>fiction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72"/>
        <v>41329.7496412037</v>
      </c>
      <c r="K772">
        <v>1358294369</v>
      </c>
      <c r="L772" s="11">
        <f t="shared" si="73"/>
        <v>41289.7496412037</v>
      </c>
      <c r="M772" t="b">
        <v>0</v>
      </c>
      <c r="N772">
        <v>0</v>
      </c>
      <c r="O772" t="b">
        <v>0</v>
      </c>
      <c r="P772" t="s">
        <v>8275</v>
      </c>
      <c r="Q772" s="5" t="e">
        <f t="shared" si="74"/>
        <v>#DIV/0!</v>
      </c>
      <c r="R772" s="6" t="e">
        <f t="shared" si="75"/>
        <v>#DIV/0!</v>
      </c>
      <c r="S772" t="str">
        <f t="shared" si="76"/>
        <v>publishing</v>
      </c>
      <c r="T772" s="7" t="str">
        <f t="shared" si="77"/>
        <v>fiction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72"/>
        <v>42399.574097222227</v>
      </c>
      <c r="K773">
        <v>1449863202</v>
      </c>
      <c r="L773" s="11">
        <f t="shared" si="73"/>
        <v>42349.574097222227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74"/>
        <v>3800</v>
      </c>
      <c r="R773" s="6">
        <f t="shared" si="75"/>
        <v>10</v>
      </c>
      <c r="S773" t="str">
        <f t="shared" si="76"/>
        <v>publishing</v>
      </c>
      <c r="T773" s="7" t="str">
        <f t="shared" si="77"/>
        <v>fiction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72"/>
        <v>40117.915972222225</v>
      </c>
      <c r="K774">
        <v>1252718519</v>
      </c>
      <c r="L774" s="11">
        <f t="shared" si="73"/>
        <v>40067.806932870371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74"/>
        <v>30</v>
      </c>
      <c r="R774" s="6">
        <f t="shared" si="75"/>
        <v>50</v>
      </c>
      <c r="S774" t="str">
        <f t="shared" si="76"/>
        <v>publishing</v>
      </c>
      <c r="T774" s="7" t="str">
        <f t="shared" si="77"/>
        <v>fiction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72"/>
        <v>42134.709027777775</v>
      </c>
      <c r="K775">
        <v>1428341985</v>
      </c>
      <c r="L775" s="11">
        <f t="shared" si="73"/>
        <v>42100.485937500001</v>
      </c>
      <c r="M775" t="b">
        <v>0</v>
      </c>
      <c r="N775">
        <v>2</v>
      </c>
      <c r="O775" t="b">
        <v>0</v>
      </c>
      <c r="P775" t="s">
        <v>8275</v>
      </c>
      <c r="Q775" s="5">
        <f t="shared" si="74"/>
        <v>117.46875</v>
      </c>
      <c r="R775" s="6">
        <f t="shared" si="75"/>
        <v>16</v>
      </c>
      <c r="S775" t="str">
        <f t="shared" si="76"/>
        <v>publishing</v>
      </c>
      <c r="T775" s="7" t="str">
        <f t="shared" si="77"/>
        <v>fiction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72"/>
        <v>41693.530300925922</v>
      </c>
      <c r="K776">
        <v>1390589018</v>
      </c>
      <c r="L776" s="11">
        <f t="shared" si="73"/>
        <v>41663.530300925922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74"/>
        <v>1.4245014245014245</v>
      </c>
      <c r="R776" s="6">
        <f t="shared" si="75"/>
        <v>39</v>
      </c>
      <c r="S776" t="str">
        <f t="shared" si="76"/>
        <v>publishing</v>
      </c>
      <c r="T776" s="7" t="str">
        <f t="shared" si="77"/>
        <v>fiction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72"/>
        <v>40892.810127314813</v>
      </c>
      <c r="K777">
        <v>1321406795</v>
      </c>
      <c r="L777" s="11">
        <f t="shared" si="73"/>
        <v>40862.810127314813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74"/>
        <v>58.823529411764703</v>
      </c>
      <c r="R777" s="6">
        <f t="shared" si="75"/>
        <v>34</v>
      </c>
      <c r="S777" t="str">
        <f t="shared" si="76"/>
        <v>publishing</v>
      </c>
      <c r="T777" s="7" t="str">
        <f t="shared" si="77"/>
        <v>fiction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72"/>
        <v>42287.958333333328</v>
      </c>
      <c r="K778">
        <v>1441297645</v>
      </c>
      <c r="L778" s="11">
        <f t="shared" si="73"/>
        <v>42250.435706018514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74"/>
        <v>1.9455252918287937</v>
      </c>
      <c r="R778" s="6">
        <f t="shared" si="75"/>
        <v>63.122807017543863</v>
      </c>
      <c r="S778" t="str">
        <f t="shared" si="76"/>
        <v>publishing</v>
      </c>
      <c r="T778" s="7" t="str">
        <f t="shared" si="77"/>
        <v>fiction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72"/>
        <v>41486.731215277774</v>
      </c>
      <c r="K779">
        <v>1372721577</v>
      </c>
      <c r="L779" s="11">
        <f t="shared" si="73"/>
        <v>41456.731215277774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74"/>
        <v>142.85714285714286</v>
      </c>
      <c r="R779" s="6">
        <f t="shared" si="75"/>
        <v>7</v>
      </c>
      <c r="S779" t="str">
        <f t="shared" si="76"/>
        <v>publishing</v>
      </c>
      <c r="T779" s="7" t="str">
        <f t="shared" si="77"/>
        <v>fiction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72"/>
        <v>41759.452314814815</v>
      </c>
      <c r="K780">
        <v>1396284680</v>
      </c>
      <c r="L780" s="11">
        <f t="shared" si="73"/>
        <v>41729.452314814815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74"/>
        <v>250</v>
      </c>
      <c r="R780" s="6">
        <f t="shared" si="75"/>
        <v>2</v>
      </c>
      <c r="S780" t="str">
        <f t="shared" si="76"/>
        <v>publishing</v>
      </c>
      <c r="T780" s="7" t="str">
        <f t="shared" si="77"/>
        <v>fiction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72"/>
        <v>40465.916666666664</v>
      </c>
      <c r="K781">
        <v>1284567905</v>
      </c>
      <c r="L781" s="11">
        <f t="shared" si="73"/>
        <v>40436.43408564815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74"/>
        <v>37.5</v>
      </c>
      <c r="R781" s="6">
        <f t="shared" si="75"/>
        <v>66.666666666666671</v>
      </c>
      <c r="S781" t="str">
        <f t="shared" si="76"/>
        <v>publishing</v>
      </c>
      <c r="T781" s="7" t="str">
        <f t="shared" si="77"/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72"/>
        <v>40666.423900462964</v>
      </c>
      <c r="K782">
        <v>1301847025</v>
      </c>
      <c r="L782" s="11">
        <f t="shared" si="73"/>
        <v>40636.423900462964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74"/>
        <v>0.96153846153846156</v>
      </c>
      <c r="R782" s="6">
        <f t="shared" si="75"/>
        <v>38.518518518518519</v>
      </c>
      <c r="S782" t="str">
        <f t="shared" si="76"/>
        <v>music</v>
      </c>
      <c r="T782" s="7" t="str">
        <f t="shared" si="77"/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72"/>
        <v>41432.750856481478</v>
      </c>
      <c r="K783">
        <v>1368057674</v>
      </c>
      <c r="L783" s="11">
        <f t="shared" si="73"/>
        <v>41402.750856481478</v>
      </c>
      <c r="M783" t="b">
        <v>0</v>
      </c>
      <c r="N783">
        <v>25</v>
      </c>
      <c r="O783" t="b">
        <v>1</v>
      </c>
      <c r="P783" t="s">
        <v>8276</v>
      </c>
      <c r="Q783" s="5">
        <f t="shared" si="74"/>
        <v>0.75101151863916715</v>
      </c>
      <c r="R783" s="6">
        <f t="shared" si="75"/>
        <v>42.609200000000001</v>
      </c>
      <c r="S783" t="str">
        <f t="shared" si="76"/>
        <v>music</v>
      </c>
      <c r="T783" s="7" t="str">
        <f t="shared" si="77"/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72"/>
        <v>41146.508125</v>
      </c>
      <c r="K784">
        <v>1343326302</v>
      </c>
      <c r="L784" s="11">
        <f t="shared" si="73"/>
        <v>41116.508125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74"/>
        <v>1</v>
      </c>
      <c r="R784" s="6">
        <f t="shared" si="75"/>
        <v>50</v>
      </c>
      <c r="S784" t="str">
        <f t="shared" si="76"/>
        <v>music</v>
      </c>
      <c r="T784" s="7" t="str">
        <f t="shared" si="77"/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72"/>
        <v>41026.666666666664</v>
      </c>
      <c r="K785">
        <v>1332182049</v>
      </c>
      <c r="L785" s="11">
        <f t="shared" si="73"/>
        <v>40987.523715277777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74"/>
        <v>0.67506750675067506</v>
      </c>
      <c r="R785" s="6">
        <f t="shared" si="75"/>
        <v>63.485714285714288</v>
      </c>
      <c r="S785" t="str">
        <f t="shared" si="76"/>
        <v>music</v>
      </c>
      <c r="T785" s="7" t="str">
        <f t="shared" si="77"/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72"/>
        <v>41714.857858796298</v>
      </c>
      <c r="K786">
        <v>1391571319</v>
      </c>
      <c r="L786" s="11">
        <f t="shared" si="73"/>
        <v>41674.899525462963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74"/>
        <v>0.97560975609756095</v>
      </c>
      <c r="R786" s="6">
        <f t="shared" si="75"/>
        <v>102.5</v>
      </c>
      <c r="S786" t="str">
        <f t="shared" si="76"/>
        <v>music</v>
      </c>
      <c r="T786" s="7" t="str">
        <f t="shared" si="77"/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72"/>
        <v>41333.343923611115</v>
      </c>
      <c r="K787">
        <v>1359468915</v>
      </c>
      <c r="L787" s="11">
        <f t="shared" si="73"/>
        <v>41303.343923611115</v>
      </c>
      <c r="M787" t="b">
        <v>0</v>
      </c>
      <c r="N787">
        <v>29</v>
      </c>
      <c r="O787" t="b">
        <v>1</v>
      </c>
      <c r="P787" t="s">
        <v>8276</v>
      </c>
      <c r="Q787" s="5">
        <f t="shared" si="74"/>
        <v>0.55362402285359968</v>
      </c>
      <c r="R787" s="6">
        <f t="shared" si="75"/>
        <v>31.142758620689655</v>
      </c>
      <c r="S787" t="str">
        <f t="shared" si="76"/>
        <v>music</v>
      </c>
      <c r="T787" s="7" t="str">
        <f t="shared" si="77"/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72"/>
        <v>41040.407638888893</v>
      </c>
      <c r="K788">
        <v>1331774434</v>
      </c>
      <c r="L788" s="11">
        <f t="shared" si="73"/>
        <v>40982.805949074071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74"/>
        <v>0.70028011204481788</v>
      </c>
      <c r="R788" s="6">
        <f t="shared" si="75"/>
        <v>162.27272727272728</v>
      </c>
      <c r="S788" t="str">
        <f t="shared" si="76"/>
        <v>music</v>
      </c>
      <c r="T788" s="7" t="str">
        <f t="shared" si="77"/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72"/>
        <v>41579.377615740741</v>
      </c>
      <c r="K789">
        <v>1380726226</v>
      </c>
      <c r="L789" s="11">
        <f t="shared" si="73"/>
        <v>41549.377615740741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74"/>
        <v>0.87591240875912413</v>
      </c>
      <c r="R789" s="6">
        <f t="shared" si="75"/>
        <v>80.588235294117652</v>
      </c>
      <c r="S789" t="str">
        <f t="shared" si="76"/>
        <v>music</v>
      </c>
      <c r="T789" s="7" t="str">
        <f t="shared" si="77"/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72"/>
        <v>41096.915972222225</v>
      </c>
      <c r="K790">
        <v>1338336588</v>
      </c>
      <c r="L790" s="11">
        <f t="shared" si="73"/>
        <v>41058.756805555553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74"/>
        <v>0.49138841797498833</v>
      </c>
      <c r="R790" s="6">
        <f t="shared" si="75"/>
        <v>59.85441176470588</v>
      </c>
      <c r="S790" t="str">
        <f t="shared" si="76"/>
        <v>music</v>
      </c>
      <c r="T790" s="7" t="str">
        <f t="shared" si="77"/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72"/>
        <v>41295.082638888889</v>
      </c>
      <c r="K791">
        <v>1357187280</v>
      </c>
      <c r="L791" s="11">
        <f t="shared" si="73"/>
        <v>41276.936111111107</v>
      </c>
      <c r="M791" t="b">
        <v>0</v>
      </c>
      <c r="N791">
        <v>14</v>
      </c>
      <c r="O791" t="b">
        <v>1</v>
      </c>
      <c r="P791" t="s">
        <v>8276</v>
      </c>
      <c r="Q791" s="5">
        <f t="shared" si="74"/>
        <v>0.91397849462365588</v>
      </c>
      <c r="R791" s="6">
        <f t="shared" si="75"/>
        <v>132.85714285714286</v>
      </c>
      <c r="S791" t="str">
        <f t="shared" si="76"/>
        <v>music</v>
      </c>
      <c r="T791" s="7" t="str">
        <f t="shared" si="77"/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72"/>
        <v>41305.797905092593</v>
      </c>
      <c r="K792">
        <v>1357088939</v>
      </c>
      <c r="L792" s="11">
        <f t="shared" si="73"/>
        <v>41275.797905092593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74"/>
        <v>0.69264261165052587</v>
      </c>
      <c r="R792" s="6">
        <f t="shared" si="75"/>
        <v>92.547820512820508</v>
      </c>
      <c r="S792" t="str">
        <f t="shared" si="76"/>
        <v>music</v>
      </c>
      <c r="T792" s="7" t="str">
        <f t="shared" si="77"/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72"/>
        <v>41590.999305555553</v>
      </c>
      <c r="K793">
        <v>1381430646</v>
      </c>
      <c r="L793" s="11">
        <f t="shared" si="73"/>
        <v>41557.530624999999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74"/>
        <v>0.96277278562259305</v>
      </c>
      <c r="R793" s="6">
        <f t="shared" si="75"/>
        <v>60.859375</v>
      </c>
      <c r="S793" t="str">
        <f t="shared" si="76"/>
        <v>music</v>
      </c>
      <c r="T793" s="7" t="str">
        <f t="shared" si="77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72"/>
        <v>41585.665312500001</v>
      </c>
      <c r="K794">
        <v>1381265883</v>
      </c>
      <c r="L794" s="11">
        <f t="shared" si="73"/>
        <v>41555.62364583333</v>
      </c>
      <c r="M794" t="b">
        <v>0</v>
      </c>
      <c r="N794">
        <v>60</v>
      </c>
      <c r="O794" t="b">
        <v>1</v>
      </c>
      <c r="P794" t="s">
        <v>8276</v>
      </c>
      <c r="Q794" s="5">
        <f t="shared" si="74"/>
        <v>0.99557566175914236</v>
      </c>
      <c r="R794" s="6">
        <f t="shared" si="75"/>
        <v>41.851833333333339</v>
      </c>
      <c r="S794" t="str">
        <f t="shared" si="76"/>
        <v>music</v>
      </c>
      <c r="T794" s="7" t="str">
        <f t="shared" si="77"/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72"/>
        <v>41457.957638888889</v>
      </c>
      <c r="K795">
        <v>1371491244</v>
      </c>
      <c r="L795" s="11">
        <f t="shared" si="73"/>
        <v>41442.491249999999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74"/>
        <v>0.97295882084466978</v>
      </c>
      <c r="R795" s="6">
        <f t="shared" si="75"/>
        <v>88.325937499999995</v>
      </c>
      <c r="S795" t="str">
        <f t="shared" si="76"/>
        <v>music</v>
      </c>
      <c r="T795" s="7" t="str">
        <f t="shared" si="77"/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72"/>
        <v>40791.462500000001</v>
      </c>
      <c r="K796">
        <v>1310438737</v>
      </c>
      <c r="L796" s="11">
        <f t="shared" si="73"/>
        <v>40735.865011574075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74"/>
        <v>0.94955489614243327</v>
      </c>
      <c r="R796" s="6">
        <f t="shared" si="75"/>
        <v>158.96226415094338</v>
      </c>
      <c r="S796" t="str">
        <f t="shared" si="76"/>
        <v>music</v>
      </c>
      <c r="T796" s="7" t="str">
        <f t="shared" si="77"/>
        <v>rock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72"/>
        <v>41005.957638888889</v>
      </c>
      <c r="K797">
        <v>1330094566</v>
      </c>
      <c r="L797" s="11">
        <f t="shared" si="73"/>
        <v>40963.363032407404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74"/>
        <v>0.89456869009584661</v>
      </c>
      <c r="R797" s="6">
        <f t="shared" si="75"/>
        <v>85.054347826086953</v>
      </c>
      <c r="S797" t="str">
        <f t="shared" si="76"/>
        <v>music</v>
      </c>
      <c r="T797" s="7" t="str">
        <f t="shared" si="77"/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72"/>
        <v>41532.631944444445</v>
      </c>
      <c r="K798">
        <v>1376687485</v>
      </c>
      <c r="L798" s="11">
        <f t="shared" si="73"/>
        <v>41502.632928240739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74"/>
        <v>0.98667982239763197</v>
      </c>
      <c r="R798" s="6">
        <f t="shared" si="75"/>
        <v>112.61111111111111</v>
      </c>
      <c r="S798" t="str">
        <f t="shared" si="76"/>
        <v>music</v>
      </c>
      <c r="T798" s="7" t="str">
        <f t="shared" si="77"/>
        <v>rock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72"/>
        <v>41027.916666666664</v>
      </c>
      <c r="K799">
        <v>1332978688</v>
      </c>
      <c r="L799" s="11">
        <f t="shared" si="73"/>
        <v>40996.744074074071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74"/>
        <v>0.92994420334779915</v>
      </c>
      <c r="R799" s="6">
        <f t="shared" si="75"/>
        <v>45.436619718309856</v>
      </c>
      <c r="S799" t="str">
        <f t="shared" si="76"/>
        <v>music</v>
      </c>
      <c r="T799" s="7" t="str">
        <f t="shared" si="77"/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72"/>
        <v>41912.340127314819</v>
      </c>
      <c r="K800">
        <v>1409494187</v>
      </c>
      <c r="L800" s="11">
        <f t="shared" si="73"/>
        <v>41882.340127314819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74"/>
        <v>0.87043024123352397</v>
      </c>
      <c r="R800" s="6">
        <f t="shared" si="75"/>
        <v>46.218390804597703</v>
      </c>
      <c r="S800" t="str">
        <f t="shared" si="76"/>
        <v>music</v>
      </c>
      <c r="T800" s="7" t="str">
        <f t="shared" si="77"/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72"/>
        <v>41026.417199074072</v>
      </c>
      <c r="K801">
        <v>1332950446</v>
      </c>
      <c r="L801" s="11">
        <f t="shared" si="73"/>
        <v>40996.417199074072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74"/>
        <v>0.99980003999200162</v>
      </c>
      <c r="R801" s="6">
        <f t="shared" si="75"/>
        <v>178.60714285714286</v>
      </c>
      <c r="S801" t="str">
        <f t="shared" si="76"/>
        <v>music</v>
      </c>
      <c r="T801" s="7" t="str">
        <f t="shared" si="77"/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72"/>
        <v>41893.183495370373</v>
      </c>
      <c r="K802">
        <v>1407839054</v>
      </c>
      <c r="L802" s="11">
        <f t="shared" si="73"/>
        <v>41863.183495370373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74"/>
        <v>0.6573181419807187</v>
      </c>
      <c r="R802" s="6">
        <f t="shared" si="75"/>
        <v>40.75</v>
      </c>
      <c r="S802" t="str">
        <f t="shared" si="76"/>
        <v>music</v>
      </c>
      <c r="T802" s="7" t="str">
        <f t="shared" si="77"/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72"/>
        <v>40725.545370370368</v>
      </c>
      <c r="K803">
        <v>1306955120</v>
      </c>
      <c r="L803" s="11">
        <f t="shared" si="73"/>
        <v>40695.545370370368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74"/>
        <v>0.89668808256703869</v>
      </c>
      <c r="R803" s="6">
        <f t="shared" si="75"/>
        <v>43.733921568627444</v>
      </c>
      <c r="S803" t="str">
        <f t="shared" si="76"/>
        <v>music</v>
      </c>
      <c r="T803" s="7" t="str">
        <f t="shared" si="77"/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72"/>
        <v>41168.920138888891</v>
      </c>
      <c r="K804">
        <v>1343867524</v>
      </c>
      <c r="L804" s="11">
        <f t="shared" si="73"/>
        <v>41122.772268518514</v>
      </c>
      <c r="M804" t="b">
        <v>0</v>
      </c>
      <c r="N804">
        <v>75</v>
      </c>
      <c r="O804" t="b">
        <v>1</v>
      </c>
      <c r="P804" t="s">
        <v>8276</v>
      </c>
      <c r="Q804" s="5">
        <f t="shared" si="74"/>
        <v>0.98684210526315785</v>
      </c>
      <c r="R804" s="6">
        <f t="shared" si="75"/>
        <v>81.066666666666663</v>
      </c>
      <c r="S804" t="str">
        <f t="shared" si="76"/>
        <v>music</v>
      </c>
      <c r="T804" s="7" t="str">
        <f t="shared" si="77"/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72"/>
        <v>40691.791666666664</v>
      </c>
      <c r="K805">
        <v>1304376478</v>
      </c>
      <c r="L805" s="11">
        <f t="shared" si="73"/>
        <v>40665.699976851851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74"/>
        <v>0.81128747795414458</v>
      </c>
      <c r="R805" s="6">
        <f t="shared" si="75"/>
        <v>74.60526315789474</v>
      </c>
      <c r="S805" t="str">
        <f t="shared" si="76"/>
        <v>music</v>
      </c>
      <c r="T805" s="7" t="str">
        <f t="shared" si="77"/>
        <v>rock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72"/>
        <v>40746.915972222225</v>
      </c>
      <c r="K806">
        <v>1309919526</v>
      </c>
      <c r="L806" s="11">
        <f t="shared" si="73"/>
        <v>40729.855624999997</v>
      </c>
      <c r="M806" t="b">
        <v>0</v>
      </c>
      <c r="N806">
        <v>18</v>
      </c>
      <c r="O806" t="b">
        <v>1</v>
      </c>
      <c r="P806" t="s">
        <v>8276</v>
      </c>
      <c r="Q806" s="5">
        <f t="shared" si="74"/>
        <v>1</v>
      </c>
      <c r="R806" s="6">
        <f t="shared" si="75"/>
        <v>305.55555555555554</v>
      </c>
      <c r="S806" t="str">
        <f t="shared" si="76"/>
        <v>music</v>
      </c>
      <c r="T806" s="7" t="str">
        <f t="shared" si="77"/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72"/>
        <v>40740.708333333336</v>
      </c>
      <c r="K807">
        <v>1306525512</v>
      </c>
      <c r="L807" s="11">
        <f t="shared" si="73"/>
        <v>40690.573055555556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74"/>
        <v>0.95238095238095233</v>
      </c>
      <c r="R807" s="6">
        <f t="shared" si="75"/>
        <v>58.333333333333336</v>
      </c>
      <c r="S807" t="str">
        <f t="shared" si="76"/>
        <v>music</v>
      </c>
      <c r="T807" s="7" t="str">
        <f t="shared" si="77"/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72"/>
        <v>40793.441423611112</v>
      </c>
      <c r="K808">
        <v>1312821339</v>
      </c>
      <c r="L808" s="11">
        <f t="shared" si="73"/>
        <v>40763.441423611112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74"/>
        <v>0.95751047277079593</v>
      </c>
      <c r="R808" s="6">
        <f t="shared" si="75"/>
        <v>117.67605633802818</v>
      </c>
      <c r="S808" t="str">
        <f t="shared" si="76"/>
        <v>music</v>
      </c>
      <c r="T808" s="7" t="str">
        <f t="shared" si="77"/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72"/>
        <v>42794.833333333328</v>
      </c>
      <c r="K809">
        <v>1485270311</v>
      </c>
      <c r="L809" s="11">
        <f t="shared" si="73"/>
        <v>42759.378599537042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74"/>
        <v>0.95124851367419738</v>
      </c>
      <c r="R809" s="6">
        <f t="shared" si="75"/>
        <v>73.771929824561397</v>
      </c>
      <c r="S809" t="str">
        <f t="shared" si="76"/>
        <v>music</v>
      </c>
      <c r="T809" s="7" t="str">
        <f t="shared" si="77"/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72"/>
        <v>41994.957638888889</v>
      </c>
      <c r="K810">
        <v>1416363886</v>
      </c>
      <c r="L810" s="11">
        <f t="shared" si="73"/>
        <v>41961.850532407407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74"/>
        <v>1</v>
      </c>
      <c r="R810" s="6">
        <f t="shared" si="75"/>
        <v>104.65116279069767</v>
      </c>
      <c r="S810" t="str">
        <f t="shared" si="76"/>
        <v>music</v>
      </c>
      <c r="T810" s="7" t="str">
        <f t="shared" si="77"/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72"/>
        <v>41658.583680555559</v>
      </c>
      <c r="K811">
        <v>1387569630</v>
      </c>
      <c r="L811" s="11">
        <f t="shared" si="73"/>
        <v>41628.583680555559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74"/>
        <v>0.96362322331968198</v>
      </c>
      <c r="R811" s="6">
        <f t="shared" si="75"/>
        <v>79.82692307692308</v>
      </c>
      <c r="S811" t="str">
        <f t="shared" si="76"/>
        <v>music</v>
      </c>
      <c r="T811" s="7" t="str">
        <f t="shared" si="77"/>
        <v>rock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72"/>
        <v>41152.806273148148</v>
      </c>
      <c r="K812">
        <v>1343870462</v>
      </c>
      <c r="L812" s="11">
        <f t="shared" si="73"/>
        <v>41122.806273148148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74"/>
        <v>0.95238095238095233</v>
      </c>
      <c r="R812" s="6">
        <f t="shared" si="75"/>
        <v>58.333333333333336</v>
      </c>
      <c r="S812" t="str">
        <f t="shared" si="76"/>
        <v>music</v>
      </c>
      <c r="T812" s="7" t="str">
        <f t="shared" si="77"/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72"/>
        <v>41465.452777777777</v>
      </c>
      <c r="K813">
        <v>1371569202</v>
      </c>
      <c r="L813" s="11">
        <f t="shared" si="73"/>
        <v>41443.393541666665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74"/>
        <v>0.96153846153846156</v>
      </c>
      <c r="R813" s="6">
        <f t="shared" si="75"/>
        <v>86.666666666666671</v>
      </c>
      <c r="S813" t="str">
        <f t="shared" si="76"/>
        <v>music</v>
      </c>
      <c r="T813" s="7" t="str">
        <f t="shared" si="77"/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72"/>
        <v>41334.331944444442</v>
      </c>
      <c r="K814">
        <v>1357604752</v>
      </c>
      <c r="L814" s="11">
        <f t="shared" si="73"/>
        <v>41281.767962962964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74"/>
        <v>0.65861690450054888</v>
      </c>
      <c r="R814" s="6">
        <f t="shared" si="75"/>
        <v>27.606060606060606</v>
      </c>
      <c r="S814" t="str">
        <f t="shared" si="76"/>
        <v>music</v>
      </c>
      <c r="T814" s="7" t="str">
        <f t="shared" si="77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72"/>
        <v>41110.710243055553</v>
      </c>
      <c r="K815">
        <v>1340233365</v>
      </c>
      <c r="L815" s="11">
        <f t="shared" si="73"/>
        <v>41080.710243055553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74"/>
        <v>0.62501562539063471</v>
      </c>
      <c r="R815" s="6">
        <f t="shared" si="75"/>
        <v>24.999375000000001</v>
      </c>
      <c r="S815" t="str">
        <f t="shared" si="76"/>
        <v>music</v>
      </c>
      <c r="T815" s="7" t="str">
        <f t="shared" si="77"/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72"/>
        <v>40694.50277777778</v>
      </c>
      <c r="K816">
        <v>1305568201</v>
      </c>
      <c r="L816" s="11">
        <f t="shared" si="73"/>
        <v>40679.493067129632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74"/>
        <v>0.78554595443833464</v>
      </c>
      <c r="R816" s="6">
        <f t="shared" si="75"/>
        <v>45.464285714285715</v>
      </c>
      <c r="S816" t="str">
        <f t="shared" si="76"/>
        <v>music</v>
      </c>
      <c r="T816" s="7" t="str">
        <f t="shared" si="77"/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72"/>
        <v>41944.667858796296</v>
      </c>
      <c r="K817">
        <v>1412287303</v>
      </c>
      <c r="L817" s="11">
        <f t="shared" si="73"/>
        <v>41914.667858796296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74"/>
        <v>0.93457943925233644</v>
      </c>
      <c r="R817" s="6">
        <f t="shared" si="75"/>
        <v>99.534883720930239</v>
      </c>
      <c r="S817" t="str">
        <f t="shared" si="76"/>
        <v>music</v>
      </c>
      <c r="T817" s="7" t="str">
        <f t="shared" si="77"/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72"/>
        <v>41373.020833333336</v>
      </c>
      <c r="K818">
        <v>1362776043</v>
      </c>
      <c r="L818" s="11">
        <f t="shared" si="73"/>
        <v>41341.620868055557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74"/>
        <v>0.86864262181161622</v>
      </c>
      <c r="R818" s="6">
        <f t="shared" si="75"/>
        <v>39.31</v>
      </c>
      <c r="S818" t="str">
        <f t="shared" si="76"/>
        <v>music</v>
      </c>
      <c r="T818" s="7" t="str">
        <f t="shared" si="77"/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72"/>
        <v>40978.957638888889</v>
      </c>
      <c r="K819">
        <v>1326810211</v>
      </c>
      <c r="L819" s="11">
        <f t="shared" si="73"/>
        <v>40925.349664351852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74"/>
        <v>0.72933785846955745</v>
      </c>
      <c r="R819" s="6">
        <f t="shared" si="75"/>
        <v>89.419999999999987</v>
      </c>
      <c r="S819" t="str">
        <f t="shared" si="76"/>
        <v>music</v>
      </c>
      <c r="T819" s="7" t="str">
        <f t="shared" si="77"/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72"/>
        <v>41128.459027777775</v>
      </c>
      <c r="K820">
        <v>1343682681</v>
      </c>
      <c r="L820" s="11">
        <f t="shared" si="73"/>
        <v>41120.632881944446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74"/>
        <v>0.64220183486238536</v>
      </c>
      <c r="R820" s="6">
        <f t="shared" si="75"/>
        <v>28.684210526315791</v>
      </c>
      <c r="S820" t="str">
        <f t="shared" si="76"/>
        <v>music</v>
      </c>
      <c r="T820" s="7" t="str">
        <f t="shared" si="77"/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72"/>
        <v>41628.947222222225</v>
      </c>
      <c r="K821">
        <v>1386806254</v>
      </c>
      <c r="L821" s="11">
        <f t="shared" si="73"/>
        <v>41619.748310185183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74"/>
        <v>0.91954022988505746</v>
      </c>
      <c r="R821" s="6">
        <f t="shared" si="75"/>
        <v>31.071428571428573</v>
      </c>
      <c r="S821" t="str">
        <f t="shared" si="76"/>
        <v>music</v>
      </c>
      <c r="T821" s="7" t="str">
        <f t="shared" si="77"/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72"/>
        <v>41798.958333333336</v>
      </c>
      <c r="K822">
        <v>1399666342</v>
      </c>
      <c r="L822" s="11">
        <f t="shared" si="73"/>
        <v>41768.591921296298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74"/>
        <v>0.74599030212607231</v>
      </c>
      <c r="R822" s="6">
        <f t="shared" si="75"/>
        <v>70.55263157894737</v>
      </c>
      <c r="S822" t="str">
        <f t="shared" si="76"/>
        <v>music</v>
      </c>
      <c r="T822" s="7" t="str">
        <f t="shared" si="77"/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72"/>
        <v>42127.917361111111</v>
      </c>
      <c r="K823">
        <v>1427753265</v>
      </c>
      <c r="L823" s="11">
        <f t="shared" si="73"/>
        <v>42093.672048611115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74"/>
        <v>1</v>
      </c>
      <c r="R823" s="6">
        <f t="shared" si="75"/>
        <v>224.12820512820514</v>
      </c>
      <c r="S823" t="str">
        <f t="shared" si="76"/>
        <v>music</v>
      </c>
      <c r="T823" s="7" t="str">
        <f t="shared" si="77"/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72"/>
        <v>41187.697337962964</v>
      </c>
      <c r="K824">
        <v>1346885050</v>
      </c>
      <c r="L824" s="11">
        <f t="shared" si="73"/>
        <v>41157.697337962964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74"/>
        <v>0.83916083916083917</v>
      </c>
      <c r="R824" s="6">
        <f t="shared" si="75"/>
        <v>51.811594202898547</v>
      </c>
      <c r="S824" t="str">
        <f t="shared" si="76"/>
        <v>music</v>
      </c>
      <c r="T824" s="7" t="str">
        <f t="shared" si="77"/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72"/>
        <v>42085.681157407409</v>
      </c>
      <c r="K825">
        <v>1424474452</v>
      </c>
      <c r="L825" s="11">
        <f t="shared" si="73"/>
        <v>42055.722824074073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74"/>
        <v>0.55710306406685239</v>
      </c>
      <c r="R825" s="6">
        <f t="shared" si="75"/>
        <v>43.515151515151516</v>
      </c>
      <c r="S825" t="str">
        <f t="shared" si="76"/>
        <v>music</v>
      </c>
      <c r="T825" s="7" t="str">
        <f t="shared" si="77"/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72"/>
        <v>40286.040972222225</v>
      </c>
      <c r="K826">
        <v>1268459318</v>
      </c>
      <c r="L826" s="11">
        <f t="shared" si="73"/>
        <v>40249.992106481484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74"/>
        <v>0.74415143481698531</v>
      </c>
      <c r="R826" s="6">
        <f t="shared" si="75"/>
        <v>39.816666666666663</v>
      </c>
      <c r="S826" t="str">
        <f t="shared" si="76"/>
        <v>music</v>
      </c>
      <c r="T826" s="7" t="str">
        <f t="shared" si="77"/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72"/>
        <v>41211.056527777779</v>
      </c>
      <c r="K827">
        <v>1349335284</v>
      </c>
      <c r="L827" s="11">
        <f t="shared" si="73"/>
        <v>41186.056527777779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74"/>
        <v>0.995698582125219</v>
      </c>
      <c r="R827" s="6">
        <f t="shared" si="75"/>
        <v>126.8080808080808</v>
      </c>
      <c r="S827" t="str">
        <f t="shared" si="76"/>
        <v>music</v>
      </c>
      <c r="T827" s="7" t="str">
        <f t="shared" si="77"/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72"/>
        <v>40993.746874999997</v>
      </c>
      <c r="K828">
        <v>1330908930</v>
      </c>
      <c r="L828" s="11">
        <f t="shared" si="73"/>
        <v>40972.788541666669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74"/>
        <v>0.98566308243727596</v>
      </c>
      <c r="R828" s="6">
        <f t="shared" si="75"/>
        <v>113.87755102040816</v>
      </c>
      <c r="S828" t="str">
        <f t="shared" si="76"/>
        <v>music</v>
      </c>
      <c r="T828" s="7" t="str">
        <f t="shared" si="77"/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72"/>
        <v>40953.575694444444</v>
      </c>
      <c r="K829">
        <v>1326972107</v>
      </c>
      <c r="L829" s="11">
        <f t="shared" si="73"/>
        <v>40927.223460648151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74"/>
        <v>0.967741935483871</v>
      </c>
      <c r="R829" s="6">
        <f t="shared" si="75"/>
        <v>28.181818181818183</v>
      </c>
      <c r="S829" t="str">
        <f t="shared" si="76"/>
        <v>music</v>
      </c>
      <c r="T829" s="7" t="str">
        <f t="shared" si="77"/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72"/>
        <v>41085.433333333334</v>
      </c>
      <c r="K830">
        <v>1339549982</v>
      </c>
      <c r="L830" s="11">
        <f t="shared" si="73"/>
        <v>41072.800717592589</v>
      </c>
      <c r="M830" t="b">
        <v>0</v>
      </c>
      <c r="N830">
        <v>38</v>
      </c>
      <c r="O830" t="b">
        <v>1</v>
      </c>
      <c r="P830" t="s">
        <v>8276</v>
      </c>
      <c r="Q830" s="5">
        <f t="shared" si="74"/>
        <v>0.93457943925233644</v>
      </c>
      <c r="R830" s="6">
        <f t="shared" si="75"/>
        <v>36.60526315789474</v>
      </c>
      <c r="S830" t="str">
        <f t="shared" si="76"/>
        <v>music</v>
      </c>
      <c r="T830" s="7" t="str">
        <f t="shared" si="77"/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72"/>
        <v>42564.551388888889</v>
      </c>
      <c r="K831">
        <v>1463253240</v>
      </c>
      <c r="L831" s="11">
        <f t="shared" si="73"/>
        <v>42504.551388888889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74"/>
        <v>0.96153846153846156</v>
      </c>
      <c r="R831" s="6">
        <f t="shared" si="75"/>
        <v>32.5</v>
      </c>
      <c r="S831" t="str">
        <f t="shared" si="76"/>
        <v>music</v>
      </c>
      <c r="T831" s="7" t="str">
        <f t="shared" si="77"/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72"/>
        <v>41355.234085648146</v>
      </c>
      <c r="K832">
        <v>1361363825</v>
      </c>
      <c r="L832" s="11">
        <f t="shared" si="73"/>
        <v>41325.275752314818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74"/>
        <v>0.92735703245749612</v>
      </c>
      <c r="R832" s="6">
        <f t="shared" si="75"/>
        <v>60.65625</v>
      </c>
      <c r="S832" t="str">
        <f t="shared" si="76"/>
        <v>music</v>
      </c>
      <c r="T832" s="7" t="str">
        <f t="shared" si="77"/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72"/>
        <v>41026.396921296298</v>
      </c>
      <c r="K833">
        <v>1332948694</v>
      </c>
      <c r="L833" s="11">
        <f t="shared" si="73"/>
        <v>40996.396921296298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74"/>
        <v>0.42857142857142855</v>
      </c>
      <c r="R833" s="6">
        <f t="shared" si="75"/>
        <v>175</v>
      </c>
      <c r="S833" t="str">
        <f t="shared" si="76"/>
        <v>music</v>
      </c>
      <c r="T833" s="7" t="str">
        <f t="shared" si="77"/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72"/>
        <v>40929.092361111107</v>
      </c>
      <c r="K834">
        <v>1321978335</v>
      </c>
      <c r="L834" s="11">
        <f t="shared" si="73"/>
        <v>40869.425173611111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74"/>
        <v>0.99396596395481829</v>
      </c>
      <c r="R834" s="6">
        <f t="shared" si="75"/>
        <v>97.993896103896105</v>
      </c>
      <c r="S834" t="str">
        <f t="shared" si="76"/>
        <v>music</v>
      </c>
      <c r="T834" s="7" t="str">
        <f t="shared" si="77"/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78">(I835/86400)+25569+(-6/24)</f>
        <v>41748.628182870372</v>
      </c>
      <c r="K835">
        <v>1395349475</v>
      </c>
      <c r="L835" s="11">
        <f t="shared" ref="L835:L898" si="79">(K835/86400)+25569+(-6/24)</f>
        <v>41718.628182870372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80">D835/E835</f>
        <v>0.98360655737704916</v>
      </c>
      <c r="R835" s="6">
        <f t="shared" ref="R835:R898" si="81">E835/N835</f>
        <v>148.78048780487805</v>
      </c>
      <c r="S835" t="str">
        <f t="shared" ref="S835:S898" si="82">LEFT(P835,SEARCH("/",P835,1)-1)</f>
        <v>music</v>
      </c>
      <c r="T835" s="7" t="str">
        <f t="shared" ref="T835:T898" si="83">RIGHT(P835,LEN(P835) - SEARCH("/", P835, SEARCH("/", P835)))</f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78"/>
        <v>41455.915972222225</v>
      </c>
      <c r="K836">
        <v>1369770292</v>
      </c>
      <c r="L836" s="11">
        <f t="shared" si="79"/>
        <v>41422.572824074072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80"/>
        <v>0.76325284485151268</v>
      </c>
      <c r="R836" s="6">
        <f t="shared" si="81"/>
        <v>96.08</v>
      </c>
      <c r="S836" t="str">
        <f t="shared" si="82"/>
        <v>music</v>
      </c>
      <c r="T836" s="7" t="str">
        <f t="shared" si="83"/>
        <v>rock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78"/>
        <v>41047.875</v>
      </c>
      <c r="K837">
        <v>1333709958</v>
      </c>
      <c r="L837" s="11">
        <f t="shared" si="79"/>
        <v>41005.20784722222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80"/>
        <v>0.85287846481876328</v>
      </c>
      <c r="R837" s="6">
        <f t="shared" si="81"/>
        <v>58.625</v>
      </c>
      <c r="S837" t="str">
        <f t="shared" si="82"/>
        <v>music</v>
      </c>
      <c r="T837" s="7" t="str">
        <f t="shared" si="83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78"/>
        <v>41553.806921296295</v>
      </c>
      <c r="K838">
        <v>1378516918</v>
      </c>
      <c r="L838" s="11">
        <f t="shared" si="79"/>
        <v>41523.806921296295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80"/>
        <v>0.99078176644499572</v>
      </c>
      <c r="R838" s="6">
        <f t="shared" si="81"/>
        <v>109.70695652173914</v>
      </c>
      <c r="S838" t="str">
        <f t="shared" si="82"/>
        <v>music</v>
      </c>
      <c r="T838" s="7" t="str">
        <f t="shared" si="83"/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78"/>
        <v>41760.748402777775</v>
      </c>
      <c r="K839">
        <v>1396396662</v>
      </c>
      <c r="L839" s="11">
        <f t="shared" si="79"/>
        <v>41730.748402777775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80"/>
        <v>0.82101806239737274</v>
      </c>
      <c r="R839" s="6">
        <f t="shared" si="81"/>
        <v>49.112903225806448</v>
      </c>
      <c r="S839" t="str">
        <f t="shared" si="82"/>
        <v>music</v>
      </c>
      <c r="T839" s="7" t="str">
        <f t="shared" si="83"/>
        <v>rock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78"/>
        <v>40925.647974537038</v>
      </c>
      <c r="K840">
        <v>1324243985</v>
      </c>
      <c r="L840" s="11">
        <f t="shared" si="79"/>
        <v>40895.647974537038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80"/>
        <v>0.68775790921595603</v>
      </c>
      <c r="R840" s="6">
        <f t="shared" si="81"/>
        <v>47.672131147540981</v>
      </c>
      <c r="S840" t="str">
        <f t="shared" si="82"/>
        <v>music</v>
      </c>
      <c r="T840" s="7" t="str">
        <f t="shared" si="83"/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78"/>
        <v>41174.513379629629</v>
      </c>
      <c r="K841">
        <v>1345745956</v>
      </c>
      <c r="L841" s="11">
        <f t="shared" si="79"/>
        <v>41144.513379629629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80"/>
        <v>0.85751085179982955</v>
      </c>
      <c r="R841" s="6">
        <f t="shared" si="81"/>
        <v>60.737812499999997</v>
      </c>
      <c r="S841" t="str">
        <f t="shared" si="82"/>
        <v>music</v>
      </c>
      <c r="T841" s="7" t="str">
        <f t="shared" si="83"/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78"/>
        <v>42636.976701388892</v>
      </c>
      <c r="K842">
        <v>1472102787</v>
      </c>
      <c r="L842" s="11">
        <f t="shared" si="79"/>
        <v>42606.976701388892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80"/>
        <v>0.83045028675448407</v>
      </c>
      <c r="R842" s="6">
        <f t="shared" si="81"/>
        <v>63.37715789473684</v>
      </c>
      <c r="S842" t="str">
        <f t="shared" si="82"/>
        <v>music</v>
      </c>
      <c r="T842" s="7" t="str">
        <f t="shared" si="83"/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78"/>
        <v>41953.630358796298</v>
      </c>
      <c r="K843">
        <v>1413058063</v>
      </c>
      <c r="L843" s="11">
        <f t="shared" si="79"/>
        <v>41923.588692129633</v>
      </c>
      <c r="M843" t="b">
        <v>1</v>
      </c>
      <c r="N843">
        <v>94</v>
      </c>
      <c r="O843" t="b">
        <v>1</v>
      </c>
      <c r="P843" t="s">
        <v>8277</v>
      </c>
      <c r="Q843" s="5">
        <f t="shared" si="80"/>
        <v>0.98697196999605208</v>
      </c>
      <c r="R843" s="6">
        <f t="shared" si="81"/>
        <v>53.893617021276597</v>
      </c>
      <c r="S843" t="str">
        <f t="shared" si="82"/>
        <v>music</v>
      </c>
      <c r="T843" s="7" t="str">
        <f t="shared" si="83"/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78"/>
        <v>41560.915972222225</v>
      </c>
      <c r="K844">
        <v>1378735983</v>
      </c>
      <c r="L844" s="11">
        <f t="shared" si="79"/>
        <v>41526.34239583333</v>
      </c>
      <c r="M844" t="b">
        <v>1</v>
      </c>
      <c r="N844">
        <v>39</v>
      </c>
      <c r="O844" t="b">
        <v>1</v>
      </c>
      <c r="P844" t="s">
        <v>8277</v>
      </c>
      <c r="Q844" s="5">
        <f t="shared" si="80"/>
        <v>0.95858895705521474</v>
      </c>
      <c r="R844" s="6">
        <f t="shared" si="81"/>
        <v>66.871794871794876</v>
      </c>
      <c r="S844" t="str">
        <f t="shared" si="82"/>
        <v>music</v>
      </c>
      <c r="T844" s="7" t="str">
        <f t="shared" si="83"/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78"/>
        <v>42712.083333333328</v>
      </c>
      <c r="K845">
        <v>1479708680</v>
      </c>
      <c r="L845" s="11">
        <f t="shared" si="79"/>
        <v>42695.007870370369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80"/>
        <v>0.3743448964312453</v>
      </c>
      <c r="R845" s="6">
        <f t="shared" si="81"/>
        <v>63.102362204724407</v>
      </c>
      <c r="S845" t="str">
        <f t="shared" si="82"/>
        <v>music</v>
      </c>
      <c r="T845" s="7" t="str">
        <f t="shared" si="83"/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78"/>
        <v>41943.957638888889</v>
      </c>
      <c r="K846">
        <v>1411489552</v>
      </c>
      <c r="L846" s="11">
        <f t="shared" si="79"/>
        <v>41905.434629629628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80"/>
        <v>0.51510989010989006</v>
      </c>
      <c r="R846" s="6">
        <f t="shared" si="81"/>
        <v>36.628930817610062</v>
      </c>
      <c r="S846" t="str">
        <f t="shared" si="82"/>
        <v>music</v>
      </c>
      <c r="T846" s="7" t="str">
        <f t="shared" si="83"/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78"/>
        <v>42617.915972222225</v>
      </c>
      <c r="K847">
        <v>1469595396</v>
      </c>
      <c r="L847" s="11">
        <f t="shared" si="79"/>
        <v>42577.955972222218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80"/>
        <v>0.83070139441536062</v>
      </c>
      <c r="R847" s="6">
        <f t="shared" si="81"/>
        <v>34.005706214689269</v>
      </c>
      <c r="S847" t="str">
        <f t="shared" si="82"/>
        <v>music</v>
      </c>
      <c r="T847" s="7" t="str">
        <f t="shared" si="83"/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78"/>
        <v>41708.333333333336</v>
      </c>
      <c r="K848">
        <v>1393233855</v>
      </c>
      <c r="L848" s="11">
        <f t="shared" si="79"/>
        <v>41694.141840277778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80"/>
        <v>0.81966602335303018</v>
      </c>
      <c r="R848" s="6">
        <f t="shared" si="81"/>
        <v>28.553404255319148</v>
      </c>
      <c r="S848" t="str">
        <f t="shared" si="82"/>
        <v>music</v>
      </c>
      <c r="T848" s="7" t="str">
        <f t="shared" si="83"/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78"/>
        <v>42195.548333333332</v>
      </c>
      <c r="K849">
        <v>1433963376</v>
      </c>
      <c r="L849" s="11">
        <f t="shared" si="79"/>
        <v>42165.548333333332</v>
      </c>
      <c r="M849" t="b">
        <v>0</v>
      </c>
      <c r="N849">
        <v>1</v>
      </c>
      <c r="O849" t="b">
        <v>1</v>
      </c>
      <c r="P849" t="s">
        <v>8277</v>
      </c>
      <c r="Q849" s="5">
        <f t="shared" si="80"/>
        <v>1</v>
      </c>
      <c r="R849" s="6">
        <f t="shared" si="81"/>
        <v>10</v>
      </c>
      <c r="S849" t="str">
        <f t="shared" si="82"/>
        <v>music</v>
      </c>
      <c r="T849" s="7" t="str">
        <f t="shared" si="83"/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78"/>
        <v>42108.542048611111</v>
      </c>
      <c r="K850">
        <v>1426446033</v>
      </c>
      <c r="L850" s="11">
        <f t="shared" si="79"/>
        <v>42078.542048611111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80"/>
        <v>1</v>
      </c>
      <c r="R850" s="6">
        <f t="shared" si="81"/>
        <v>18.75</v>
      </c>
      <c r="S850" t="str">
        <f t="shared" si="82"/>
        <v>music</v>
      </c>
      <c r="T850" s="7" t="str">
        <f t="shared" si="83"/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78"/>
        <v>42078.857222222221</v>
      </c>
      <c r="K851">
        <v>1424057664</v>
      </c>
      <c r="L851" s="11">
        <f t="shared" si="79"/>
        <v>42050.898888888885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80"/>
        <v>0.8340283569641368</v>
      </c>
      <c r="R851" s="6">
        <f t="shared" si="81"/>
        <v>41.704347826086959</v>
      </c>
      <c r="S851" t="str">
        <f t="shared" si="82"/>
        <v>music</v>
      </c>
      <c r="T851" s="7" t="str">
        <f t="shared" si="83"/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78"/>
        <v>42484.957638888889</v>
      </c>
      <c r="K852">
        <v>1458762717</v>
      </c>
      <c r="L852" s="11">
        <f t="shared" si="79"/>
        <v>42452.577743055561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80"/>
        <v>0.64443370388271304</v>
      </c>
      <c r="R852" s="6">
        <f t="shared" si="81"/>
        <v>46.669172932330824</v>
      </c>
      <c r="S852" t="str">
        <f t="shared" si="82"/>
        <v>music</v>
      </c>
      <c r="T852" s="7" t="str">
        <f t="shared" si="83"/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78"/>
        <v>42582.572916666672</v>
      </c>
      <c r="K853">
        <v>1464815253</v>
      </c>
      <c r="L853" s="11">
        <f t="shared" si="79"/>
        <v>42522.630243055552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80"/>
        <v>0.76657723265619016</v>
      </c>
      <c r="R853" s="6">
        <f t="shared" si="81"/>
        <v>37.271428571428572</v>
      </c>
      <c r="S853" t="str">
        <f t="shared" si="82"/>
        <v>music</v>
      </c>
      <c r="T853" s="7" t="str">
        <f t="shared" si="83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78"/>
        <v>42667.625</v>
      </c>
      <c r="K854">
        <v>1476386395</v>
      </c>
      <c r="L854" s="11">
        <f t="shared" si="79"/>
        <v>42656.555497685185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80"/>
        <v>0.95264017419706037</v>
      </c>
      <c r="R854" s="6">
        <f t="shared" si="81"/>
        <v>59.258064516129032</v>
      </c>
      <c r="S854" t="str">
        <f t="shared" si="82"/>
        <v>music</v>
      </c>
      <c r="T854" s="7" t="str">
        <f t="shared" si="83"/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78"/>
        <v>42051.582280092596</v>
      </c>
      <c r="K855">
        <v>1421524709</v>
      </c>
      <c r="L855" s="11">
        <f t="shared" si="79"/>
        <v>42021.582280092596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80"/>
        <v>1</v>
      </c>
      <c r="R855" s="6">
        <f t="shared" si="81"/>
        <v>30</v>
      </c>
      <c r="S855" t="str">
        <f t="shared" si="82"/>
        <v>music</v>
      </c>
      <c r="T855" s="7" t="str">
        <f t="shared" si="83"/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78"/>
        <v>42731.962337962963</v>
      </c>
      <c r="K856">
        <v>1480309546</v>
      </c>
      <c r="L856" s="11">
        <f t="shared" si="79"/>
        <v>42701.962337962963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80"/>
        <v>0.84587695837250831</v>
      </c>
      <c r="R856" s="6">
        <f t="shared" si="81"/>
        <v>65.8623246492986</v>
      </c>
      <c r="S856" t="str">
        <f t="shared" si="82"/>
        <v>music</v>
      </c>
      <c r="T856" s="7" t="str">
        <f t="shared" si="83"/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78"/>
        <v>42574.875196759254</v>
      </c>
      <c r="K857">
        <v>1466737217</v>
      </c>
      <c r="L857" s="11">
        <f t="shared" si="79"/>
        <v>42544.875196759254</v>
      </c>
      <c r="M857" t="b">
        <v>0</v>
      </c>
      <c r="N857">
        <v>47</v>
      </c>
      <c r="O857" t="b">
        <v>1</v>
      </c>
      <c r="P857" t="s">
        <v>8277</v>
      </c>
      <c r="Q857" s="5">
        <f t="shared" si="80"/>
        <v>0.96666666666666667</v>
      </c>
      <c r="R857" s="6">
        <f t="shared" si="81"/>
        <v>31.914893617021278</v>
      </c>
      <c r="S857" t="str">
        <f t="shared" si="82"/>
        <v>music</v>
      </c>
      <c r="T857" s="7" t="str">
        <f t="shared" si="83"/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78"/>
        <v>42668.541666666672</v>
      </c>
      <c r="K858">
        <v>1472282956</v>
      </c>
      <c r="L858" s="11">
        <f t="shared" si="79"/>
        <v>42609.061990740738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80"/>
        <v>0.45871559633027525</v>
      </c>
      <c r="R858" s="6">
        <f t="shared" si="81"/>
        <v>19.464285714285715</v>
      </c>
      <c r="S858" t="str">
        <f t="shared" si="82"/>
        <v>music</v>
      </c>
      <c r="T858" s="7" t="str">
        <f t="shared" si="83"/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78"/>
        <v>42333.373043981483</v>
      </c>
      <c r="K859">
        <v>1444831031</v>
      </c>
      <c r="L859" s="11">
        <f t="shared" si="79"/>
        <v>42291.331377314811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80"/>
        <v>1</v>
      </c>
      <c r="R859" s="6">
        <f t="shared" si="81"/>
        <v>50</v>
      </c>
      <c r="S859" t="str">
        <f t="shared" si="82"/>
        <v>music</v>
      </c>
      <c r="T859" s="7" t="str">
        <f t="shared" si="83"/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78"/>
        <v>42109.707638888889</v>
      </c>
      <c r="K860">
        <v>1426528418</v>
      </c>
      <c r="L860" s="11">
        <f t="shared" si="79"/>
        <v>42079.495578703703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80"/>
        <v>0.69441631415394056</v>
      </c>
      <c r="R860" s="6">
        <f t="shared" si="81"/>
        <v>22.737763157894737</v>
      </c>
      <c r="S860" t="str">
        <f t="shared" si="82"/>
        <v>music</v>
      </c>
      <c r="T860" s="7" t="str">
        <f t="shared" si="83"/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78"/>
        <v>42158.75</v>
      </c>
      <c r="K861">
        <v>1430768468</v>
      </c>
      <c r="L861" s="11">
        <f t="shared" si="79"/>
        <v>42128.570231481484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80"/>
        <v>0.95533795080009554</v>
      </c>
      <c r="R861" s="6">
        <f t="shared" si="81"/>
        <v>42.724489795918366</v>
      </c>
      <c r="S861" t="str">
        <f t="shared" si="82"/>
        <v>music</v>
      </c>
      <c r="T861" s="7" t="str">
        <f t="shared" si="83"/>
        <v>metal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78"/>
        <v>41600.274456018517</v>
      </c>
      <c r="K862">
        <v>1382528113</v>
      </c>
      <c r="L862" s="11">
        <f t="shared" si="79"/>
        <v>41570.232789351852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80"/>
        <v>5.5118110236220472</v>
      </c>
      <c r="R862" s="6">
        <f t="shared" si="81"/>
        <v>52.916666666666664</v>
      </c>
      <c r="S862" t="str">
        <f t="shared" si="82"/>
        <v>music</v>
      </c>
      <c r="T862" s="7" t="str">
        <f t="shared" si="83"/>
        <v>jazz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78"/>
        <v>42629.715324074074</v>
      </c>
      <c r="K863">
        <v>1471475404</v>
      </c>
      <c r="L863" s="11">
        <f t="shared" si="79"/>
        <v>42599.715324074074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80"/>
        <v>44.554455445544555</v>
      </c>
      <c r="R863" s="6">
        <f t="shared" si="81"/>
        <v>50.5</v>
      </c>
      <c r="S863" t="str">
        <f t="shared" si="82"/>
        <v>music</v>
      </c>
      <c r="T863" s="7" t="str">
        <f t="shared" si="83"/>
        <v>jazz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78"/>
        <v>41589.346620370372</v>
      </c>
      <c r="K864">
        <v>1381583948</v>
      </c>
      <c r="L864" s="11">
        <f t="shared" si="79"/>
        <v>41559.3049537037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80"/>
        <v>294.11764705882354</v>
      </c>
      <c r="R864" s="6">
        <f t="shared" si="81"/>
        <v>42.5</v>
      </c>
      <c r="S864" t="str">
        <f t="shared" si="82"/>
        <v>music</v>
      </c>
      <c r="T864" s="7" t="str">
        <f t="shared" si="83"/>
        <v>jazz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78"/>
        <v>40950.867662037039</v>
      </c>
      <c r="K865">
        <v>1326422966</v>
      </c>
      <c r="L865" s="11">
        <f t="shared" si="79"/>
        <v>40920.867662037039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80"/>
        <v>22.222222222222221</v>
      </c>
      <c r="R865" s="6">
        <f t="shared" si="81"/>
        <v>18</v>
      </c>
      <c r="S865" t="str">
        <f t="shared" si="82"/>
        <v>music</v>
      </c>
      <c r="T865" s="7" t="str">
        <f t="shared" si="83"/>
        <v>jazz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78"/>
        <v>41563.165972222225</v>
      </c>
      <c r="K866">
        <v>1379990038</v>
      </c>
      <c r="L866" s="11">
        <f t="shared" si="79"/>
        <v>41540.856921296298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80"/>
        <v>2.4074074074074074</v>
      </c>
      <c r="R866" s="6">
        <f t="shared" si="81"/>
        <v>34.177215189873415</v>
      </c>
      <c r="S866" t="str">
        <f t="shared" si="82"/>
        <v>music</v>
      </c>
      <c r="T866" s="7" t="str">
        <f t="shared" si="83"/>
        <v>jazz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78"/>
        <v>41290.523113425923</v>
      </c>
      <c r="K867">
        <v>1353177197</v>
      </c>
      <c r="L867" s="11">
        <f t="shared" si="79"/>
        <v>41230.523113425923</v>
      </c>
      <c r="M867" t="b">
        <v>0</v>
      </c>
      <c r="N867">
        <v>2</v>
      </c>
      <c r="O867" t="b">
        <v>0</v>
      </c>
      <c r="P867" t="s">
        <v>8278</v>
      </c>
      <c r="Q867" s="5">
        <f t="shared" si="80"/>
        <v>48.888888888888886</v>
      </c>
      <c r="R867" s="6">
        <f t="shared" si="81"/>
        <v>22.5</v>
      </c>
      <c r="S867" t="str">
        <f t="shared" si="82"/>
        <v>music</v>
      </c>
      <c r="T867" s="7" t="str">
        <f t="shared" si="83"/>
        <v>jazz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78"/>
        <v>42063.381944444445</v>
      </c>
      <c r="K868">
        <v>1421853518</v>
      </c>
      <c r="L868" s="11">
        <f t="shared" si="79"/>
        <v>42025.387939814813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80"/>
        <v>5.46875</v>
      </c>
      <c r="R868" s="6">
        <f t="shared" si="81"/>
        <v>58.18181818181818</v>
      </c>
      <c r="S868" t="str">
        <f t="shared" si="82"/>
        <v>music</v>
      </c>
      <c r="T868" s="7" t="str">
        <f t="shared" si="83"/>
        <v>jazz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78"/>
        <v>40147.957638888889</v>
      </c>
      <c r="K869">
        <v>1254450706</v>
      </c>
      <c r="L869" s="11">
        <f t="shared" si="79"/>
        <v>40087.855393518519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80"/>
        <v>4.1631973355537051</v>
      </c>
      <c r="R869" s="6">
        <f t="shared" si="81"/>
        <v>109.18181818181819</v>
      </c>
      <c r="S869" t="str">
        <f t="shared" si="82"/>
        <v>music</v>
      </c>
      <c r="T869" s="7" t="str">
        <f t="shared" si="83"/>
        <v>jazz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78"/>
        <v>41645.777754629627</v>
      </c>
      <c r="K870">
        <v>1386463198</v>
      </c>
      <c r="L870" s="11">
        <f t="shared" si="79"/>
        <v>41615.777754629627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80"/>
        <v>900</v>
      </c>
      <c r="R870" s="6">
        <f t="shared" si="81"/>
        <v>50</v>
      </c>
      <c r="S870" t="str">
        <f t="shared" si="82"/>
        <v>music</v>
      </c>
      <c r="T870" s="7" t="str">
        <f t="shared" si="83"/>
        <v>jazz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78"/>
        <v>41372.553900462961</v>
      </c>
      <c r="K871">
        <v>1362860257</v>
      </c>
      <c r="L871" s="11">
        <f t="shared" si="79"/>
        <v>41342.595567129625</v>
      </c>
      <c r="M871" t="b">
        <v>0</v>
      </c>
      <c r="N871">
        <v>3</v>
      </c>
      <c r="O871" t="b">
        <v>0</v>
      </c>
      <c r="P871" t="s">
        <v>8278</v>
      </c>
      <c r="Q871" s="5">
        <f t="shared" si="80"/>
        <v>8.4615384615384617</v>
      </c>
      <c r="R871" s="6">
        <f t="shared" si="81"/>
        <v>346.66666666666669</v>
      </c>
      <c r="S871" t="str">
        <f t="shared" si="82"/>
        <v>music</v>
      </c>
      <c r="T871" s="7" t="str">
        <f t="shared" si="83"/>
        <v>jazz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78"/>
        <v>41517.772256944445</v>
      </c>
      <c r="K872">
        <v>1375403523</v>
      </c>
      <c r="L872" s="11">
        <f t="shared" si="79"/>
        <v>41487.772256944445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80"/>
        <v>322.58064516129031</v>
      </c>
      <c r="R872" s="6">
        <f t="shared" si="81"/>
        <v>12.4</v>
      </c>
      <c r="S872" t="str">
        <f t="shared" si="82"/>
        <v>music</v>
      </c>
      <c r="T872" s="7" t="str">
        <f t="shared" si="83"/>
        <v>jazz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78"/>
        <v>41607.352951388893</v>
      </c>
      <c r="K873">
        <v>1383139695</v>
      </c>
      <c r="L873" s="11">
        <f t="shared" si="79"/>
        <v>41577.311284722222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80"/>
        <v>18.46153846153846</v>
      </c>
      <c r="R873" s="6">
        <f t="shared" si="81"/>
        <v>27.083333333333332</v>
      </c>
      <c r="S873" t="str">
        <f t="shared" si="82"/>
        <v>music</v>
      </c>
      <c r="T873" s="7" t="str">
        <f t="shared" si="83"/>
        <v>jazz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78"/>
        <v>40612.575543981482</v>
      </c>
      <c r="K874">
        <v>1295898527</v>
      </c>
      <c r="L874" s="11">
        <f t="shared" si="79"/>
        <v>40567.575543981482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80"/>
        <v>123.07692307692308</v>
      </c>
      <c r="R874" s="6">
        <f t="shared" si="81"/>
        <v>32.5</v>
      </c>
      <c r="S874" t="str">
        <f t="shared" si="82"/>
        <v>music</v>
      </c>
      <c r="T874" s="7" t="str">
        <f t="shared" si="83"/>
        <v>jazz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78"/>
        <v>41223.958796296298</v>
      </c>
      <c r="K875">
        <v>1349150440</v>
      </c>
      <c r="L875" s="11">
        <f t="shared" si="79"/>
        <v>41183.917129629626</v>
      </c>
      <c r="M875" t="b">
        <v>0</v>
      </c>
      <c r="N875">
        <v>5</v>
      </c>
      <c r="O875" t="b">
        <v>0</v>
      </c>
      <c r="P875" t="s">
        <v>8278</v>
      </c>
      <c r="Q875" s="5">
        <f t="shared" si="80"/>
        <v>77.777777777777771</v>
      </c>
      <c r="R875" s="6">
        <f t="shared" si="81"/>
        <v>9</v>
      </c>
      <c r="S875" t="str">
        <f t="shared" si="82"/>
        <v>music</v>
      </c>
      <c r="T875" s="7" t="str">
        <f t="shared" si="83"/>
        <v>jazz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78"/>
        <v>41398.333726851852</v>
      </c>
      <c r="K876">
        <v>1365084034</v>
      </c>
      <c r="L876" s="11">
        <f t="shared" si="79"/>
        <v>41368.333726851852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80"/>
        <v>4.1095890410958908</v>
      </c>
      <c r="R876" s="6">
        <f t="shared" si="81"/>
        <v>34.761904761904759</v>
      </c>
      <c r="S876" t="str">
        <f t="shared" si="82"/>
        <v>music</v>
      </c>
      <c r="T876" s="7" t="str">
        <f t="shared" si="83"/>
        <v>jazz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78"/>
        <v>42268.473738425921</v>
      </c>
      <c r="K877">
        <v>1441128131</v>
      </c>
      <c r="L877" s="11">
        <f t="shared" si="79"/>
        <v>42248.473738425921</v>
      </c>
      <c r="M877" t="b">
        <v>0</v>
      </c>
      <c r="N877">
        <v>0</v>
      </c>
      <c r="O877" t="b">
        <v>0</v>
      </c>
      <c r="P877" t="s">
        <v>8278</v>
      </c>
      <c r="Q877" s="5" t="e">
        <f t="shared" si="80"/>
        <v>#DIV/0!</v>
      </c>
      <c r="R877" s="6" t="e">
        <f t="shared" si="81"/>
        <v>#DIV/0!</v>
      </c>
      <c r="S877" t="str">
        <f t="shared" si="82"/>
        <v>music</v>
      </c>
      <c r="T877" s="7" t="str">
        <f t="shared" si="83"/>
        <v>jazz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78"/>
        <v>41309.246840277774</v>
      </c>
      <c r="K878">
        <v>1357127727</v>
      </c>
      <c r="L878" s="11">
        <f t="shared" si="79"/>
        <v>41276.246840277774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80"/>
        <v>2.4510108864696734</v>
      </c>
      <c r="R878" s="6">
        <f t="shared" si="81"/>
        <v>28.577777777777779</v>
      </c>
      <c r="S878" t="str">
        <f t="shared" si="82"/>
        <v>music</v>
      </c>
      <c r="T878" s="7" t="str">
        <f t="shared" si="83"/>
        <v>jazz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78"/>
        <v>41627.538888888885</v>
      </c>
      <c r="K879">
        <v>1384887360</v>
      </c>
      <c r="L879" s="11">
        <f t="shared" si="79"/>
        <v>41597.538888888885</v>
      </c>
      <c r="M879" t="b">
        <v>0</v>
      </c>
      <c r="N879">
        <v>29</v>
      </c>
      <c r="O879" t="b">
        <v>0</v>
      </c>
      <c r="P879" t="s">
        <v>8278</v>
      </c>
      <c r="Q879" s="5">
        <f t="shared" si="80"/>
        <v>1.4803849000740192</v>
      </c>
      <c r="R879" s="6">
        <f t="shared" si="81"/>
        <v>46.586206896551722</v>
      </c>
      <c r="S879" t="str">
        <f t="shared" si="82"/>
        <v>music</v>
      </c>
      <c r="T879" s="7" t="str">
        <f t="shared" si="83"/>
        <v>jazz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78"/>
        <v>40534.982916666668</v>
      </c>
      <c r="K880">
        <v>1290490524</v>
      </c>
      <c r="L880" s="11">
        <f t="shared" si="79"/>
        <v>40504.982916666668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80"/>
        <v>76.92307692307692</v>
      </c>
      <c r="R880" s="6">
        <f t="shared" si="81"/>
        <v>32.5</v>
      </c>
      <c r="S880" t="str">
        <f t="shared" si="82"/>
        <v>music</v>
      </c>
      <c r="T880" s="7" t="str">
        <f t="shared" si="83"/>
        <v>jazz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78"/>
        <v>41058.579918981479</v>
      </c>
      <c r="K881">
        <v>1336506905</v>
      </c>
      <c r="L881" s="11">
        <f t="shared" si="79"/>
        <v>41037.579918981479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80"/>
        <v>3.2608695652173911</v>
      </c>
      <c r="R881" s="6">
        <f t="shared" si="81"/>
        <v>21.466666666666665</v>
      </c>
      <c r="S881" t="str">
        <f t="shared" si="82"/>
        <v>music</v>
      </c>
      <c r="T881" s="7" t="str">
        <f t="shared" si="83"/>
        <v>jazz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78"/>
        <v>41212.07104166667</v>
      </c>
      <c r="K882">
        <v>1348731738</v>
      </c>
      <c r="L882" s="11">
        <f t="shared" si="79"/>
        <v>41179.07104166667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80"/>
        <v>33.451327433628322</v>
      </c>
      <c r="R882" s="6">
        <f t="shared" si="81"/>
        <v>14.125</v>
      </c>
      <c r="S882" t="str">
        <f t="shared" si="82"/>
        <v>music</v>
      </c>
      <c r="T882" s="7" t="str">
        <f t="shared" si="83"/>
        <v>indie rock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78"/>
        <v>40922.00099537037</v>
      </c>
      <c r="K883">
        <v>1322632886</v>
      </c>
      <c r="L883" s="11">
        <f t="shared" si="79"/>
        <v>40877.00099537037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80"/>
        <v>125</v>
      </c>
      <c r="R883" s="6">
        <f t="shared" si="81"/>
        <v>30</v>
      </c>
      <c r="S883" t="str">
        <f t="shared" si="82"/>
        <v>music</v>
      </c>
      <c r="T883" s="7" t="str">
        <f t="shared" si="83"/>
        <v>indie rock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78"/>
        <v>40792.610532407409</v>
      </c>
      <c r="K884">
        <v>1312490350</v>
      </c>
      <c r="L884" s="11">
        <f t="shared" si="79"/>
        <v>40759.610532407409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80"/>
        <v>4.9668874172185431</v>
      </c>
      <c r="R884" s="6">
        <f t="shared" si="81"/>
        <v>21.571428571428573</v>
      </c>
      <c r="S884" t="str">
        <f t="shared" si="82"/>
        <v>music</v>
      </c>
      <c r="T884" s="7" t="str">
        <f t="shared" si="83"/>
        <v>indie rock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78"/>
        <v>42431.685590277775</v>
      </c>
      <c r="K885">
        <v>1451773635</v>
      </c>
      <c r="L885" s="11">
        <f t="shared" si="79"/>
        <v>42371.685590277775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80"/>
        <v>2.4987506246876561</v>
      </c>
      <c r="R885" s="6">
        <f t="shared" si="81"/>
        <v>83.375</v>
      </c>
      <c r="S885" t="str">
        <f t="shared" si="82"/>
        <v>music</v>
      </c>
      <c r="T885" s="7" t="str">
        <f t="shared" si="83"/>
        <v>indie rock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78"/>
        <v>41040.854861111111</v>
      </c>
      <c r="K886">
        <v>1331666146</v>
      </c>
      <c r="L886" s="11">
        <f t="shared" si="79"/>
        <v>40981.552615740744</v>
      </c>
      <c r="M886" t="b">
        <v>0</v>
      </c>
      <c r="N886">
        <v>2</v>
      </c>
      <c r="O886" t="b">
        <v>0</v>
      </c>
      <c r="P886" t="s">
        <v>8279</v>
      </c>
      <c r="Q886" s="5">
        <f t="shared" si="80"/>
        <v>100</v>
      </c>
      <c r="R886" s="6">
        <f t="shared" si="81"/>
        <v>10</v>
      </c>
      <c r="S886" t="str">
        <f t="shared" si="82"/>
        <v>music</v>
      </c>
      <c r="T886" s="7" t="str">
        <f t="shared" si="83"/>
        <v>indie rock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78"/>
        <v>42734.691099537042</v>
      </c>
      <c r="K887">
        <v>1481322911</v>
      </c>
      <c r="L887" s="11">
        <f t="shared" si="79"/>
        <v>42713.691099537042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80"/>
        <v>1.3333333333333333</v>
      </c>
      <c r="R887" s="6">
        <f t="shared" si="81"/>
        <v>35.714285714285715</v>
      </c>
      <c r="S887" t="str">
        <f t="shared" si="82"/>
        <v>music</v>
      </c>
      <c r="T887" s="7" t="str">
        <f t="shared" si="83"/>
        <v>indie rock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78"/>
        <v>42628.620520833334</v>
      </c>
      <c r="K888">
        <v>1471812813</v>
      </c>
      <c r="L888" s="11">
        <f t="shared" si="79"/>
        <v>42603.620520833334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80"/>
        <v>2.4390243902439024</v>
      </c>
      <c r="R888" s="6">
        <f t="shared" si="81"/>
        <v>29.285714285714285</v>
      </c>
      <c r="S888" t="str">
        <f t="shared" si="82"/>
        <v>music</v>
      </c>
      <c r="T888" s="7" t="str">
        <f t="shared" si="83"/>
        <v>indie rock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78"/>
        <v>41056.708969907406</v>
      </c>
      <c r="K889">
        <v>1335567655</v>
      </c>
      <c r="L889" s="11">
        <f t="shared" si="79"/>
        <v>41026.708969907406</v>
      </c>
      <c r="M889" t="b">
        <v>0</v>
      </c>
      <c r="N889">
        <v>0</v>
      </c>
      <c r="O889" t="b">
        <v>0</v>
      </c>
      <c r="P889" t="s">
        <v>8279</v>
      </c>
      <c r="Q889" s="5" t="e">
        <f t="shared" si="80"/>
        <v>#DIV/0!</v>
      </c>
      <c r="R889" s="6" t="e">
        <f t="shared" si="81"/>
        <v>#DIV/0!</v>
      </c>
      <c r="S889" t="str">
        <f t="shared" si="82"/>
        <v>music</v>
      </c>
      <c r="T889" s="7" t="str">
        <f t="shared" si="83"/>
        <v>indie rock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78"/>
        <v>40787</v>
      </c>
      <c r="K890">
        <v>1311789885</v>
      </c>
      <c r="L890" s="11">
        <f t="shared" si="79"/>
        <v>40751.503298611111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80"/>
        <v>13.888888888888889</v>
      </c>
      <c r="R890" s="6">
        <f t="shared" si="81"/>
        <v>18</v>
      </c>
      <c r="S890" t="str">
        <f t="shared" si="82"/>
        <v>music</v>
      </c>
      <c r="T890" s="7" t="str">
        <f t="shared" si="83"/>
        <v>indie rock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78"/>
        <v>41917.534062500003</v>
      </c>
      <c r="K891">
        <v>1409942943</v>
      </c>
      <c r="L891" s="11">
        <f t="shared" si="79"/>
        <v>41887.534062500003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80"/>
        <v>10.591784164859002</v>
      </c>
      <c r="R891" s="6">
        <f t="shared" si="81"/>
        <v>73.760000000000005</v>
      </c>
      <c r="S891" t="str">
        <f t="shared" si="82"/>
        <v>music</v>
      </c>
      <c r="T891" s="7" t="str">
        <f t="shared" si="83"/>
        <v>indie rock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78"/>
        <v>41599.490497685183</v>
      </c>
      <c r="K892">
        <v>1382460379</v>
      </c>
      <c r="L892" s="11">
        <f t="shared" si="79"/>
        <v>41569.448831018519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80"/>
        <v>24</v>
      </c>
      <c r="R892" s="6">
        <f t="shared" si="81"/>
        <v>31.25</v>
      </c>
      <c r="S892" t="str">
        <f t="shared" si="82"/>
        <v>music</v>
      </c>
      <c r="T892" s="7" t="str">
        <f t="shared" si="83"/>
        <v>indie rock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78"/>
        <v>41871.781597222223</v>
      </c>
      <c r="K893">
        <v>1405989930</v>
      </c>
      <c r="L893" s="11">
        <f t="shared" si="79"/>
        <v>41841.781597222223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80"/>
        <v>30.76923076923077</v>
      </c>
      <c r="R893" s="6">
        <f t="shared" si="81"/>
        <v>28.888888888888889</v>
      </c>
      <c r="S893" t="str">
        <f t="shared" si="82"/>
        <v>music</v>
      </c>
      <c r="T893" s="7" t="str">
        <f t="shared" si="83"/>
        <v>indie rock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78"/>
        <v>40390.916666666664</v>
      </c>
      <c r="K894">
        <v>1273121283</v>
      </c>
      <c r="L894" s="11">
        <f t="shared" si="79"/>
        <v>40303.95003472222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80"/>
        <v>2.4539877300613497</v>
      </c>
      <c r="R894" s="6">
        <f t="shared" si="81"/>
        <v>143.8235294117647</v>
      </c>
      <c r="S894" t="str">
        <f t="shared" si="82"/>
        <v>music</v>
      </c>
      <c r="T894" s="7" t="str">
        <f t="shared" si="83"/>
        <v>indie rock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78"/>
        <v>42095.606053240743</v>
      </c>
      <c r="K895">
        <v>1425331963</v>
      </c>
      <c r="L895" s="11">
        <f t="shared" si="79"/>
        <v>42065.647719907407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80"/>
        <v>10</v>
      </c>
      <c r="R895" s="6">
        <f t="shared" si="81"/>
        <v>40</v>
      </c>
      <c r="S895" t="str">
        <f t="shared" si="82"/>
        <v>music</v>
      </c>
      <c r="T895" s="7" t="str">
        <f t="shared" si="83"/>
        <v>indie rock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78"/>
        <v>42526.73159722222</v>
      </c>
      <c r="K896">
        <v>1462577610</v>
      </c>
      <c r="L896" s="11">
        <f t="shared" si="79"/>
        <v>42496.73159722222</v>
      </c>
      <c r="M896" t="b">
        <v>0</v>
      </c>
      <c r="N896">
        <v>53</v>
      </c>
      <c r="O896" t="b">
        <v>0</v>
      </c>
      <c r="P896" t="s">
        <v>8279</v>
      </c>
      <c r="Q896" s="5">
        <f t="shared" si="80"/>
        <v>2.5529742149604289</v>
      </c>
      <c r="R896" s="6">
        <f t="shared" si="81"/>
        <v>147.81132075471697</v>
      </c>
      <c r="S896" t="str">
        <f t="shared" si="82"/>
        <v>music</v>
      </c>
      <c r="T896" s="7" t="str">
        <f t="shared" si="83"/>
        <v>indie rock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78"/>
        <v>40475.877650462964</v>
      </c>
      <c r="K897">
        <v>1284087829</v>
      </c>
      <c r="L897" s="11">
        <f t="shared" si="79"/>
        <v>40430.877650462964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80"/>
        <v>41.025641025641029</v>
      </c>
      <c r="R897" s="6">
        <f t="shared" si="81"/>
        <v>27.857142857142858</v>
      </c>
      <c r="S897" t="str">
        <f t="shared" si="82"/>
        <v>music</v>
      </c>
      <c r="T897" s="7" t="str">
        <f t="shared" si="83"/>
        <v>indie rock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78"/>
        <v>42243.916666666672</v>
      </c>
      <c r="K898">
        <v>1438549026</v>
      </c>
      <c r="L898" s="11">
        <f t="shared" si="79"/>
        <v>42218.622986111106</v>
      </c>
      <c r="M898" t="b">
        <v>0</v>
      </c>
      <c r="N898">
        <v>72</v>
      </c>
      <c r="O898" t="b">
        <v>0</v>
      </c>
      <c r="P898" t="s">
        <v>8279</v>
      </c>
      <c r="Q898" s="5">
        <f t="shared" si="80"/>
        <v>2.5</v>
      </c>
      <c r="R898" s="6">
        <f t="shared" si="81"/>
        <v>44.444444444444443</v>
      </c>
      <c r="S898" t="str">
        <f t="shared" si="82"/>
        <v>music</v>
      </c>
      <c r="T898" s="7" t="str">
        <f t="shared" si="83"/>
        <v>indie rock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84">(I899/86400)+25569+(-6/24)</f>
        <v>41241.480416666665</v>
      </c>
      <c r="K899">
        <v>1351528308</v>
      </c>
      <c r="L899" s="11">
        <f t="shared" ref="L899:L962" si="85">(K899/86400)+25569+(-6/24)</f>
        <v>41211.438750000001</v>
      </c>
      <c r="M899" t="b">
        <v>0</v>
      </c>
      <c r="N899">
        <v>0</v>
      </c>
      <c r="O899" t="b">
        <v>0</v>
      </c>
      <c r="P899" t="s">
        <v>8279</v>
      </c>
      <c r="Q899" s="5" t="e">
        <f t="shared" ref="Q899:Q962" si="86">D899/E899</f>
        <v>#DIV/0!</v>
      </c>
      <c r="R899" s="6" t="e">
        <f t="shared" ref="R899:R962" si="87">E899/N899</f>
        <v>#DIV/0!</v>
      </c>
      <c r="S899" t="str">
        <f t="shared" ref="S899:S962" si="88">LEFT(P899,SEARCH("/",P899,1)-1)</f>
        <v>music</v>
      </c>
      <c r="T899" s="7" t="str">
        <f t="shared" ref="T899:T962" si="89">RIGHT(P899,LEN(P899) - SEARCH("/", P899, SEARCH("/", P899)))</f>
        <v>indie rock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84"/>
        <v>40923.508217592593</v>
      </c>
      <c r="K900">
        <v>1322763110</v>
      </c>
      <c r="L900" s="11">
        <f t="shared" si="85"/>
        <v>40878.508217592593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86"/>
        <v>35.714285714285715</v>
      </c>
      <c r="R900" s="6">
        <f t="shared" si="87"/>
        <v>35</v>
      </c>
      <c r="S900" t="str">
        <f t="shared" si="88"/>
        <v>music</v>
      </c>
      <c r="T900" s="7" t="str">
        <f t="shared" si="89"/>
        <v>indie rock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84"/>
        <v>40690.849097222221</v>
      </c>
      <c r="K901">
        <v>1302661362</v>
      </c>
      <c r="L901" s="11">
        <f t="shared" si="85"/>
        <v>40645.849097222221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86"/>
        <v>2.6785714285714284</v>
      </c>
      <c r="R901" s="6">
        <f t="shared" si="87"/>
        <v>35</v>
      </c>
      <c r="S901" t="str">
        <f t="shared" si="88"/>
        <v>music</v>
      </c>
      <c r="T901" s="7" t="str">
        <f t="shared" si="89"/>
        <v>indie rock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84"/>
        <v>42459.557893518519</v>
      </c>
      <c r="K902">
        <v>1456777402</v>
      </c>
      <c r="L902" s="11">
        <f t="shared" si="85"/>
        <v>42429.59956018519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86"/>
        <v>238.0952380952381</v>
      </c>
      <c r="R902" s="6">
        <f t="shared" si="87"/>
        <v>10.5</v>
      </c>
      <c r="S902" t="str">
        <f t="shared" si="88"/>
        <v>music</v>
      </c>
      <c r="T902" s="7" t="str">
        <f t="shared" si="89"/>
        <v>jazz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84"/>
        <v>40337.549305555556</v>
      </c>
      <c r="K903">
        <v>1272050914</v>
      </c>
      <c r="L903" s="11">
        <f t="shared" si="85"/>
        <v>40291.56150462963</v>
      </c>
      <c r="M903" t="b">
        <v>0</v>
      </c>
      <c r="N903">
        <v>0</v>
      </c>
      <c r="O903" t="b">
        <v>0</v>
      </c>
      <c r="P903" t="s">
        <v>8278</v>
      </c>
      <c r="Q903" s="5" t="e">
        <f t="shared" si="86"/>
        <v>#DIV/0!</v>
      </c>
      <c r="R903" s="6" t="e">
        <f t="shared" si="87"/>
        <v>#DIV/0!</v>
      </c>
      <c r="S903" t="str">
        <f t="shared" si="88"/>
        <v>music</v>
      </c>
      <c r="T903" s="7" t="str">
        <f t="shared" si="89"/>
        <v>jazz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84"/>
        <v>41881.395833333336</v>
      </c>
      <c r="K904">
        <v>1404947422</v>
      </c>
      <c r="L904" s="11">
        <f t="shared" si="85"/>
        <v>41829.715532407405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86"/>
        <v>333.33333333333331</v>
      </c>
      <c r="R904" s="6">
        <f t="shared" si="87"/>
        <v>30</v>
      </c>
      <c r="S904" t="str">
        <f t="shared" si="88"/>
        <v>music</v>
      </c>
      <c r="T904" s="7" t="str">
        <f t="shared" si="89"/>
        <v>jazz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84"/>
        <v>41174.850694444445</v>
      </c>
      <c r="K905">
        <v>1346180780</v>
      </c>
      <c r="L905" s="11">
        <f t="shared" si="85"/>
        <v>41149.546064814815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86"/>
        <v>31.25</v>
      </c>
      <c r="R905" s="6">
        <f t="shared" si="87"/>
        <v>40</v>
      </c>
      <c r="S905" t="str">
        <f t="shared" si="88"/>
        <v>music</v>
      </c>
      <c r="T905" s="7" t="str">
        <f t="shared" si="89"/>
        <v>jazz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84"/>
        <v>42371.830289351856</v>
      </c>
      <c r="K906">
        <v>1449194137</v>
      </c>
      <c r="L906" s="11">
        <f t="shared" si="85"/>
        <v>42341.830289351856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86"/>
        <v>331.12582781456956</v>
      </c>
      <c r="R906" s="6">
        <f t="shared" si="87"/>
        <v>50.333333333333336</v>
      </c>
      <c r="S906" t="str">
        <f t="shared" si="88"/>
        <v>music</v>
      </c>
      <c r="T906" s="7" t="str">
        <f t="shared" si="89"/>
        <v>jazz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84"/>
        <v>40566.989884259259</v>
      </c>
      <c r="K907">
        <v>1290663926</v>
      </c>
      <c r="L907" s="11">
        <f t="shared" si="85"/>
        <v>40506.989884259259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86"/>
        <v>33.163265306122447</v>
      </c>
      <c r="R907" s="6">
        <f t="shared" si="87"/>
        <v>32.666666666666664</v>
      </c>
      <c r="S907" t="str">
        <f t="shared" si="88"/>
        <v>music</v>
      </c>
      <c r="T907" s="7" t="str">
        <f t="shared" si="89"/>
        <v>jazz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84"/>
        <v>41710.898032407407</v>
      </c>
      <c r="K908">
        <v>1392093190</v>
      </c>
      <c r="L908" s="11">
        <f t="shared" si="85"/>
        <v>41680.939699074072</v>
      </c>
      <c r="M908" t="b">
        <v>0</v>
      </c>
      <c r="N908">
        <v>0</v>
      </c>
      <c r="O908" t="b">
        <v>0</v>
      </c>
      <c r="P908" t="s">
        <v>8278</v>
      </c>
      <c r="Q908" s="5" t="e">
        <f t="shared" si="86"/>
        <v>#DIV/0!</v>
      </c>
      <c r="R908" s="6" t="e">
        <f t="shared" si="87"/>
        <v>#DIV/0!</v>
      </c>
      <c r="S908" t="str">
        <f t="shared" si="88"/>
        <v>music</v>
      </c>
      <c r="T908" s="7" t="str">
        <f t="shared" si="89"/>
        <v>jazz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84"/>
        <v>40796.942395833335</v>
      </c>
      <c r="K909">
        <v>1313123823</v>
      </c>
      <c r="L909" s="11">
        <f t="shared" si="85"/>
        <v>40766.942395833335</v>
      </c>
      <c r="M909" t="b">
        <v>0</v>
      </c>
      <c r="N909">
        <v>0</v>
      </c>
      <c r="O909" t="b">
        <v>0</v>
      </c>
      <c r="P909" t="s">
        <v>8278</v>
      </c>
      <c r="Q909" s="5" t="e">
        <f t="shared" si="86"/>
        <v>#DIV/0!</v>
      </c>
      <c r="R909" s="6" t="e">
        <f t="shared" si="87"/>
        <v>#DIV/0!</v>
      </c>
      <c r="S909" t="str">
        <f t="shared" si="88"/>
        <v>music</v>
      </c>
      <c r="T909" s="7" t="str">
        <f t="shared" si="89"/>
        <v>jazz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84"/>
        <v>40385.957638888889</v>
      </c>
      <c r="K910">
        <v>1276283655</v>
      </c>
      <c r="L910" s="11">
        <f t="shared" si="85"/>
        <v>40340.551562499997</v>
      </c>
      <c r="M910" t="b">
        <v>0</v>
      </c>
      <c r="N910">
        <v>0</v>
      </c>
      <c r="O910" t="b">
        <v>0</v>
      </c>
      <c r="P910" t="s">
        <v>8278</v>
      </c>
      <c r="Q910" s="5" t="e">
        <f t="shared" si="86"/>
        <v>#DIV/0!</v>
      </c>
      <c r="R910" s="6" t="e">
        <f t="shared" si="87"/>
        <v>#DIV/0!</v>
      </c>
      <c r="S910" t="str">
        <f t="shared" si="88"/>
        <v>music</v>
      </c>
      <c r="T910" s="7" t="str">
        <f t="shared" si="89"/>
        <v>jazz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84"/>
        <v>41112.916666666664</v>
      </c>
      <c r="K911">
        <v>1340296440</v>
      </c>
      <c r="L911" s="11">
        <f t="shared" si="85"/>
        <v>41081.44027777778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86"/>
        <v>30.76923076923077</v>
      </c>
      <c r="R911" s="6">
        <f t="shared" si="87"/>
        <v>65</v>
      </c>
      <c r="S911" t="str">
        <f t="shared" si="88"/>
        <v>music</v>
      </c>
      <c r="T911" s="7" t="str">
        <f t="shared" si="89"/>
        <v>jazz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84"/>
        <v>42797.295358796298</v>
      </c>
      <c r="K912">
        <v>1483362319</v>
      </c>
      <c r="L912" s="11">
        <f t="shared" si="85"/>
        <v>42737.295358796298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86"/>
        <v>4.4715447154471546</v>
      </c>
      <c r="R912" s="6">
        <f t="shared" si="87"/>
        <v>24.6</v>
      </c>
      <c r="S912" t="str">
        <f t="shared" si="88"/>
        <v>music</v>
      </c>
      <c r="T912" s="7" t="str">
        <f t="shared" si="89"/>
        <v>jazz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84"/>
        <v>41662.755150462966</v>
      </c>
      <c r="K913">
        <v>1388707645</v>
      </c>
      <c r="L913" s="11">
        <f t="shared" si="85"/>
        <v>41641.755150462966</v>
      </c>
      <c r="M913" t="b">
        <v>0</v>
      </c>
      <c r="N913">
        <v>0</v>
      </c>
      <c r="O913" t="b">
        <v>0</v>
      </c>
      <c r="P913" t="s">
        <v>8278</v>
      </c>
      <c r="Q913" s="5" t="e">
        <f t="shared" si="86"/>
        <v>#DIV/0!</v>
      </c>
      <c r="R913" s="6" t="e">
        <f t="shared" si="87"/>
        <v>#DIV/0!</v>
      </c>
      <c r="S913" t="str">
        <f t="shared" si="88"/>
        <v>music</v>
      </c>
      <c r="T913" s="7" t="str">
        <f t="shared" si="89"/>
        <v>jazz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84"/>
        <v>41253.901006944448</v>
      </c>
      <c r="K914">
        <v>1350009447</v>
      </c>
      <c r="L914" s="11">
        <f t="shared" si="85"/>
        <v>41193.859340277777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86"/>
        <v>116.66666666666667</v>
      </c>
      <c r="R914" s="6">
        <f t="shared" si="87"/>
        <v>15</v>
      </c>
      <c r="S914" t="str">
        <f t="shared" si="88"/>
        <v>music</v>
      </c>
      <c r="T914" s="7" t="str">
        <f t="shared" si="89"/>
        <v>jazz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84"/>
        <v>41033.889108796298</v>
      </c>
      <c r="K915">
        <v>1333596019</v>
      </c>
      <c r="L915" s="11">
        <f t="shared" si="85"/>
        <v>41003.889108796298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86"/>
        <v>15.136226034308779</v>
      </c>
      <c r="R915" s="6">
        <f t="shared" si="87"/>
        <v>82.583333333333329</v>
      </c>
      <c r="S915" t="str">
        <f t="shared" si="88"/>
        <v>music</v>
      </c>
      <c r="T915" s="7" t="str">
        <f t="shared" si="89"/>
        <v>jazz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84"/>
        <v>41146.513275462959</v>
      </c>
      <c r="K916">
        <v>1343326747</v>
      </c>
      <c r="L916" s="11">
        <f t="shared" si="85"/>
        <v>41116.513275462959</v>
      </c>
      <c r="M916" t="b">
        <v>0</v>
      </c>
      <c r="N916">
        <v>0</v>
      </c>
      <c r="O916" t="b">
        <v>0</v>
      </c>
      <c r="P916" t="s">
        <v>8278</v>
      </c>
      <c r="Q916" s="5" t="e">
        <f t="shared" si="86"/>
        <v>#DIV/0!</v>
      </c>
      <c r="R916" s="6" t="e">
        <f t="shared" si="87"/>
        <v>#DIV/0!</v>
      </c>
      <c r="S916" t="str">
        <f t="shared" si="88"/>
        <v>music</v>
      </c>
      <c r="T916" s="7" t="str">
        <f t="shared" si="89"/>
        <v>jazz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84"/>
        <v>40968.957638888889</v>
      </c>
      <c r="K917">
        <v>1327853914</v>
      </c>
      <c r="L917" s="11">
        <f t="shared" si="85"/>
        <v>40937.429560185185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86"/>
        <v>17.333333333333332</v>
      </c>
      <c r="R917" s="6">
        <f t="shared" si="87"/>
        <v>41.666666666666664</v>
      </c>
      <c r="S917" t="str">
        <f t="shared" si="88"/>
        <v>music</v>
      </c>
      <c r="T917" s="7" t="str">
        <f t="shared" si="89"/>
        <v>jazz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84"/>
        <v>40472.958333333336</v>
      </c>
      <c r="K918">
        <v>1284409734</v>
      </c>
      <c r="L918" s="11">
        <f t="shared" si="85"/>
        <v>40434.603402777779</v>
      </c>
      <c r="M918" t="b">
        <v>0</v>
      </c>
      <c r="N918">
        <v>0</v>
      </c>
      <c r="O918" t="b">
        <v>0</v>
      </c>
      <c r="P918" t="s">
        <v>8278</v>
      </c>
      <c r="Q918" s="5" t="e">
        <f t="shared" si="86"/>
        <v>#DIV/0!</v>
      </c>
      <c r="R918" s="6" t="e">
        <f t="shared" si="87"/>
        <v>#DIV/0!</v>
      </c>
      <c r="S918" t="str">
        <f t="shared" si="88"/>
        <v>music</v>
      </c>
      <c r="T918" s="7" t="str">
        <f t="shared" si="89"/>
        <v>jazz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84"/>
        <v>41833.854166666664</v>
      </c>
      <c r="K919">
        <v>1402612730</v>
      </c>
      <c r="L919" s="11">
        <f t="shared" si="85"/>
        <v>41802.69363425926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86"/>
        <v>166.66666666666666</v>
      </c>
      <c r="R919" s="6">
        <f t="shared" si="87"/>
        <v>30</v>
      </c>
      <c r="S919" t="str">
        <f t="shared" si="88"/>
        <v>music</v>
      </c>
      <c r="T919" s="7" t="str">
        <f t="shared" si="89"/>
        <v>jazz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84"/>
        <v>41974.707881944443</v>
      </c>
      <c r="K920">
        <v>1414879161</v>
      </c>
      <c r="L920" s="11">
        <f t="shared" si="85"/>
        <v>41944.666215277779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86"/>
        <v>19.897959183673468</v>
      </c>
      <c r="R920" s="6">
        <f t="shared" si="87"/>
        <v>19.600000000000001</v>
      </c>
      <c r="S920" t="str">
        <f t="shared" si="88"/>
        <v>music</v>
      </c>
      <c r="T920" s="7" t="str">
        <f t="shared" si="89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84"/>
        <v>41262.391724537039</v>
      </c>
      <c r="K921">
        <v>1352906645</v>
      </c>
      <c r="L921" s="11">
        <f t="shared" si="85"/>
        <v>41227.391724537039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86"/>
        <v>200</v>
      </c>
      <c r="R921" s="6">
        <f t="shared" si="87"/>
        <v>100</v>
      </c>
      <c r="S921" t="str">
        <f t="shared" si="88"/>
        <v>music</v>
      </c>
      <c r="T921" s="7" t="str">
        <f t="shared" si="89"/>
        <v>jazz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84"/>
        <v>41592.463217592594</v>
      </c>
      <c r="K922">
        <v>1381853222</v>
      </c>
      <c r="L922" s="11">
        <f t="shared" si="85"/>
        <v>41562.421550925923</v>
      </c>
      <c r="M922" t="b">
        <v>0</v>
      </c>
      <c r="N922">
        <v>0</v>
      </c>
      <c r="O922" t="b">
        <v>0</v>
      </c>
      <c r="P922" t="s">
        <v>8278</v>
      </c>
      <c r="Q922" s="5" t="e">
        <f t="shared" si="86"/>
        <v>#DIV/0!</v>
      </c>
      <c r="R922" s="6" t="e">
        <f t="shared" si="87"/>
        <v>#DIV/0!</v>
      </c>
      <c r="S922" t="str">
        <f t="shared" si="88"/>
        <v>music</v>
      </c>
      <c r="T922" s="7" t="str">
        <f t="shared" si="89"/>
        <v>jazz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84"/>
        <v>40888.962685185186</v>
      </c>
      <c r="K923">
        <v>1320033976</v>
      </c>
      <c r="L923" s="11">
        <f t="shared" si="85"/>
        <v>40846.921018518522</v>
      </c>
      <c r="M923" t="b">
        <v>0</v>
      </c>
      <c r="N923">
        <v>20</v>
      </c>
      <c r="O923" t="b">
        <v>0</v>
      </c>
      <c r="P923" t="s">
        <v>8278</v>
      </c>
      <c r="Q923" s="5">
        <f t="shared" si="86"/>
        <v>3.2362459546925568</v>
      </c>
      <c r="R923" s="6">
        <f t="shared" si="87"/>
        <v>231.75</v>
      </c>
      <c r="S923" t="str">
        <f t="shared" si="88"/>
        <v>music</v>
      </c>
      <c r="T923" s="7" t="str">
        <f t="shared" si="89"/>
        <v>jazz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84"/>
        <v>41913.280011574076</v>
      </c>
      <c r="K924">
        <v>1409143393</v>
      </c>
      <c r="L924" s="11">
        <f t="shared" si="85"/>
        <v>41878.280011574076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86"/>
        <v>4.753521126760563</v>
      </c>
      <c r="R924" s="6">
        <f t="shared" si="87"/>
        <v>189.33333333333334</v>
      </c>
      <c r="S924" t="str">
        <f t="shared" si="88"/>
        <v>music</v>
      </c>
      <c r="T924" s="7" t="str">
        <f t="shared" si="89"/>
        <v>jazz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84"/>
        <v>41964.751423611116</v>
      </c>
      <c r="K925">
        <v>1414018923</v>
      </c>
      <c r="L925" s="11">
        <f t="shared" si="85"/>
        <v>41934.709756944445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86"/>
        <v>45.454545454545453</v>
      </c>
      <c r="R925" s="6">
        <f t="shared" si="87"/>
        <v>55</v>
      </c>
      <c r="S925" t="str">
        <f t="shared" si="88"/>
        <v>music</v>
      </c>
      <c r="T925" s="7" t="str">
        <f t="shared" si="89"/>
        <v>jazz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84"/>
        <v>41318.692928240736</v>
      </c>
      <c r="K926">
        <v>1358203069</v>
      </c>
      <c r="L926" s="11">
        <f t="shared" si="85"/>
        <v>41288.692928240736</v>
      </c>
      <c r="M926" t="b">
        <v>0</v>
      </c>
      <c r="N926">
        <v>15</v>
      </c>
      <c r="O926" t="b">
        <v>0</v>
      </c>
      <c r="P926" t="s">
        <v>8278</v>
      </c>
      <c r="Q926" s="5">
        <f t="shared" si="86"/>
        <v>9.1743119266055047</v>
      </c>
      <c r="R926" s="6">
        <f t="shared" si="87"/>
        <v>21.8</v>
      </c>
      <c r="S926" t="str">
        <f t="shared" si="88"/>
        <v>music</v>
      </c>
      <c r="T926" s="7" t="str">
        <f t="shared" si="89"/>
        <v>jazz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84"/>
        <v>41605.672581018516</v>
      </c>
      <c r="K927">
        <v>1382994511</v>
      </c>
      <c r="L927" s="11">
        <f t="shared" si="85"/>
        <v>41575.630914351852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86"/>
        <v>37.5</v>
      </c>
      <c r="R927" s="6">
        <f t="shared" si="87"/>
        <v>32</v>
      </c>
      <c r="S927" t="str">
        <f t="shared" si="88"/>
        <v>music</v>
      </c>
      <c r="T927" s="7" t="str">
        <f t="shared" si="89"/>
        <v>jazz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84"/>
        <v>40367.694444444445</v>
      </c>
      <c r="K928">
        <v>1276043330</v>
      </c>
      <c r="L928" s="11">
        <f t="shared" si="85"/>
        <v>40337.77002314815</v>
      </c>
      <c r="M928" t="b">
        <v>0</v>
      </c>
      <c r="N928">
        <v>0</v>
      </c>
      <c r="O928" t="b">
        <v>0</v>
      </c>
      <c r="P928" t="s">
        <v>8278</v>
      </c>
      <c r="Q928" s="5" t="e">
        <f t="shared" si="86"/>
        <v>#DIV/0!</v>
      </c>
      <c r="R928" s="6" t="e">
        <f t="shared" si="87"/>
        <v>#DIV/0!</v>
      </c>
      <c r="S928" t="str">
        <f t="shared" si="88"/>
        <v>music</v>
      </c>
      <c r="T928" s="7" t="str">
        <f t="shared" si="89"/>
        <v>jazz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84"/>
        <v>41043.572858796295</v>
      </c>
      <c r="K929">
        <v>1334432695</v>
      </c>
      <c r="L929" s="11">
        <f t="shared" si="85"/>
        <v>41013.572858796295</v>
      </c>
      <c r="M929" t="b">
        <v>0</v>
      </c>
      <c r="N929">
        <v>0</v>
      </c>
      <c r="O929" t="b">
        <v>0</v>
      </c>
      <c r="P929" t="s">
        <v>8278</v>
      </c>
      <c r="Q929" s="5" t="e">
        <f t="shared" si="86"/>
        <v>#DIV/0!</v>
      </c>
      <c r="R929" s="6" t="e">
        <f t="shared" si="87"/>
        <v>#DIV/0!</v>
      </c>
      <c r="S929" t="str">
        <f t="shared" si="88"/>
        <v>music</v>
      </c>
      <c r="T929" s="7" t="str">
        <f t="shared" si="89"/>
        <v>jazz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84"/>
        <v>41230.75</v>
      </c>
      <c r="K930">
        <v>1348864913</v>
      </c>
      <c r="L930" s="11">
        <f t="shared" si="85"/>
        <v>41180.61241898148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86"/>
        <v>9.2063492063492056</v>
      </c>
      <c r="R930" s="6">
        <f t="shared" si="87"/>
        <v>56.25</v>
      </c>
      <c r="S930" t="str">
        <f t="shared" si="88"/>
        <v>music</v>
      </c>
      <c r="T930" s="7" t="str">
        <f t="shared" si="89"/>
        <v>jazz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84"/>
        <v>41007.946400462963</v>
      </c>
      <c r="K931">
        <v>1331358169</v>
      </c>
      <c r="L931" s="11">
        <f t="shared" si="85"/>
        <v>40977.988067129627</v>
      </c>
      <c r="M931" t="b">
        <v>0</v>
      </c>
      <c r="N931">
        <v>0</v>
      </c>
      <c r="O931" t="b">
        <v>0</v>
      </c>
      <c r="P931" t="s">
        <v>8278</v>
      </c>
      <c r="Q931" s="5" t="e">
        <f t="shared" si="86"/>
        <v>#DIV/0!</v>
      </c>
      <c r="R931" s="6" t="e">
        <f t="shared" si="87"/>
        <v>#DIV/0!</v>
      </c>
      <c r="S931" t="str">
        <f t="shared" si="88"/>
        <v>music</v>
      </c>
      <c r="T931" s="7" t="str">
        <f t="shared" si="89"/>
        <v>jazz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84"/>
        <v>40354.647222222222</v>
      </c>
      <c r="K932">
        <v>1273874306</v>
      </c>
      <c r="L932" s="11">
        <f t="shared" si="85"/>
        <v>40312.665578703702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86"/>
        <v>2.6086956521739131</v>
      </c>
      <c r="R932" s="6">
        <f t="shared" si="87"/>
        <v>69</v>
      </c>
      <c r="S932" t="str">
        <f t="shared" si="88"/>
        <v>music</v>
      </c>
      <c r="T932" s="7" t="str">
        <f t="shared" si="89"/>
        <v>jazz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84"/>
        <v>41714.666666666664</v>
      </c>
      <c r="K933">
        <v>1392021502</v>
      </c>
      <c r="L933" s="11">
        <f t="shared" si="85"/>
        <v>41680.109976851854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86"/>
        <v>15.267175572519085</v>
      </c>
      <c r="R933" s="6">
        <f t="shared" si="87"/>
        <v>18.714285714285715</v>
      </c>
      <c r="S933" t="str">
        <f t="shared" si="88"/>
        <v>music</v>
      </c>
      <c r="T933" s="7" t="str">
        <f t="shared" si="89"/>
        <v>jazz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84"/>
        <v>41355.677604166667</v>
      </c>
      <c r="K934">
        <v>1360106145</v>
      </c>
      <c r="L934" s="11">
        <f t="shared" si="85"/>
        <v>41310.719270833331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86"/>
        <v>6.8790731354091239</v>
      </c>
      <c r="R934" s="6">
        <f t="shared" si="87"/>
        <v>46.033333333333331</v>
      </c>
      <c r="S934" t="str">
        <f t="shared" si="88"/>
        <v>music</v>
      </c>
      <c r="T934" s="7" t="str">
        <f t="shared" si="89"/>
        <v>jazz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84"/>
        <v>41770.919085648144</v>
      </c>
      <c r="K935">
        <v>1394683409</v>
      </c>
      <c r="L935" s="11">
        <f t="shared" si="85"/>
        <v>41710.919085648144</v>
      </c>
      <c r="M935" t="b">
        <v>0</v>
      </c>
      <c r="N935">
        <v>2</v>
      </c>
      <c r="O935" t="b">
        <v>0</v>
      </c>
      <c r="P935" t="s">
        <v>8278</v>
      </c>
      <c r="Q935" s="5">
        <f t="shared" si="86"/>
        <v>16.666666666666668</v>
      </c>
      <c r="R935" s="6">
        <f t="shared" si="87"/>
        <v>60</v>
      </c>
      <c r="S935" t="str">
        <f t="shared" si="88"/>
        <v>music</v>
      </c>
      <c r="T935" s="7" t="str">
        <f t="shared" si="89"/>
        <v>jazz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84"/>
        <v>41763</v>
      </c>
      <c r="K936">
        <v>1396633284</v>
      </c>
      <c r="L936" s="11">
        <f t="shared" si="85"/>
        <v>41733.487083333333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86"/>
        <v>3.2894736842105261</v>
      </c>
      <c r="R936" s="6">
        <f t="shared" si="87"/>
        <v>50.666666666666664</v>
      </c>
      <c r="S936" t="str">
        <f t="shared" si="88"/>
        <v>music</v>
      </c>
      <c r="T936" s="7" t="str">
        <f t="shared" si="89"/>
        <v>jazz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84"/>
        <v>42398.083668981482</v>
      </c>
      <c r="K937">
        <v>1451462429</v>
      </c>
      <c r="L937" s="11">
        <f t="shared" si="85"/>
        <v>42368.083668981482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86"/>
        <v>70</v>
      </c>
      <c r="R937" s="6">
        <f t="shared" si="87"/>
        <v>25</v>
      </c>
      <c r="S937" t="str">
        <f t="shared" si="88"/>
        <v>music</v>
      </c>
      <c r="T937" s="7" t="str">
        <f t="shared" si="89"/>
        <v>jazz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84"/>
        <v>40926.583333333336</v>
      </c>
      <c r="K938">
        <v>1323131689</v>
      </c>
      <c r="L938" s="11">
        <f t="shared" si="85"/>
        <v>40882.774178240739</v>
      </c>
      <c r="M938" t="b">
        <v>0</v>
      </c>
      <c r="N938">
        <v>0</v>
      </c>
      <c r="O938" t="b">
        <v>0</v>
      </c>
      <c r="P938" t="s">
        <v>8278</v>
      </c>
      <c r="Q938" s="5" t="e">
        <f t="shared" si="86"/>
        <v>#DIV/0!</v>
      </c>
      <c r="R938" s="6" t="e">
        <f t="shared" si="87"/>
        <v>#DIV/0!</v>
      </c>
      <c r="S938" t="str">
        <f t="shared" si="88"/>
        <v>music</v>
      </c>
      <c r="T938" s="7" t="str">
        <f t="shared" si="89"/>
        <v>jazz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84"/>
        <v>41581.589780092589</v>
      </c>
      <c r="K939">
        <v>1380913757</v>
      </c>
      <c r="L939" s="11">
        <f t="shared" si="85"/>
        <v>41551.548113425924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86"/>
        <v>87.5</v>
      </c>
      <c r="R939" s="6">
        <f t="shared" si="87"/>
        <v>20</v>
      </c>
      <c r="S939" t="str">
        <f t="shared" si="88"/>
        <v>music</v>
      </c>
      <c r="T939" s="7" t="str">
        <f t="shared" si="89"/>
        <v>jazz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84"/>
        <v>41154.229722222226</v>
      </c>
      <c r="K940">
        <v>1343993448</v>
      </c>
      <c r="L940" s="11">
        <f t="shared" si="85"/>
        <v>41124.229722222226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86"/>
        <v>280</v>
      </c>
      <c r="R940" s="6">
        <f t="shared" si="87"/>
        <v>25</v>
      </c>
      <c r="S940" t="str">
        <f t="shared" si="88"/>
        <v>music</v>
      </c>
      <c r="T940" s="7" t="str">
        <f t="shared" si="89"/>
        <v>jazz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84"/>
        <v>41455.581944444442</v>
      </c>
      <c r="K941">
        <v>1369246738</v>
      </c>
      <c r="L941" s="11">
        <f t="shared" si="85"/>
        <v>41416.513171296298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86"/>
        <v>68.75</v>
      </c>
      <c r="R941" s="6">
        <f t="shared" si="87"/>
        <v>20</v>
      </c>
      <c r="S941" t="str">
        <f t="shared" si="88"/>
        <v>music</v>
      </c>
      <c r="T941" s="7" t="str">
        <f t="shared" si="89"/>
        <v>jazz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84"/>
        <v>42226.758402777778</v>
      </c>
      <c r="K942">
        <v>1435363926</v>
      </c>
      <c r="L942" s="11">
        <f t="shared" si="85"/>
        <v>42181.758402777778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86"/>
        <v>5.8290155440414511</v>
      </c>
      <c r="R942" s="6">
        <f t="shared" si="87"/>
        <v>110.28571428571429</v>
      </c>
      <c r="S942" t="str">
        <f t="shared" si="88"/>
        <v>technology</v>
      </c>
      <c r="T942" s="7" t="str">
        <f t="shared" si="89"/>
        <v>wearables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84"/>
        <v>42775.846585648149</v>
      </c>
      <c r="K943">
        <v>1484101145</v>
      </c>
      <c r="L943" s="11">
        <f t="shared" si="85"/>
        <v>42745.846585648149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86"/>
        <v>43.066322136089575</v>
      </c>
      <c r="R943" s="6">
        <f t="shared" si="87"/>
        <v>37.451612903225808</v>
      </c>
      <c r="S943" t="str">
        <f t="shared" si="88"/>
        <v>technology</v>
      </c>
      <c r="T943" s="7" t="str">
        <f t="shared" si="89"/>
        <v>wearables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84"/>
        <v>42418.593287037038</v>
      </c>
      <c r="K944">
        <v>1452716060</v>
      </c>
      <c r="L944" s="11">
        <f t="shared" si="85"/>
        <v>42382.593287037038</v>
      </c>
      <c r="M944" t="b">
        <v>0</v>
      </c>
      <c r="N944">
        <v>16</v>
      </c>
      <c r="O944" t="b">
        <v>0</v>
      </c>
      <c r="P944" t="s">
        <v>8273</v>
      </c>
      <c r="Q944" s="5">
        <f t="shared" si="86"/>
        <v>11.22754491017964</v>
      </c>
      <c r="R944" s="6">
        <f t="shared" si="87"/>
        <v>41.75</v>
      </c>
      <c r="S944" t="str">
        <f t="shared" si="88"/>
        <v>technology</v>
      </c>
      <c r="T944" s="7" t="str">
        <f t="shared" si="89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84"/>
        <v>42703.459548611107</v>
      </c>
      <c r="K945">
        <v>1477843305</v>
      </c>
      <c r="L945" s="11">
        <f t="shared" si="85"/>
        <v>42673.41788194445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86"/>
        <v>10.380622837370241</v>
      </c>
      <c r="R945" s="6">
        <f t="shared" si="87"/>
        <v>24.083333333333332</v>
      </c>
      <c r="S945" t="str">
        <f t="shared" si="88"/>
        <v>technology</v>
      </c>
      <c r="T945" s="7" t="str">
        <f t="shared" si="89"/>
        <v>wearables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84"/>
        <v>42478.333333333328</v>
      </c>
      <c r="K946">
        <v>1458050450</v>
      </c>
      <c r="L946" s="11">
        <f t="shared" si="85"/>
        <v>42444.333912037036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86"/>
        <v>7.5041272699984995</v>
      </c>
      <c r="R946" s="6">
        <f t="shared" si="87"/>
        <v>69.40625</v>
      </c>
      <c r="S946" t="str">
        <f t="shared" si="88"/>
        <v>technology</v>
      </c>
      <c r="T946" s="7" t="str">
        <f t="shared" si="89"/>
        <v>wearables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84"/>
        <v>42784.749305555553</v>
      </c>
      <c r="K947">
        <v>1482958626</v>
      </c>
      <c r="L947" s="11">
        <f t="shared" si="85"/>
        <v>42732.622986111106</v>
      </c>
      <c r="M947" t="b">
        <v>0</v>
      </c>
      <c r="N947">
        <v>16</v>
      </c>
      <c r="O947" t="b">
        <v>0</v>
      </c>
      <c r="P947" t="s">
        <v>8273</v>
      </c>
      <c r="Q947" s="5">
        <f t="shared" si="86"/>
        <v>40.257648953301128</v>
      </c>
      <c r="R947" s="6">
        <f t="shared" si="87"/>
        <v>155.25</v>
      </c>
      <c r="S947" t="str">
        <f t="shared" si="88"/>
        <v>technology</v>
      </c>
      <c r="T947" s="7" t="str">
        <f t="shared" si="89"/>
        <v>wearables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84"/>
        <v>42622.500555555554</v>
      </c>
      <c r="K948">
        <v>1470852048</v>
      </c>
      <c r="L948" s="11">
        <f t="shared" si="85"/>
        <v>42592.500555555554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86"/>
        <v>52.447552447552447</v>
      </c>
      <c r="R948" s="6">
        <f t="shared" si="87"/>
        <v>57.2</v>
      </c>
      <c r="S948" t="str">
        <f t="shared" si="88"/>
        <v>technology</v>
      </c>
      <c r="T948" s="7" t="str">
        <f t="shared" si="89"/>
        <v>wearables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84"/>
        <v>42551.531319444446</v>
      </c>
      <c r="K949">
        <v>1462128306</v>
      </c>
      <c r="L949" s="11">
        <f t="shared" si="85"/>
        <v>42491.531319444446</v>
      </c>
      <c r="M949" t="b">
        <v>0</v>
      </c>
      <c r="N949">
        <v>0</v>
      </c>
      <c r="O949" t="b">
        <v>0</v>
      </c>
      <c r="P949" t="s">
        <v>8273</v>
      </c>
      <c r="Q949" s="5" t="e">
        <f t="shared" si="86"/>
        <v>#DIV/0!</v>
      </c>
      <c r="R949" s="6" t="e">
        <f t="shared" si="87"/>
        <v>#DIV/0!</v>
      </c>
      <c r="S949" t="str">
        <f t="shared" si="88"/>
        <v>technology</v>
      </c>
      <c r="T949" s="7" t="str">
        <f t="shared" si="89"/>
        <v>wearables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84"/>
        <v>42441.578287037039</v>
      </c>
      <c r="K950">
        <v>1455220364</v>
      </c>
      <c r="L950" s="11">
        <f t="shared" si="85"/>
        <v>42411.578287037039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86"/>
        <v>8.3333333333333339</v>
      </c>
      <c r="R950" s="6">
        <f t="shared" si="87"/>
        <v>60</v>
      </c>
      <c r="S950" t="str">
        <f t="shared" si="88"/>
        <v>technology</v>
      </c>
      <c r="T950" s="7" t="str">
        <f t="shared" si="89"/>
        <v>wearables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84"/>
        <v>42420.793703703705</v>
      </c>
      <c r="K951">
        <v>1450832576</v>
      </c>
      <c r="L951" s="11">
        <f t="shared" si="85"/>
        <v>42360.793703703705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86"/>
        <v>73.260073260073256</v>
      </c>
      <c r="R951" s="6">
        <f t="shared" si="87"/>
        <v>39</v>
      </c>
      <c r="S951" t="str">
        <f t="shared" si="88"/>
        <v>technology</v>
      </c>
      <c r="T951" s="7" t="str">
        <f t="shared" si="89"/>
        <v>wearables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84"/>
        <v>42386.500706018516</v>
      </c>
      <c r="K952">
        <v>1450461661</v>
      </c>
      <c r="L952" s="11">
        <f t="shared" si="85"/>
        <v>42356.500706018516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86"/>
        <v>3.566333808844508</v>
      </c>
      <c r="R952" s="6">
        <f t="shared" si="87"/>
        <v>58.416666666666664</v>
      </c>
      <c r="S952" t="str">
        <f t="shared" si="88"/>
        <v>technology</v>
      </c>
      <c r="T952" s="7" t="str">
        <f t="shared" si="89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84"/>
        <v>42525.403611111113</v>
      </c>
      <c r="K953">
        <v>1461166872</v>
      </c>
      <c r="L953" s="11">
        <f t="shared" si="85"/>
        <v>42480.403611111113</v>
      </c>
      <c r="M953" t="b">
        <v>0</v>
      </c>
      <c r="N953">
        <v>121</v>
      </c>
      <c r="O953" t="b">
        <v>0</v>
      </c>
      <c r="P953" t="s">
        <v>8273</v>
      </c>
      <c r="Q953" s="5">
        <f t="shared" si="86"/>
        <v>2.6048450117218027</v>
      </c>
      <c r="R953" s="6">
        <f t="shared" si="87"/>
        <v>158.63636363636363</v>
      </c>
      <c r="S953" t="str">
        <f t="shared" si="88"/>
        <v>technology</v>
      </c>
      <c r="T953" s="7" t="str">
        <f t="shared" si="89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84"/>
        <v>42692.405231481476</v>
      </c>
      <c r="K954">
        <v>1476888212</v>
      </c>
      <c r="L954" s="11">
        <f t="shared" si="85"/>
        <v>42662.363564814819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86"/>
        <v>2.503576537911302</v>
      </c>
      <c r="R954" s="6">
        <f t="shared" si="87"/>
        <v>99.857142857142861</v>
      </c>
      <c r="S954" t="str">
        <f t="shared" si="88"/>
        <v>technology</v>
      </c>
      <c r="T954" s="7" t="str">
        <f t="shared" si="89"/>
        <v>wearables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84"/>
        <v>42028.914340277777</v>
      </c>
      <c r="K955">
        <v>1419566199</v>
      </c>
      <c r="L955" s="11">
        <f t="shared" si="85"/>
        <v>41998.914340277777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86"/>
        <v>119.04761904761905</v>
      </c>
      <c r="R955" s="6">
        <f t="shared" si="87"/>
        <v>25.2</v>
      </c>
      <c r="S955" t="str">
        <f t="shared" si="88"/>
        <v>technology</v>
      </c>
      <c r="T955" s="7" t="str">
        <f t="shared" si="89"/>
        <v>wearables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84"/>
        <v>42236.583784722221</v>
      </c>
      <c r="K956">
        <v>1436472039</v>
      </c>
      <c r="L956" s="11">
        <f t="shared" si="85"/>
        <v>42194.583784722221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86"/>
        <v>2.3037935800952236</v>
      </c>
      <c r="R956" s="6">
        <f t="shared" si="87"/>
        <v>89.191780821917803</v>
      </c>
      <c r="S956" t="str">
        <f t="shared" si="88"/>
        <v>technology</v>
      </c>
      <c r="T956" s="7" t="str">
        <f t="shared" si="89"/>
        <v>wearables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84"/>
        <v>42626.045138888891</v>
      </c>
      <c r="K957">
        <v>1470294300</v>
      </c>
      <c r="L957" s="11">
        <f t="shared" si="85"/>
        <v>42586.045138888891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86"/>
        <v>17.663683466792275</v>
      </c>
      <c r="R957" s="6">
        <f t="shared" si="87"/>
        <v>182.6236559139785</v>
      </c>
      <c r="S957" t="str">
        <f t="shared" si="88"/>
        <v>technology</v>
      </c>
      <c r="T957" s="7" t="str">
        <f t="shared" si="89"/>
        <v>wearables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84"/>
        <v>42120.622210648144</v>
      </c>
      <c r="K958">
        <v>1424901359</v>
      </c>
      <c r="L958" s="11">
        <f t="shared" si="85"/>
        <v>42060.663877314815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86"/>
        <v>58.072009291521489</v>
      </c>
      <c r="R958" s="6">
        <f t="shared" si="87"/>
        <v>50.647058823529413</v>
      </c>
      <c r="S958" t="str">
        <f t="shared" si="88"/>
        <v>technology</v>
      </c>
      <c r="T958" s="7" t="str">
        <f t="shared" si="89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84"/>
        <v>42691.344131944439</v>
      </c>
      <c r="K959">
        <v>1476710133</v>
      </c>
      <c r="L959" s="11">
        <f t="shared" si="85"/>
        <v>42660.302465277782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86"/>
        <v>51.502145922746784</v>
      </c>
      <c r="R959" s="6">
        <f t="shared" si="87"/>
        <v>33.285714285714285</v>
      </c>
      <c r="S959" t="str">
        <f t="shared" si="88"/>
        <v>technology</v>
      </c>
      <c r="T959" s="7" t="str">
        <f t="shared" si="89"/>
        <v>wearables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84"/>
        <v>42103.957638888889</v>
      </c>
      <c r="K960">
        <v>1426792563</v>
      </c>
      <c r="L960" s="11">
        <f t="shared" si="85"/>
        <v>42082.552812499998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86"/>
        <v>8.827468785471055</v>
      </c>
      <c r="R960" s="6">
        <f t="shared" si="87"/>
        <v>51.823529411764703</v>
      </c>
      <c r="S960" t="str">
        <f t="shared" si="88"/>
        <v>technology</v>
      </c>
      <c r="T960" s="7" t="str">
        <f t="shared" si="89"/>
        <v>wearables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84"/>
        <v>42022.924363425926</v>
      </c>
      <c r="K961">
        <v>1419048665</v>
      </c>
      <c r="L961" s="11">
        <f t="shared" si="85"/>
        <v>41992.924363425926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86"/>
        <v>2.5733401955738548</v>
      </c>
      <c r="R961" s="6">
        <f t="shared" si="87"/>
        <v>113.62573099415205</v>
      </c>
      <c r="S961" t="str">
        <f t="shared" si="88"/>
        <v>technology</v>
      </c>
      <c r="T961" s="7" t="str">
        <f t="shared" si="89"/>
        <v>wearables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84"/>
        <v>42808.335127314815</v>
      </c>
      <c r="K962">
        <v>1485874955</v>
      </c>
      <c r="L962" s="11">
        <f t="shared" si="85"/>
        <v>42766.376793981486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86"/>
        <v>2.169167803547067</v>
      </c>
      <c r="R962" s="6">
        <f t="shared" si="87"/>
        <v>136.46276595744681</v>
      </c>
      <c r="S962" t="str">
        <f t="shared" si="88"/>
        <v>technology</v>
      </c>
      <c r="T962" s="7" t="str">
        <f t="shared" si="89"/>
        <v>wearables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90">(I963/86400)+25569+(-6/24)</f>
        <v>42786.541666666672</v>
      </c>
      <c r="K963">
        <v>1483634335</v>
      </c>
      <c r="L963" s="11">
        <f t="shared" ref="L963:L1026" si="91">(K963/86400)+25569+(-6/24)</f>
        <v>42740.443692129629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92">D963/E963</f>
        <v>2.3703186207240701</v>
      </c>
      <c r="R963" s="6">
        <f t="shared" ref="R963:R1026" si="93">E963/N963</f>
        <v>364.35454545454547</v>
      </c>
      <c r="S963" t="str">
        <f t="shared" ref="S963:S1026" si="94">LEFT(P963,SEARCH("/",P963,1)-1)</f>
        <v>technology</v>
      </c>
      <c r="T963" s="7" t="str">
        <f t="shared" ref="T963:T1026" si="95">RIGHT(P963,LEN(P963) - SEARCH("/", P963, SEARCH("/", P963)))</f>
        <v>wearables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90"/>
        <v>42411.462418981479</v>
      </c>
      <c r="K964">
        <v>1451927153</v>
      </c>
      <c r="L964" s="11">
        <f t="shared" si="91"/>
        <v>42373.462418981479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92"/>
        <v>3.5112359550561796</v>
      </c>
      <c r="R964" s="6">
        <f t="shared" si="93"/>
        <v>19.243243243243242</v>
      </c>
      <c r="S964" t="str">
        <f t="shared" si="94"/>
        <v>technology</v>
      </c>
      <c r="T964" s="7" t="str">
        <f t="shared" si="95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90"/>
        <v>42660.385636574079</v>
      </c>
      <c r="K965">
        <v>1473693319</v>
      </c>
      <c r="L965" s="11">
        <f t="shared" si="91"/>
        <v>42625.385636574079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92"/>
        <v>92.838196286472154</v>
      </c>
      <c r="R965" s="6">
        <f t="shared" si="93"/>
        <v>41.888888888888886</v>
      </c>
      <c r="S965" t="str">
        <f t="shared" si="94"/>
        <v>technology</v>
      </c>
      <c r="T965" s="7" t="str">
        <f t="shared" si="95"/>
        <v>wearables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90"/>
        <v>42248.378692129627</v>
      </c>
      <c r="K966">
        <v>1437663919</v>
      </c>
      <c r="L966" s="11">
        <f t="shared" si="91"/>
        <v>42208.378692129627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92"/>
        <v>125.14220705346985</v>
      </c>
      <c r="R966" s="6">
        <f t="shared" si="93"/>
        <v>30.310344827586206</v>
      </c>
      <c r="S966" t="str">
        <f t="shared" si="94"/>
        <v>technology</v>
      </c>
      <c r="T966" s="7" t="str">
        <f t="shared" si="95"/>
        <v>wearables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90"/>
        <v>42668.915972222225</v>
      </c>
      <c r="K967">
        <v>1474676646</v>
      </c>
      <c r="L967" s="11">
        <f t="shared" si="91"/>
        <v>42636.766736111109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92"/>
        <v>83.892617449664428</v>
      </c>
      <c r="R967" s="6">
        <f t="shared" si="93"/>
        <v>49.666666666666664</v>
      </c>
      <c r="S967" t="str">
        <f t="shared" si="94"/>
        <v>technology</v>
      </c>
      <c r="T967" s="7" t="str">
        <f t="shared" si="95"/>
        <v>wearables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90"/>
        <v>42649.385787037041</v>
      </c>
      <c r="K968">
        <v>1473174932</v>
      </c>
      <c r="L968" s="11">
        <f t="shared" si="91"/>
        <v>42619.385787037041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92"/>
        <v>6.756756756756757</v>
      </c>
      <c r="R968" s="6">
        <f t="shared" si="93"/>
        <v>59.2</v>
      </c>
      <c r="S968" t="str">
        <f t="shared" si="94"/>
        <v>technology</v>
      </c>
      <c r="T968" s="7" t="str">
        <f t="shared" si="95"/>
        <v>wearables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90"/>
        <v>42481.96266203704</v>
      </c>
      <c r="K969">
        <v>1456121174</v>
      </c>
      <c r="L969" s="11">
        <f t="shared" si="91"/>
        <v>42422.004328703704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92"/>
        <v>5.6148231330713081</v>
      </c>
      <c r="R969" s="6">
        <f t="shared" si="93"/>
        <v>43.97530864197531</v>
      </c>
      <c r="S969" t="str">
        <f t="shared" si="94"/>
        <v>technology</v>
      </c>
      <c r="T969" s="7" t="str">
        <f t="shared" si="95"/>
        <v>wearables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90"/>
        <v>41866.597615740742</v>
      </c>
      <c r="K970">
        <v>1405542034</v>
      </c>
      <c r="L970" s="11">
        <f t="shared" si="91"/>
        <v>41836.597615740742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92"/>
        <v>75.471698113207552</v>
      </c>
      <c r="R970" s="6">
        <f t="shared" si="93"/>
        <v>26.5</v>
      </c>
      <c r="S970" t="str">
        <f t="shared" si="94"/>
        <v>technology</v>
      </c>
      <c r="T970" s="7" t="str">
        <f t="shared" si="95"/>
        <v>wearables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90"/>
        <v>42775.05332175926</v>
      </c>
      <c r="K971">
        <v>1483773407</v>
      </c>
      <c r="L971" s="11">
        <f t="shared" si="91"/>
        <v>42742.05332175926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92"/>
        <v>2.1428571428571428</v>
      </c>
      <c r="R971" s="6">
        <f t="shared" si="93"/>
        <v>1272.7272727272727</v>
      </c>
      <c r="S971" t="str">
        <f t="shared" si="94"/>
        <v>technology</v>
      </c>
      <c r="T971" s="7" t="str">
        <f t="shared" si="95"/>
        <v>wearables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90"/>
        <v>42757.957638888889</v>
      </c>
      <c r="K972">
        <v>1481951853</v>
      </c>
      <c r="L972" s="11">
        <f t="shared" si="91"/>
        <v>42720.970520833333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92"/>
        <v>2.1777003484320558</v>
      </c>
      <c r="R972" s="6">
        <f t="shared" si="93"/>
        <v>164</v>
      </c>
      <c r="S972" t="str">
        <f t="shared" si="94"/>
        <v>technology</v>
      </c>
      <c r="T972" s="7" t="str">
        <f t="shared" si="95"/>
        <v>wearables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90"/>
        <v>42156.459027777775</v>
      </c>
      <c r="K973">
        <v>1429290060</v>
      </c>
      <c r="L973" s="11">
        <f t="shared" si="91"/>
        <v>42111.459027777775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92"/>
        <v>442.47787610619469</v>
      </c>
      <c r="R973" s="6">
        <f t="shared" si="93"/>
        <v>45.2</v>
      </c>
      <c r="S973" t="str">
        <f t="shared" si="94"/>
        <v>technology</v>
      </c>
      <c r="T973" s="7" t="str">
        <f t="shared" si="95"/>
        <v>wearables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90"/>
        <v>41886.040972222225</v>
      </c>
      <c r="K974">
        <v>1407271598</v>
      </c>
      <c r="L974" s="11">
        <f t="shared" si="91"/>
        <v>41856.615717592591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92"/>
        <v>2.8880866425992782</v>
      </c>
      <c r="R974" s="6">
        <f t="shared" si="93"/>
        <v>153.88888888888889</v>
      </c>
      <c r="S974" t="str">
        <f t="shared" si="94"/>
        <v>technology</v>
      </c>
      <c r="T974" s="7" t="str">
        <f t="shared" si="95"/>
        <v>wearables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90"/>
        <v>42316.806631944448</v>
      </c>
      <c r="K975">
        <v>1441844493</v>
      </c>
      <c r="L975" s="11">
        <f t="shared" si="91"/>
        <v>42256.764965277776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92"/>
        <v>48.661800486618006</v>
      </c>
      <c r="R975" s="6">
        <f t="shared" si="93"/>
        <v>51.375</v>
      </c>
      <c r="S975" t="str">
        <f t="shared" si="94"/>
        <v>technology</v>
      </c>
      <c r="T975" s="7" t="str">
        <f t="shared" si="95"/>
        <v>wearables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90"/>
        <v>42454.457824074074</v>
      </c>
      <c r="K976">
        <v>1456336756</v>
      </c>
      <c r="L976" s="11">
        <f t="shared" si="91"/>
        <v>42424.499490740738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92"/>
        <v>178.57142857142858</v>
      </c>
      <c r="R976" s="6">
        <f t="shared" si="93"/>
        <v>93.333333333333329</v>
      </c>
      <c r="S976" t="str">
        <f t="shared" si="94"/>
        <v>technology</v>
      </c>
      <c r="T976" s="7" t="str">
        <f t="shared" si="95"/>
        <v>wearables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90"/>
        <v>42549.446585648147</v>
      </c>
      <c r="K977">
        <v>1461948185</v>
      </c>
      <c r="L977" s="11">
        <f t="shared" si="91"/>
        <v>42489.446585648147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92"/>
        <v>38.358266206367475</v>
      </c>
      <c r="R977" s="6">
        <f t="shared" si="93"/>
        <v>108.625</v>
      </c>
      <c r="S977" t="str">
        <f t="shared" si="94"/>
        <v>technology</v>
      </c>
      <c r="T977" s="7" t="str">
        <f t="shared" si="95"/>
        <v>wearables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90"/>
        <v>42229.808993055558</v>
      </c>
      <c r="K978">
        <v>1435627497</v>
      </c>
      <c r="L978" s="11">
        <f t="shared" si="91"/>
        <v>42184.808993055558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92"/>
        <v>51.921079958463139</v>
      </c>
      <c r="R978" s="6">
        <f t="shared" si="93"/>
        <v>160.5</v>
      </c>
      <c r="S978" t="str">
        <f t="shared" si="94"/>
        <v>technology</v>
      </c>
      <c r="T978" s="7" t="str">
        <f t="shared" si="95"/>
        <v>wearables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90"/>
        <v>42421.692094907412</v>
      </c>
      <c r="K979">
        <v>1453502197</v>
      </c>
      <c r="L979" s="11">
        <f t="shared" si="91"/>
        <v>42391.692094907412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92"/>
        <v>2.9702970297029703</v>
      </c>
      <c r="R979" s="6">
        <f t="shared" si="93"/>
        <v>75.75</v>
      </c>
      <c r="S979" t="str">
        <f t="shared" si="94"/>
        <v>technology</v>
      </c>
      <c r="T979" s="7" t="str">
        <f t="shared" si="95"/>
        <v>wearables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90"/>
        <v>42425.059039351851</v>
      </c>
      <c r="K980">
        <v>1453793101</v>
      </c>
      <c r="L980" s="11">
        <f t="shared" si="91"/>
        <v>42395.059039351851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92"/>
        <v>1.7773585681535473</v>
      </c>
      <c r="R980" s="6">
        <f t="shared" si="93"/>
        <v>790.83739837398377</v>
      </c>
      <c r="S980" t="str">
        <f t="shared" si="94"/>
        <v>technology</v>
      </c>
      <c r="T980" s="7" t="str">
        <f t="shared" si="95"/>
        <v>wearables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90"/>
        <v>42541.540972222225</v>
      </c>
      <c r="K981">
        <v>1463392828</v>
      </c>
      <c r="L981" s="11">
        <f t="shared" si="91"/>
        <v>42506.166990740741</v>
      </c>
      <c r="M981" t="b">
        <v>0</v>
      </c>
      <c r="N981">
        <v>96</v>
      </c>
      <c r="O981" t="b">
        <v>0</v>
      </c>
      <c r="P981" t="s">
        <v>8273</v>
      </c>
      <c r="Q981" s="5">
        <f t="shared" si="92"/>
        <v>1.2074728077123704</v>
      </c>
      <c r="R981" s="6">
        <f t="shared" si="93"/>
        <v>301.93916666666667</v>
      </c>
      <c r="S981" t="str">
        <f t="shared" si="94"/>
        <v>technology</v>
      </c>
      <c r="T981" s="7" t="str">
        <f t="shared" si="95"/>
        <v>wearables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90"/>
        <v>41973.695856481485</v>
      </c>
      <c r="K982">
        <v>1413495722</v>
      </c>
      <c r="L982" s="11">
        <f t="shared" si="91"/>
        <v>41928.654189814813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92"/>
        <v>6.7294751009421265</v>
      </c>
      <c r="R982" s="6">
        <f t="shared" si="93"/>
        <v>47.935483870967744</v>
      </c>
      <c r="S982" t="str">
        <f t="shared" si="94"/>
        <v>technology</v>
      </c>
      <c r="T982" s="7" t="str">
        <f t="shared" si="95"/>
        <v>wearables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90"/>
        <v>41860.697013888886</v>
      </c>
      <c r="K983">
        <v>1405032222</v>
      </c>
      <c r="L983" s="11">
        <f t="shared" si="91"/>
        <v>41830.697013888886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92"/>
        <v>8080.727272727273</v>
      </c>
      <c r="R983" s="6">
        <f t="shared" si="93"/>
        <v>2.75</v>
      </c>
      <c r="S983" t="str">
        <f t="shared" si="94"/>
        <v>technology</v>
      </c>
      <c r="T983" s="7" t="str">
        <f t="shared" si="95"/>
        <v>wearables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90"/>
        <v>42645.503310185188</v>
      </c>
      <c r="K984">
        <v>1472839486</v>
      </c>
      <c r="L984" s="11">
        <f t="shared" si="91"/>
        <v>42615.503310185188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92"/>
        <v>5833.333333333333</v>
      </c>
      <c r="R984" s="6">
        <f t="shared" si="93"/>
        <v>1</v>
      </c>
      <c r="S984" t="str">
        <f t="shared" si="94"/>
        <v>technology</v>
      </c>
      <c r="T984" s="7" t="str">
        <f t="shared" si="95"/>
        <v>wearables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90"/>
        <v>42605.620833333334</v>
      </c>
      <c r="K985">
        <v>1469289685</v>
      </c>
      <c r="L985" s="11">
        <f t="shared" si="91"/>
        <v>42574.417650462958</v>
      </c>
      <c r="M985" t="b">
        <v>0</v>
      </c>
      <c r="N985">
        <v>179</v>
      </c>
      <c r="O985" t="b">
        <v>0</v>
      </c>
      <c r="P985" t="s">
        <v>8273</v>
      </c>
      <c r="Q985" s="5">
        <f t="shared" si="92"/>
        <v>3.3891255568924588</v>
      </c>
      <c r="R985" s="6">
        <f t="shared" si="93"/>
        <v>171.79329608938548</v>
      </c>
      <c r="S985" t="str">
        <f t="shared" si="94"/>
        <v>technology</v>
      </c>
      <c r="T985" s="7" t="str">
        <f t="shared" si="95"/>
        <v>wearables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90"/>
        <v>42090.824166666665</v>
      </c>
      <c r="K986">
        <v>1424918808</v>
      </c>
      <c r="L986" s="11">
        <f t="shared" si="91"/>
        <v>42060.86583333333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92"/>
        <v>94.339622641509436</v>
      </c>
      <c r="R986" s="6">
        <f t="shared" si="93"/>
        <v>35.333333333333336</v>
      </c>
      <c r="S986" t="str">
        <f t="shared" si="94"/>
        <v>technology</v>
      </c>
      <c r="T986" s="7" t="str">
        <f t="shared" si="95"/>
        <v>wearables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90"/>
        <v>42369.708333333328</v>
      </c>
      <c r="K987">
        <v>1449011610</v>
      </c>
      <c r="L987" s="11">
        <f t="shared" si="91"/>
        <v>42339.717708333337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92"/>
        <v>15.889830508474576</v>
      </c>
      <c r="R987" s="6">
        <f t="shared" si="93"/>
        <v>82.086956521739125</v>
      </c>
      <c r="S987" t="str">
        <f t="shared" si="94"/>
        <v>technology</v>
      </c>
      <c r="T987" s="7" t="str">
        <f t="shared" si="95"/>
        <v>wearables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90"/>
        <v>42378.75</v>
      </c>
      <c r="K988">
        <v>1447698300</v>
      </c>
      <c r="L988" s="11">
        <f t="shared" si="91"/>
        <v>42324.517361111109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92"/>
        <v>7.8431372549019605</v>
      </c>
      <c r="R988" s="6">
        <f t="shared" si="93"/>
        <v>110.8695652173913</v>
      </c>
      <c r="S988" t="str">
        <f t="shared" si="94"/>
        <v>technology</v>
      </c>
      <c r="T988" s="7" t="str">
        <f t="shared" si="95"/>
        <v>wearables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90"/>
        <v>41813.044560185182</v>
      </c>
      <c r="K989">
        <v>1400051050</v>
      </c>
      <c r="L989" s="11">
        <f t="shared" si="91"/>
        <v>41773.044560185182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92"/>
        <v>7.5642965204236008</v>
      </c>
      <c r="R989" s="6">
        <f t="shared" si="93"/>
        <v>161.21951219512195</v>
      </c>
      <c r="S989" t="str">
        <f t="shared" si="94"/>
        <v>technology</v>
      </c>
      <c r="T989" s="7" t="str">
        <f t="shared" si="95"/>
        <v>wearables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90"/>
        <v>42644.106770833328</v>
      </c>
      <c r="K990">
        <v>1472718825</v>
      </c>
      <c r="L990" s="11">
        <f t="shared" si="91"/>
        <v>42614.106770833328</v>
      </c>
      <c r="M990" t="b">
        <v>0</v>
      </c>
      <c r="N990">
        <v>0</v>
      </c>
      <c r="O990" t="b">
        <v>0</v>
      </c>
      <c r="P990" t="s">
        <v>8273</v>
      </c>
      <c r="Q990" s="5" t="e">
        <f t="shared" si="92"/>
        <v>#DIV/0!</v>
      </c>
      <c r="R990" s="6" t="e">
        <f t="shared" si="93"/>
        <v>#DIV/0!</v>
      </c>
      <c r="S990" t="str">
        <f t="shared" si="94"/>
        <v>technology</v>
      </c>
      <c r="T990" s="7" t="str">
        <f t="shared" si="95"/>
        <v>wearables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90"/>
        <v>42641.683969907404</v>
      </c>
      <c r="K991">
        <v>1472509495</v>
      </c>
      <c r="L991" s="11">
        <f t="shared" si="91"/>
        <v>42611.683969907404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92"/>
        <v>5.9630292188431726</v>
      </c>
      <c r="R991" s="6">
        <f t="shared" si="93"/>
        <v>52.40625</v>
      </c>
      <c r="S991" t="str">
        <f t="shared" si="94"/>
        <v>technology</v>
      </c>
      <c r="T991" s="7" t="str">
        <f t="shared" si="95"/>
        <v>wearables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90"/>
        <v>41885.534305555557</v>
      </c>
      <c r="K992">
        <v>1407178164</v>
      </c>
      <c r="L992" s="11">
        <f t="shared" si="91"/>
        <v>41855.534305555557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92"/>
        <v>961.53846153846155</v>
      </c>
      <c r="R992" s="6">
        <f t="shared" si="93"/>
        <v>13</v>
      </c>
      <c r="S992" t="str">
        <f t="shared" si="94"/>
        <v>technology</v>
      </c>
      <c r="T992" s="7" t="str">
        <f t="shared" si="95"/>
        <v>wearables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90"/>
        <v>42563.535416666666</v>
      </c>
      <c r="K993">
        <v>1466186988</v>
      </c>
      <c r="L993" s="11">
        <f t="shared" si="91"/>
        <v>42538.50680555556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92"/>
        <v>23.584905660377359</v>
      </c>
      <c r="R993" s="6">
        <f t="shared" si="93"/>
        <v>30.285714285714285</v>
      </c>
      <c r="S993" t="str">
        <f t="shared" si="94"/>
        <v>technology</v>
      </c>
      <c r="T993" s="7" t="str">
        <f t="shared" si="95"/>
        <v>wearables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90"/>
        <v>42497.633321759262</v>
      </c>
      <c r="K994">
        <v>1457475119</v>
      </c>
      <c r="L994" s="11">
        <f t="shared" si="91"/>
        <v>42437.674988425926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92"/>
        <v>214.13276231263384</v>
      </c>
      <c r="R994" s="6">
        <f t="shared" si="93"/>
        <v>116.75</v>
      </c>
      <c r="S994" t="str">
        <f t="shared" si="94"/>
        <v>technology</v>
      </c>
      <c r="T994" s="7" t="str">
        <f t="shared" si="95"/>
        <v>wearables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90"/>
        <v>42685.958333333328</v>
      </c>
      <c r="K995">
        <v>1476054568</v>
      </c>
      <c r="L995" s="11">
        <f t="shared" si="91"/>
        <v>42652.714907407411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92"/>
        <v>3.9861055748533682</v>
      </c>
      <c r="R995" s="6">
        <f t="shared" si="93"/>
        <v>89.59693877551021</v>
      </c>
      <c r="S995" t="str">
        <f t="shared" si="94"/>
        <v>technology</v>
      </c>
      <c r="T995" s="7" t="str">
        <f t="shared" si="95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90"/>
        <v>41973.707638888889</v>
      </c>
      <c r="K996">
        <v>1412835530</v>
      </c>
      <c r="L996" s="11">
        <f t="shared" si="91"/>
        <v>41921.013078703705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92"/>
        <v>42.835724994645531</v>
      </c>
      <c r="R996" s="6">
        <f t="shared" si="93"/>
        <v>424.45454545454544</v>
      </c>
      <c r="S996" t="str">
        <f t="shared" si="94"/>
        <v>technology</v>
      </c>
      <c r="T996" s="7" t="str">
        <f t="shared" si="95"/>
        <v>wearables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90"/>
        <v>41972.416666666672</v>
      </c>
      <c r="K997">
        <v>1415140480</v>
      </c>
      <c r="L997" s="11">
        <f t="shared" si="91"/>
        <v>41947.690740740742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92"/>
        <v>13.774104683195592</v>
      </c>
      <c r="R997" s="6">
        <f t="shared" si="93"/>
        <v>80.666666666666671</v>
      </c>
      <c r="S997" t="str">
        <f t="shared" si="94"/>
        <v>technology</v>
      </c>
      <c r="T997" s="7" t="str">
        <f t="shared" si="95"/>
        <v>wearables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90"/>
        <v>41847.393750000003</v>
      </c>
      <c r="K998">
        <v>1403902060</v>
      </c>
      <c r="L998" s="11">
        <f t="shared" si="91"/>
        <v>41817.616435185184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92"/>
        <v>61.53846153846154</v>
      </c>
      <c r="R998" s="6">
        <f t="shared" si="93"/>
        <v>13</v>
      </c>
      <c r="S998" t="str">
        <f t="shared" si="94"/>
        <v>technology</v>
      </c>
      <c r="T998" s="7" t="str">
        <f t="shared" si="95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90"/>
        <v>41970.894641203704</v>
      </c>
      <c r="K999">
        <v>1414549697</v>
      </c>
      <c r="L999" s="11">
        <f t="shared" si="91"/>
        <v>41940.85297453704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92"/>
        <v>76.92307692307692</v>
      </c>
      <c r="R999" s="6">
        <f t="shared" si="93"/>
        <v>8.125</v>
      </c>
      <c r="S999" t="str">
        <f t="shared" si="94"/>
        <v>technology</v>
      </c>
      <c r="T999" s="7" t="str">
        <f t="shared" si="95"/>
        <v>wearables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90"/>
        <v>42326.960659722223</v>
      </c>
      <c r="K1000">
        <v>1444017801</v>
      </c>
      <c r="L1000" s="11">
        <f t="shared" si="91"/>
        <v>42281.918993055559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92"/>
        <v>1.7076988757649068</v>
      </c>
      <c r="R1000" s="6">
        <f t="shared" si="93"/>
        <v>153.42794759825327</v>
      </c>
      <c r="S1000" t="str">
        <f t="shared" si="94"/>
        <v>technology</v>
      </c>
      <c r="T1000" s="7" t="str">
        <f t="shared" si="95"/>
        <v>wearables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90"/>
        <v>41956.084722222222</v>
      </c>
      <c r="K1001">
        <v>1413270690</v>
      </c>
      <c r="L1001" s="11">
        <f t="shared" si="91"/>
        <v>41926.04965277778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92"/>
        <v>12.83916802191218</v>
      </c>
      <c r="R1001" s="6">
        <f t="shared" si="93"/>
        <v>292.07499999999999</v>
      </c>
      <c r="S1001" t="str">
        <f t="shared" si="94"/>
        <v>technology</v>
      </c>
      <c r="T1001" s="7" t="str">
        <f t="shared" si="95"/>
        <v>wearables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90"/>
        <v>42808.768055555556</v>
      </c>
      <c r="K1002">
        <v>1484357160</v>
      </c>
      <c r="L1002" s="11">
        <f t="shared" si="91"/>
        <v>42748.80972222222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92"/>
        <v>45.132163034705407</v>
      </c>
      <c r="R1002" s="6">
        <f t="shared" si="93"/>
        <v>3304</v>
      </c>
      <c r="S1002" t="str">
        <f t="shared" si="94"/>
        <v>technology</v>
      </c>
      <c r="T1002" s="7" t="str">
        <f t="shared" si="95"/>
        <v>wearables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90"/>
        <v>42765.470057870371</v>
      </c>
      <c r="K1003">
        <v>1481908613</v>
      </c>
      <c r="L1003" s="11">
        <f t="shared" si="91"/>
        <v>42720.470057870371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92"/>
        <v>0.96153846153846156</v>
      </c>
      <c r="R1003" s="6">
        <f t="shared" si="93"/>
        <v>1300</v>
      </c>
      <c r="S1003" t="str">
        <f t="shared" si="94"/>
        <v>technology</v>
      </c>
      <c r="T1003" s="7" t="str">
        <f t="shared" si="95"/>
        <v>wearables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90"/>
        <v>42354.999305555553</v>
      </c>
      <c r="K1004">
        <v>1447777514</v>
      </c>
      <c r="L1004" s="11">
        <f t="shared" si="91"/>
        <v>42325.434189814812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92"/>
        <v>3.3780405405405407</v>
      </c>
      <c r="R1004" s="6">
        <f t="shared" si="93"/>
        <v>134.54545454545453</v>
      </c>
      <c r="S1004" t="str">
        <f t="shared" si="94"/>
        <v>technology</v>
      </c>
      <c r="T1004" s="7" t="str">
        <f t="shared" si="95"/>
        <v>wearables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90"/>
        <v>42810.417372685188</v>
      </c>
      <c r="K1005">
        <v>1487091661</v>
      </c>
      <c r="L1005" s="11">
        <f t="shared" si="91"/>
        <v>42780.459039351852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92"/>
        <v>6.2285892245406416</v>
      </c>
      <c r="R1005" s="6">
        <f t="shared" si="93"/>
        <v>214.06666666666666</v>
      </c>
      <c r="S1005" t="str">
        <f t="shared" si="94"/>
        <v>technology</v>
      </c>
      <c r="T1005" s="7" t="str">
        <f t="shared" si="95"/>
        <v>wearables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90"/>
        <v>42418.458645833336</v>
      </c>
      <c r="K1006">
        <v>1453222827</v>
      </c>
      <c r="L1006" s="11">
        <f t="shared" si="91"/>
        <v>42388.458645833336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92"/>
        <v>1.2164266251459712</v>
      </c>
      <c r="R1006" s="6">
        <f t="shared" si="93"/>
        <v>216.33684210526314</v>
      </c>
      <c r="S1006" t="str">
        <f t="shared" si="94"/>
        <v>technology</v>
      </c>
      <c r="T1006" s="7" t="str">
        <f t="shared" si="95"/>
        <v>wearables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90"/>
        <v>42307.374803240746</v>
      </c>
      <c r="K1007">
        <v>1443538783</v>
      </c>
      <c r="L1007" s="11">
        <f t="shared" si="91"/>
        <v>42276.374803240746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92"/>
        <v>1.3324272827810422</v>
      </c>
      <c r="R1007" s="6">
        <f t="shared" si="93"/>
        <v>932.31055900621118</v>
      </c>
      <c r="S1007" t="str">
        <f t="shared" si="94"/>
        <v>technology</v>
      </c>
      <c r="T1007" s="7" t="str">
        <f t="shared" si="95"/>
        <v>wearables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90"/>
        <v>41985.049305555556</v>
      </c>
      <c r="K1008">
        <v>1417654672</v>
      </c>
      <c r="L1008" s="11">
        <f t="shared" si="91"/>
        <v>41976.790185185186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92"/>
        <v>17.094017094017094</v>
      </c>
      <c r="R1008" s="6">
        <f t="shared" si="93"/>
        <v>29.25</v>
      </c>
      <c r="S1008" t="str">
        <f t="shared" si="94"/>
        <v>technology</v>
      </c>
      <c r="T1008" s="7" t="str">
        <f t="shared" si="95"/>
        <v>wearables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90"/>
        <v>42718.3752662037</v>
      </c>
      <c r="K1009">
        <v>1478095223</v>
      </c>
      <c r="L1009" s="11">
        <f t="shared" si="91"/>
        <v>42676.333599537036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92"/>
        <v>2.256317689530686</v>
      </c>
      <c r="R1009" s="6">
        <f t="shared" si="93"/>
        <v>174.94736842105263</v>
      </c>
      <c r="S1009" t="str">
        <f t="shared" si="94"/>
        <v>technology</v>
      </c>
      <c r="T1009" s="7" t="str">
        <f t="shared" si="95"/>
        <v>wearables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90"/>
        <v>42732.559201388889</v>
      </c>
      <c r="K1010">
        <v>1480361115</v>
      </c>
      <c r="L1010" s="11">
        <f t="shared" si="91"/>
        <v>42702.559201388889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92"/>
        <v>374</v>
      </c>
      <c r="R1010" s="6">
        <f t="shared" si="93"/>
        <v>250</v>
      </c>
      <c r="S1010" t="str">
        <f t="shared" si="94"/>
        <v>technology</v>
      </c>
      <c r="T1010" s="7" t="str">
        <f t="shared" si="95"/>
        <v>wearables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90"/>
        <v>42540.354699074072</v>
      </c>
      <c r="K1011">
        <v>1463754646</v>
      </c>
      <c r="L1011" s="11">
        <f t="shared" si="91"/>
        <v>42510.354699074072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92"/>
        <v>7.6161462300076161</v>
      </c>
      <c r="R1011" s="6">
        <f t="shared" si="93"/>
        <v>65</v>
      </c>
      <c r="S1011" t="str">
        <f t="shared" si="94"/>
        <v>technology</v>
      </c>
      <c r="T1011" s="7" t="str">
        <f t="shared" si="95"/>
        <v>wearables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90"/>
        <v>42617.874305555553</v>
      </c>
      <c r="K1012">
        <v>1468180462</v>
      </c>
      <c r="L1012" s="11">
        <f t="shared" si="91"/>
        <v>42561.579421296294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92"/>
        <v>523.86363636363637</v>
      </c>
      <c r="R1012" s="6">
        <f t="shared" si="93"/>
        <v>55</v>
      </c>
      <c r="S1012" t="str">
        <f t="shared" si="94"/>
        <v>technology</v>
      </c>
      <c r="T1012" s="7" t="str">
        <f t="shared" si="95"/>
        <v>wearables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90"/>
        <v>41991.648090277777</v>
      </c>
      <c r="K1013">
        <v>1415050395</v>
      </c>
      <c r="L1013" s="11">
        <f t="shared" si="91"/>
        <v>41946.648090277777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92"/>
        <v>266.66666666666669</v>
      </c>
      <c r="R1013" s="6">
        <f t="shared" si="93"/>
        <v>75</v>
      </c>
      <c r="S1013" t="str">
        <f t="shared" si="94"/>
        <v>technology</v>
      </c>
      <c r="T1013" s="7" t="str">
        <f t="shared" si="95"/>
        <v>wearables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90"/>
        <v>42759.190416666665</v>
      </c>
      <c r="K1014">
        <v>1481366052</v>
      </c>
      <c r="L1014" s="11">
        <f t="shared" si="91"/>
        <v>42714.190416666665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92"/>
        <v>4.6435989080298549E-3</v>
      </c>
      <c r="R1014" s="6">
        <f t="shared" si="93"/>
        <v>1389.3561935483872</v>
      </c>
      <c r="S1014" t="str">
        <f t="shared" si="94"/>
        <v>technology</v>
      </c>
      <c r="T1014" s="7" t="str">
        <f t="shared" si="95"/>
        <v>wearables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90"/>
        <v>42367.583333333328</v>
      </c>
      <c r="K1015">
        <v>1449000056</v>
      </c>
      <c r="L1015" s="11">
        <f t="shared" si="91"/>
        <v>42339.583981481483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92"/>
        <v>2.896200185356812</v>
      </c>
      <c r="R1015" s="6">
        <f t="shared" si="93"/>
        <v>95.911111111111111</v>
      </c>
      <c r="S1015" t="str">
        <f t="shared" si="94"/>
        <v>technology</v>
      </c>
      <c r="T1015" s="7" t="str">
        <f t="shared" si="95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90"/>
        <v>42004.752488425926</v>
      </c>
      <c r="K1016">
        <v>1415750615</v>
      </c>
      <c r="L1016" s="11">
        <f t="shared" si="91"/>
        <v>41954.752488425926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92"/>
        <v>3.2679738562091503</v>
      </c>
      <c r="R1016" s="6">
        <f t="shared" si="93"/>
        <v>191.25</v>
      </c>
      <c r="S1016" t="str">
        <f t="shared" si="94"/>
        <v>technology</v>
      </c>
      <c r="T1016" s="7" t="str">
        <f t="shared" si="95"/>
        <v>wearables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90"/>
        <v>42333.670081018514</v>
      </c>
      <c r="K1017">
        <v>1445893495</v>
      </c>
      <c r="L1017" s="11">
        <f t="shared" si="91"/>
        <v>42303.628414351857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92"/>
        <v>37.5</v>
      </c>
      <c r="R1017" s="6">
        <f t="shared" si="93"/>
        <v>40</v>
      </c>
      <c r="S1017" t="str">
        <f t="shared" si="94"/>
        <v>technology</v>
      </c>
      <c r="T1017" s="7" t="str">
        <f t="shared" si="95"/>
        <v>wearables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90"/>
        <v>42466.815462962964</v>
      </c>
      <c r="K1018">
        <v>1456108456</v>
      </c>
      <c r="L1018" s="11">
        <f t="shared" si="91"/>
        <v>42421.857129629629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92"/>
        <v>35.186488388458834</v>
      </c>
      <c r="R1018" s="6">
        <f t="shared" si="93"/>
        <v>74.78947368421052</v>
      </c>
      <c r="S1018" t="str">
        <f t="shared" si="94"/>
        <v>technology</v>
      </c>
      <c r="T1018" s="7" t="str">
        <f t="shared" si="95"/>
        <v>wearables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90"/>
        <v>42329.466840277775</v>
      </c>
      <c r="K1019">
        <v>1444666335</v>
      </c>
      <c r="L1019" s="11">
        <f t="shared" si="91"/>
        <v>42289.425173611111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92"/>
        <v>4.3708586114656365</v>
      </c>
      <c r="R1019" s="6">
        <f t="shared" si="93"/>
        <v>161.11830985915492</v>
      </c>
      <c r="S1019" t="str">
        <f t="shared" si="94"/>
        <v>technology</v>
      </c>
      <c r="T1019" s="7" t="str">
        <f t="shared" si="95"/>
        <v>wearables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90"/>
        <v>42565.242280092592</v>
      </c>
      <c r="K1020">
        <v>1465904933</v>
      </c>
      <c r="L1020" s="11">
        <f t="shared" si="91"/>
        <v>42535.242280092592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92"/>
        <v>32.206119162640903</v>
      </c>
      <c r="R1020" s="6">
        <f t="shared" si="93"/>
        <v>88.714285714285708</v>
      </c>
      <c r="S1020" t="str">
        <f t="shared" si="94"/>
        <v>technology</v>
      </c>
      <c r="T1020" s="7" t="str">
        <f t="shared" si="95"/>
        <v>wearables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90"/>
        <v>42039.723946759259</v>
      </c>
      <c r="K1021">
        <v>1420500149</v>
      </c>
      <c r="L1021" s="11">
        <f t="shared" si="91"/>
        <v>42009.723946759259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92"/>
        <v>2.112676056338028</v>
      </c>
      <c r="R1021" s="6">
        <f t="shared" si="93"/>
        <v>53.25</v>
      </c>
      <c r="S1021" t="str">
        <f t="shared" si="94"/>
        <v>technology</v>
      </c>
      <c r="T1021" s="7" t="str">
        <f t="shared" si="95"/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90"/>
        <v>42156.782638888893</v>
      </c>
      <c r="K1022">
        <v>1430617209</v>
      </c>
      <c r="L1022" s="11">
        <f t="shared" si="91"/>
        <v>42126.819548611107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92"/>
        <v>0.48650345260514755</v>
      </c>
      <c r="R1022" s="6">
        <f t="shared" si="93"/>
        <v>106.2</v>
      </c>
      <c r="S1022" t="str">
        <f t="shared" si="94"/>
        <v>music</v>
      </c>
      <c r="T1022" s="7" t="str">
        <f t="shared" si="95"/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90"/>
        <v>42293.916666666672</v>
      </c>
      <c r="K1023">
        <v>1443074571</v>
      </c>
      <c r="L1023" s="11">
        <f t="shared" si="91"/>
        <v>42271.001979166671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92"/>
        <v>0.28424945353042558</v>
      </c>
      <c r="R1023" s="6">
        <f t="shared" si="93"/>
        <v>22.079728033472804</v>
      </c>
      <c r="S1023" t="str">
        <f t="shared" si="94"/>
        <v>music</v>
      </c>
      <c r="T1023" s="7" t="str">
        <f t="shared" si="95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90"/>
        <v>42141.396724537037</v>
      </c>
      <c r="K1024">
        <v>1429284677</v>
      </c>
      <c r="L1024" s="11">
        <f t="shared" si="91"/>
        <v>42111.396724537037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92"/>
        <v>0.8703220191470844</v>
      </c>
      <c r="R1024" s="6">
        <f t="shared" si="93"/>
        <v>31.054054054054053</v>
      </c>
      <c r="S1024" t="str">
        <f t="shared" si="94"/>
        <v>music</v>
      </c>
      <c r="T1024" s="7" t="str">
        <f t="shared" si="95"/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90"/>
        <v>42175.669687500005</v>
      </c>
      <c r="K1025">
        <v>1432245861</v>
      </c>
      <c r="L1025" s="11">
        <f t="shared" si="91"/>
        <v>42145.669687500005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92"/>
        <v>0.42167404596247099</v>
      </c>
      <c r="R1025" s="6">
        <f t="shared" si="93"/>
        <v>36.206106870229007</v>
      </c>
      <c r="S1025" t="str">
        <f t="shared" si="94"/>
        <v>music</v>
      </c>
      <c r="T1025" s="7" t="str">
        <f t="shared" si="95"/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90"/>
        <v>42400.330590277779</v>
      </c>
      <c r="K1026">
        <v>1451656563</v>
      </c>
      <c r="L1026" s="11">
        <f t="shared" si="91"/>
        <v>42370.330590277779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92"/>
        <v>0.84290202739010145</v>
      </c>
      <c r="R1026" s="6">
        <f t="shared" si="93"/>
        <v>388.9762295081967</v>
      </c>
      <c r="S1026" t="str">
        <f t="shared" si="94"/>
        <v>music</v>
      </c>
      <c r="T1026" s="7" t="str">
        <f t="shared" si="95"/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96">(I1027/86400)+25569+(-6/24)</f>
        <v>42079.542094907403</v>
      </c>
      <c r="K1027">
        <v>1423944037</v>
      </c>
      <c r="L1027" s="11">
        <f t="shared" ref="L1027:L1090" si="97">(K1027/86400)+25569+(-6/24)</f>
        <v>42049.583761574075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98">D1027/E1027</f>
        <v>0.90968373935117708</v>
      </c>
      <c r="R1027" s="6">
        <f t="shared" ref="R1027:R1090" si="99">E1027/N1027</f>
        <v>71.848571428571432</v>
      </c>
      <c r="S1027" t="str">
        <f t="shared" ref="S1027:S1090" si="100">LEFT(P1027,SEARCH("/",P1027,1)-1)</f>
        <v>music</v>
      </c>
      <c r="T1027" s="7" t="str">
        <f t="shared" ref="T1027:T1090" si="101">RIGHT(P1027,LEN(P1027) - SEARCH("/", P1027, SEARCH("/", P1027)))</f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96"/>
        <v>42460.115925925929</v>
      </c>
      <c r="K1028">
        <v>1456480016</v>
      </c>
      <c r="L1028" s="11">
        <f t="shared" si="97"/>
        <v>42426.157592592594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98"/>
        <v>0.99991714972188017</v>
      </c>
      <c r="R1028" s="6">
        <f t="shared" si="99"/>
        <v>57.381803278688523</v>
      </c>
      <c r="S1028" t="str">
        <f t="shared" si="100"/>
        <v>music</v>
      </c>
      <c r="T1028" s="7" t="str">
        <f t="shared" si="101"/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96"/>
        <v>41934.784108796295</v>
      </c>
      <c r="K1029">
        <v>1411433347</v>
      </c>
      <c r="L1029" s="11">
        <f t="shared" si="97"/>
        <v>41904.784108796295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98"/>
        <v>0.96999870684081213</v>
      </c>
      <c r="R1029" s="6">
        <f t="shared" si="99"/>
        <v>69.666666666666671</v>
      </c>
      <c r="S1029" t="str">
        <f t="shared" si="100"/>
        <v>music</v>
      </c>
      <c r="T1029" s="7" t="str">
        <f t="shared" si="101"/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96"/>
        <v>42800.583333333328</v>
      </c>
      <c r="K1030">
        <v>1484924605</v>
      </c>
      <c r="L1030" s="11">
        <f t="shared" si="97"/>
        <v>42755.377372685187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98"/>
        <v>0.85273300929478979</v>
      </c>
      <c r="R1030" s="6">
        <f t="shared" si="99"/>
        <v>45.988235294117644</v>
      </c>
      <c r="S1030" t="str">
        <f t="shared" si="100"/>
        <v>music</v>
      </c>
      <c r="T1030" s="7" t="str">
        <f t="shared" si="101"/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96"/>
        <v>42098.665972222225</v>
      </c>
      <c r="K1031">
        <v>1423501507</v>
      </c>
      <c r="L1031" s="11">
        <f t="shared" si="97"/>
        <v>42044.461886574078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98"/>
        <v>0.8947745168217609</v>
      </c>
      <c r="R1031" s="6">
        <f t="shared" si="99"/>
        <v>79.262411347517727</v>
      </c>
      <c r="S1031" t="str">
        <f t="shared" si="100"/>
        <v>music</v>
      </c>
      <c r="T1031" s="7" t="str">
        <f t="shared" si="101"/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96"/>
        <v>42625.233206018514</v>
      </c>
      <c r="K1032">
        <v>1472470549</v>
      </c>
      <c r="L1032" s="11">
        <f t="shared" si="97"/>
        <v>42611.233206018514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98"/>
        <v>0.29231218941829873</v>
      </c>
      <c r="R1032" s="6">
        <f t="shared" si="99"/>
        <v>43.031446540880502</v>
      </c>
      <c r="S1032" t="str">
        <f t="shared" si="100"/>
        <v>music</v>
      </c>
      <c r="T1032" s="7" t="str">
        <f t="shared" si="101"/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96"/>
        <v>42354.514004629629</v>
      </c>
      <c r="K1033">
        <v>1447698010</v>
      </c>
      <c r="L1033" s="11">
        <f t="shared" si="97"/>
        <v>42324.514004629629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98"/>
        <v>0.93109869646182497</v>
      </c>
      <c r="R1033" s="6">
        <f t="shared" si="99"/>
        <v>108.48484848484848</v>
      </c>
      <c r="S1033" t="str">
        <f t="shared" si="100"/>
        <v>music</v>
      </c>
      <c r="T1033" s="7" t="str">
        <f t="shared" si="101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96"/>
        <v>42544.416956018518</v>
      </c>
      <c r="K1034">
        <v>1464105625</v>
      </c>
      <c r="L1034" s="11">
        <f t="shared" si="97"/>
        <v>42514.416956018518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98"/>
        <v>0.92168415590799546</v>
      </c>
      <c r="R1034" s="6">
        <f t="shared" si="99"/>
        <v>61.029583333333335</v>
      </c>
      <c r="S1034" t="str">
        <f t="shared" si="100"/>
        <v>music</v>
      </c>
      <c r="T1034" s="7" t="str">
        <f t="shared" si="101"/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96"/>
        <v>42716.482407407406</v>
      </c>
      <c r="K1035">
        <v>1479144880</v>
      </c>
      <c r="L1035" s="11">
        <f t="shared" si="97"/>
        <v>42688.482407407406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98"/>
        <v>0.97218155197657397</v>
      </c>
      <c r="R1035" s="6">
        <f t="shared" si="99"/>
        <v>50.592592592592595</v>
      </c>
      <c r="S1035" t="str">
        <f t="shared" si="100"/>
        <v>music</v>
      </c>
      <c r="T1035" s="7" t="str">
        <f t="shared" si="101"/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96"/>
        <v>42586.915972222225</v>
      </c>
      <c r="K1036">
        <v>1467604804</v>
      </c>
      <c r="L1036" s="11">
        <f t="shared" si="97"/>
        <v>42554.916712962964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98"/>
        <v>0.76922011849066707</v>
      </c>
      <c r="R1036" s="6">
        <f t="shared" si="99"/>
        <v>39.157168674698795</v>
      </c>
      <c r="S1036" t="str">
        <f t="shared" si="100"/>
        <v>music</v>
      </c>
      <c r="T1036" s="7" t="str">
        <f t="shared" si="101"/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96"/>
        <v>42046.391435185185</v>
      </c>
      <c r="K1037">
        <v>1421076220</v>
      </c>
      <c r="L1037" s="11">
        <f t="shared" si="97"/>
        <v>42016.391435185185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98"/>
        <v>0.92891760904684972</v>
      </c>
      <c r="R1037" s="6">
        <f t="shared" si="99"/>
        <v>65.15789473684211</v>
      </c>
      <c r="S1037" t="str">
        <f t="shared" si="100"/>
        <v>music</v>
      </c>
      <c r="T1037" s="7" t="str">
        <f t="shared" si="101"/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96"/>
        <v>41281.083333333336</v>
      </c>
      <c r="K1038">
        <v>1354790790</v>
      </c>
      <c r="L1038" s="11">
        <f t="shared" si="97"/>
        <v>41249.198958333334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98"/>
        <v>0.88999291961188398</v>
      </c>
      <c r="R1038" s="6">
        <f t="shared" si="99"/>
        <v>23.963127962085309</v>
      </c>
      <c r="S1038" t="str">
        <f t="shared" si="100"/>
        <v>music</v>
      </c>
      <c r="T1038" s="7" t="str">
        <f t="shared" si="101"/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96"/>
        <v>42141.958333333328</v>
      </c>
      <c r="K1039">
        <v>1429991062</v>
      </c>
      <c r="L1039" s="11">
        <f t="shared" si="97"/>
        <v>42119.572476851856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98"/>
        <v>0.97943192948090108</v>
      </c>
      <c r="R1039" s="6">
        <f t="shared" si="99"/>
        <v>48.61904761904762</v>
      </c>
      <c r="S1039" t="str">
        <f t="shared" si="100"/>
        <v>music</v>
      </c>
      <c r="T1039" s="7" t="str">
        <f t="shared" si="101"/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96"/>
        <v>42447.940081018518</v>
      </c>
      <c r="K1040">
        <v>1455773623</v>
      </c>
      <c r="L1040" s="11">
        <f t="shared" si="97"/>
        <v>42417.981747685189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98"/>
        <v>0.68807339449541283</v>
      </c>
      <c r="R1040" s="6">
        <f t="shared" si="99"/>
        <v>35.73770491803279</v>
      </c>
      <c r="S1040" t="str">
        <f t="shared" si="100"/>
        <v>music</v>
      </c>
      <c r="T1040" s="7" t="str">
        <f t="shared" si="101"/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96"/>
        <v>42717.082638888889</v>
      </c>
      <c r="K1041">
        <v>1479436646</v>
      </c>
      <c r="L1041" s="11">
        <f t="shared" si="97"/>
        <v>42691.859328703707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98"/>
        <v>0.78003120124804992</v>
      </c>
      <c r="R1041" s="6">
        <f t="shared" si="99"/>
        <v>21.366666666666667</v>
      </c>
      <c r="S1041" t="str">
        <f t="shared" si="100"/>
        <v>music</v>
      </c>
      <c r="T1041" s="7" t="str">
        <f t="shared" si="101"/>
        <v>electronic music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96"/>
        <v>42609.458437499998</v>
      </c>
      <c r="K1042">
        <v>1469725209</v>
      </c>
      <c r="L1042" s="11">
        <f t="shared" si="97"/>
        <v>42579.458437499998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98"/>
        <v>340</v>
      </c>
      <c r="R1042" s="6">
        <f t="shared" si="99"/>
        <v>250</v>
      </c>
      <c r="S1042" t="str">
        <f t="shared" si="100"/>
        <v>journalism</v>
      </c>
      <c r="T1042" s="7" t="str">
        <f t="shared" si="101"/>
        <v>audio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96"/>
        <v>41850.81009259259</v>
      </c>
      <c r="K1043">
        <v>1405041992</v>
      </c>
      <c r="L1043" s="11">
        <f t="shared" si="97"/>
        <v>41830.81009259259</v>
      </c>
      <c r="M1043" t="b">
        <v>0</v>
      </c>
      <c r="N1043">
        <v>0</v>
      </c>
      <c r="O1043" t="b">
        <v>0</v>
      </c>
      <c r="P1043" t="s">
        <v>8281</v>
      </c>
      <c r="Q1043" s="5" t="e">
        <f t="shared" si="98"/>
        <v>#DIV/0!</v>
      </c>
      <c r="R1043" s="6" t="e">
        <f t="shared" si="99"/>
        <v>#DIV/0!</v>
      </c>
      <c r="S1043" t="str">
        <f t="shared" si="100"/>
        <v>journalism</v>
      </c>
      <c r="T1043" s="7" t="str">
        <f t="shared" si="101"/>
        <v>audio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96"/>
        <v>41894.166666666664</v>
      </c>
      <c r="K1044">
        <v>1406824948</v>
      </c>
      <c r="L1044" s="11">
        <f t="shared" si="97"/>
        <v>41851.446157407408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98"/>
        <v>65</v>
      </c>
      <c r="R1044" s="6">
        <f t="shared" si="99"/>
        <v>10</v>
      </c>
      <c r="S1044" t="str">
        <f t="shared" si="100"/>
        <v>journalism</v>
      </c>
      <c r="T1044" s="7" t="str">
        <f t="shared" si="101"/>
        <v>audio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96"/>
        <v>42144.002951388888</v>
      </c>
      <c r="K1045">
        <v>1429509855</v>
      </c>
      <c r="L1045" s="11">
        <f t="shared" si="97"/>
        <v>42114.002951388888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98"/>
        <v>11.713716762328687</v>
      </c>
      <c r="R1045" s="6">
        <f t="shared" si="99"/>
        <v>29.236301369863014</v>
      </c>
      <c r="S1045" t="str">
        <f t="shared" si="100"/>
        <v>journalism</v>
      </c>
      <c r="T1045" s="7" t="str">
        <f t="shared" si="101"/>
        <v>audio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96"/>
        <v>42068.602083333331</v>
      </c>
      <c r="K1046">
        <v>1420668801</v>
      </c>
      <c r="L1046" s="11">
        <f t="shared" si="97"/>
        <v>42011.675937499997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98"/>
        <v>1166.6666666666667</v>
      </c>
      <c r="R1046" s="6">
        <f t="shared" si="99"/>
        <v>3</v>
      </c>
      <c r="S1046" t="str">
        <f t="shared" si="100"/>
        <v>journalism</v>
      </c>
      <c r="T1046" s="7" t="str">
        <f t="shared" si="101"/>
        <v>audio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96"/>
        <v>41874.624421296292</v>
      </c>
      <c r="K1047">
        <v>1406235550</v>
      </c>
      <c r="L1047" s="11">
        <f t="shared" si="97"/>
        <v>41844.624421296292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98"/>
        <v>37.593984962406012</v>
      </c>
      <c r="R1047" s="6">
        <f t="shared" si="99"/>
        <v>33.25</v>
      </c>
      <c r="S1047" t="str">
        <f t="shared" si="100"/>
        <v>journalism</v>
      </c>
      <c r="T1047" s="7" t="str">
        <f t="shared" si="101"/>
        <v>audio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96"/>
        <v>42364.601388888885</v>
      </c>
      <c r="K1048">
        <v>1447273560</v>
      </c>
      <c r="L1048" s="11">
        <f t="shared" si="97"/>
        <v>42319.601388888885</v>
      </c>
      <c r="M1048" t="b">
        <v>0</v>
      </c>
      <c r="N1048">
        <v>0</v>
      </c>
      <c r="O1048" t="b">
        <v>0</v>
      </c>
      <c r="P1048" t="s">
        <v>8281</v>
      </c>
      <c r="Q1048" s="5" t="e">
        <f t="shared" si="98"/>
        <v>#DIV/0!</v>
      </c>
      <c r="R1048" s="6" t="e">
        <f t="shared" si="99"/>
        <v>#DIV/0!</v>
      </c>
      <c r="S1048" t="str">
        <f t="shared" si="100"/>
        <v>journalism</v>
      </c>
      <c r="T1048" s="7" t="str">
        <f t="shared" si="101"/>
        <v>audio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96"/>
        <v>41948.610127314816</v>
      </c>
      <c r="K1049">
        <v>1412624315</v>
      </c>
      <c r="L1049" s="11">
        <f t="shared" si="97"/>
        <v>41918.568460648152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98"/>
        <v>2000</v>
      </c>
      <c r="R1049" s="6">
        <f t="shared" si="99"/>
        <v>1</v>
      </c>
      <c r="S1049" t="str">
        <f t="shared" si="100"/>
        <v>journalism</v>
      </c>
      <c r="T1049" s="7" t="str">
        <f t="shared" si="101"/>
        <v>audio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96"/>
        <v>42637.803113425922</v>
      </c>
      <c r="K1050">
        <v>1471310189</v>
      </c>
      <c r="L1050" s="11">
        <f t="shared" si="97"/>
        <v>42597.803113425922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98"/>
        <v>70.754716981132077</v>
      </c>
      <c r="R1050" s="6">
        <f t="shared" si="99"/>
        <v>53</v>
      </c>
      <c r="S1050" t="str">
        <f t="shared" si="100"/>
        <v>journalism</v>
      </c>
      <c r="T1050" s="7" t="str">
        <f t="shared" si="101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96"/>
        <v>42412.181076388893</v>
      </c>
      <c r="K1051">
        <v>1452680445</v>
      </c>
      <c r="L1051" s="11">
        <f t="shared" si="97"/>
        <v>42382.181076388893</v>
      </c>
      <c r="M1051" t="b">
        <v>0</v>
      </c>
      <c r="N1051">
        <v>0</v>
      </c>
      <c r="O1051" t="b">
        <v>0</v>
      </c>
      <c r="P1051" t="s">
        <v>8281</v>
      </c>
      <c r="Q1051" s="5" t="e">
        <f t="shared" si="98"/>
        <v>#DIV/0!</v>
      </c>
      <c r="R1051" s="6" t="e">
        <f t="shared" si="99"/>
        <v>#DIV/0!</v>
      </c>
      <c r="S1051" t="str">
        <f t="shared" si="100"/>
        <v>journalism</v>
      </c>
      <c r="T1051" s="7" t="str">
        <f t="shared" si="101"/>
        <v>audio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96"/>
        <v>42261.5471875</v>
      </c>
      <c r="K1052">
        <v>1439665677</v>
      </c>
      <c r="L1052" s="11">
        <f t="shared" si="97"/>
        <v>42231.5471875</v>
      </c>
      <c r="M1052" t="b">
        <v>0</v>
      </c>
      <c r="N1052">
        <v>0</v>
      </c>
      <c r="O1052" t="b">
        <v>0</v>
      </c>
      <c r="P1052" t="s">
        <v>8281</v>
      </c>
      <c r="Q1052" s="5" t="e">
        <f t="shared" si="98"/>
        <v>#DIV/0!</v>
      </c>
      <c r="R1052" s="6" t="e">
        <f t="shared" si="99"/>
        <v>#DIV/0!</v>
      </c>
      <c r="S1052" t="str">
        <f t="shared" si="100"/>
        <v>journalism</v>
      </c>
      <c r="T1052" s="7" t="str">
        <f t="shared" si="101"/>
        <v>audio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96"/>
        <v>41877.764178240745</v>
      </c>
      <c r="K1053">
        <v>1406679625</v>
      </c>
      <c r="L1053" s="11">
        <f t="shared" si="97"/>
        <v>41849.764178240745</v>
      </c>
      <c r="M1053" t="b">
        <v>0</v>
      </c>
      <c r="N1053">
        <v>0</v>
      </c>
      <c r="O1053" t="b">
        <v>0</v>
      </c>
      <c r="P1053" t="s">
        <v>8281</v>
      </c>
      <c r="Q1053" s="5" t="e">
        <f t="shared" si="98"/>
        <v>#DIV/0!</v>
      </c>
      <c r="R1053" s="6" t="e">
        <f t="shared" si="99"/>
        <v>#DIV/0!</v>
      </c>
      <c r="S1053" t="str">
        <f t="shared" si="100"/>
        <v>journalism</v>
      </c>
      <c r="T1053" s="7" t="str">
        <f t="shared" si="101"/>
        <v>audio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96"/>
        <v>42527.589583333334</v>
      </c>
      <c r="K1054">
        <v>1461438495</v>
      </c>
      <c r="L1054" s="11">
        <f t="shared" si="97"/>
        <v>42483.547395833331</v>
      </c>
      <c r="M1054" t="b">
        <v>0</v>
      </c>
      <c r="N1054">
        <v>0</v>
      </c>
      <c r="O1054" t="b">
        <v>0</v>
      </c>
      <c r="P1054" t="s">
        <v>8281</v>
      </c>
      <c r="Q1054" s="5" t="e">
        <f t="shared" si="98"/>
        <v>#DIV/0!</v>
      </c>
      <c r="R1054" s="6" t="e">
        <f t="shared" si="99"/>
        <v>#DIV/0!</v>
      </c>
      <c r="S1054" t="str">
        <f t="shared" si="100"/>
        <v>journalism</v>
      </c>
      <c r="T1054" s="7" t="str">
        <f t="shared" si="101"/>
        <v>audio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96"/>
        <v>42799.922824074078</v>
      </c>
      <c r="K1055">
        <v>1486613332</v>
      </c>
      <c r="L1055" s="11">
        <f t="shared" si="97"/>
        <v>42774.922824074078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98"/>
        <v>100</v>
      </c>
      <c r="R1055" s="6">
        <f t="shared" si="99"/>
        <v>15</v>
      </c>
      <c r="S1055" t="str">
        <f t="shared" si="100"/>
        <v>journalism</v>
      </c>
      <c r="T1055" s="7" t="str">
        <f t="shared" si="101"/>
        <v>audio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96"/>
        <v>41861.666666666664</v>
      </c>
      <c r="K1056">
        <v>1405110399</v>
      </c>
      <c r="L1056" s="11">
        <f t="shared" si="97"/>
        <v>41831.601840277777</v>
      </c>
      <c r="M1056" t="b">
        <v>0</v>
      </c>
      <c r="N1056">
        <v>0</v>
      </c>
      <c r="O1056" t="b">
        <v>0</v>
      </c>
      <c r="P1056" t="s">
        <v>8281</v>
      </c>
      <c r="Q1056" s="5" t="e">
        <f t="shared" si="98"/>
        <v>#DIV/0!</v>
      </c>
      <c r="R1056" s="6" t="e">
        <f t="shared" si="99"/>
        <v>#DIV/0!</v>
      </c>
      <c r="S1056" t="str">
        <f t="shared" si="100"/>
        <v>journalism</v>
      </c>
      <c r="T1056" s="7" t="str">
        <f t="shared" si="101"/>
        <v>audio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96"/>
        <v>42436.742418981477</v>
      </c>
      <c r="K1057">
        <v>1454802545</v>
      </c>
      <c r="L1057" s="11">
        <f t="shared" si="97"/>
        <v>42406.742418981477</v>
      </c>
      <c r="M1057" t="b">
        <v>0</v>
      </c>
      <c r="N1057">
        <v>0</v>
      </c>
      <c r="O1057" t="b">
        <v>0</v>
      </c>
      <c r="P1057" t="s">
        <v>8281</v>
      </c>
      <c r="Q1057" s="5" t="e">
        <f t="shared" si="98"/>
        <v>#DIV/0!</v>
      </c>
      <c r="R1057" s="6" t="e">
        <f t="shared" si="99"/>
        <v>#DIV/0!</v>
      </c>
      <c r="S1057" t="str">
        <f t="shared" si="100"/>
        <v>journalism</v>
      </c>
      <c r="T1057" s="7" t="str">
        <f t="shared" si="101"/>
        <v>audio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96"/>
        <v>42118.427974537037</v>
      </c>
      <c r="K1058">
        <v>1424711777</v>
      </c>
      <c r="L1058" s="11">
        <f t="shared" si="97"/>
        <v>42058.469641203701</v>
      </c>
      <c r="M1058" t="b">
        <v>0</v>
      </c>
      <c r="N1058">
        <v>0</v>
      </c>
      <c r="O1058" t="b">
        <v>0</v>
      </c>
      <c r="P1058" t="s">
        <v>8281</v>
      </c>
      <c r="Q1058" s="5" t="e">
        <f t="shared" si="98"/>
        <v>#DIV/0!</v>
      </c>
      <c r="R1058" s="6" t="e">
        <f t="shared" si="99"/>
        <v>#DIV/0!</v>
      </c>
      <c r="S1058" t="str">
        <f t="shared" si="100"/>
        <v>journalism</v>
      </c>
      <c r="T1058" s="7" t="str">
        <f t="shared" si="101"/>
        <v>audio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96"/>
        <v>42708.662997685184</v>
      </c>
      <c r="K1059">
        <v>1478292883</v>
      </c>
      <c r="L1059" s="11">
        <f t="shared" si="97"/>
        <v>42678.621331018519</v>
      </c>
      <c r="M1059" t="b">
        <v>0</v>
      </c>
      <c r="N1059">
        <v>0</v>
      </c>
      <c r="O1059" t="b">
        <v>0</v>
      </c>
      <c r="P1059" t="s">
        <v>8281</v>
      </c>
      <c r="Q1059" s="5" t="e">
        <f t="shared" si="98"/>
        <v>#DIV/0!</v>
      </c>
      <c r="R1059" s="6" t="e">
        <f t="shared" si="99"/>
        <v>#DIV/0!</v>
      </c>
      <c r="S1059" t="str">
        <f t="shared" si="100"/>
        <v>journalism</v>
      </c>
      <c r="T1059" s="7" t="str">
        <f t="shared" si="101"/>
        <v>audio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96"/>
        <v>42088.75</v>
      </c>
      <c r="K1060">
        <v>1423777043</v>
      </c>
      <c r="L1060" s="11">
        <f t="shared" si="97"/>
        <v>42047.650960648149</v>
      </c>
      <c r="M1060" t="b">
        <v>0</v>
      </c>
      <c r="N1060">
        <v>0</v>
      </c>
      <c r="O1060" t="b">
        <v>0</v>
      </c>
      <c r="P1060" t="s">
        <v>8281</v>
      </c>
      <c r="Q1060" s="5" t="e">
        <f t="shared" si="98"/>
        <v>#DIV/0!</v>
      </c>
      <c r="R1060" s="6" t="e">
        <f t="shared" si="99"/>
        <v>#DIV/0!</v>
      </c>
      <c r="S1060" t="str">
        <f t="shared" si="100"/>
        <v>journalism</v>
      </c>
      <c r="T1060" s="7" t="str">
        <f t="shared" si="101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96"/>
        <v>42076.498333333337</v>
      </c>
      <c r="K1061">
        <v>1423681056</v>
      </c>
      <c r="L1061" s="11">
        <f t="shared" si="97"/>
        <v>42046.54</v>
      </c>
      <c r="M1061" t="b">
        <v>0</v>
      </c>
      <c r="N1061">
        <v>0</v>
      </c>
      <c r="O1061" t="b">
        <v>0</v>
      </c>
      <c r="P1061" t="s">
        <v>8281</v>
      </c>
      <c r="Q1061" s="5" t="e">
        <f t="shared" si="98"/>
        <v>#DIV/0!</v>
      </c>
      <c r="R1061" s="6" t="e">
        <f t="shared" si="99"/>
        <v>#DIV/0!</v>
      </c>
      <c r="S1061" t="str">
        <f t="shared" si="100"/>
        <v>journalism</v>
      </c>
      <c r="T1061" s="7" t="str">
        <f t="shared" si="101"/>
        <v>audio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96"/>
        <v>42109.663113425922</v>
      </c>
      <c r="K1062">
        <v>1426542893</v>
      </c>
      <c r="L1062" s="11">
        <f t="shared" si="97"/>
        <v>42079.663113425922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98"/>
        <v>100</v>
      </c>
      <c r="R1062" s="6">
        <f t="shared" si="99"/>
        <v>50</v>
      </c>
      <c r="S1062" t="str">
        <f t="shared" si="100"/>
        <v>journalism</v>
      </c>
      <c r="T1062" s="7" t="str">
        <f t="shared" si="101"/>
        <v>audio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96"/>
        <v>42491.791666666672</v>
      </c>
      <c r="K1063">
        <v>1456987108</v>
      </c>
      <c r="L1063" s="11">
        <f t="shared" si="97"/>
        <v>42432.026712962965</v>
      </c>
      <c r="M1063" t="b">
        <v>0</v>
      </c>
      <c r="N1063">
        <v>0</v>
      </c>
      <c r="O1063" t="b">
        <v>0</v>
      </c>
      <c r="P1063" t="s">
        <v>8281</v>
      </c>
      <c r="Q1063" s="5" t="e">
        <f t="shared" si="98"/>
        <v>#DIV/0!</v>
      </c>
      <c r="R1063" s="6" t="e">
        <f t="shared" si="99"/>
        <v>#DIV/0!</v>
      </c>
      <c r="S1063" t="str">
        <f t="shared" si="100"/>
        <v>journalism</v>
      </c>
      <c r="T1063" s="7" t="str">
        <f t="shared" si="101"/>
        <v>audio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96"/>
        <v>42563.557187500002</v>
      </c>
      <c r="K1064">
        <v>1467746541</v>
      </c>
      <c r="L1064" s="11">
        <f t="shared" si="97"/>
        <v>42556.557187500002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98"/>
        <v>1.0473684210526315</v>
      </c>
      <c r="R1064" s="6">
        <f t="shared" si="99"/>
        <v>47.5</v>
      </c>
      <c r="S1064" t="str">
        <f t="shared" si="100"/>
        <v>journalism</v>
      </c>
      <c r="T1064" s="7" t="str">
        <f t="shared" si="101"/>
        <v>audio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96"/>
        <v>42612.780810185184</v>
      </c>
      <c r="K1065">
        <v>1470012262</v>
      </c>
      <c r="L1065" s="11">
        <f t="shared" si="97"/>
        <v>42582.780810185184</v>
      </c>
      <c r="M1065" t="b">
        <v>0</v>
      </c>
      <c r="N1065">
        <v>0</v>
      </c>
      <c r="O1065" t="b">
        <v>0</v>
      </c>
      <c r="P1065" t="s">
        <v>8281</v>
      </c>
      <c r="Q1065" s="5" t="e">
        <f t="shared" si="98"/>
        <v>#DIV/0!</v>
      </c>
      <c r="R1065" s="6" t="e">
        <f t="shared" si="99"/>
        <v>#DIV/0!</v>
      </c>
      <c r="S1065" t="str">
        <f t="shared" si="100"/>
        <v>journalism</v>
      </c>
      <c r="T1065" s="7" t="str">
        <f t="shared" si="101"/>
        <v>audio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96"/>
        <v>41461.978043981479</v>
      </c>
      <c r="K1066">
        <v>1369286903</v>
      </c>
      <c r="L1066" s="11">
        <f t="shared" si="97"/>
        <v>41416.978043981479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98"/>
        <v>11.142751021418844</v>
      </c>
      <c r="R1066" s="6">
        <f t="shared" si="99"/>
        <v>65.666666666666671</v>
      </c>
      <c r="S1066" t="str">
        <f t="shared" si="100"/>
        <v>games</v>
      </c>
      <c r="T1066" s="7" t="str">
        <f t="shared" si="101"/>
        <v>video games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96"/>
        <v>41689.131041666667</v>
      </c>
      <c r="K1067">
        <v>1390381722</v>
      </c>
      <c r="L1067" s="11">
        <f t="shared" si="97"/>
        <v>41661.131041666667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98"/>
        <v>37.037037037037038</v>
      </c>
      <c r="R1067" s="6">
        <f t="shared" si="99"/>
        <v>16.2</v>
      </c>
      <c r="S1067" t="str">
        <f t="shared" si="100"/>
        <v>games</v>
      </c>
      <c r="T1067" s="7" t="str">
        <f t="shared" si="101"/>
        <v>video games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96"/>
        <v>41490.712754629625</v>
      </c>
      <c r="K1068">
        <v>1371769582</v>
      </c>
      <c r="L1068" s="11">
        <f t="shared" si="97"/>
        <v>41445.712754629625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98"/>
        <v>29.697089685210848</v>
      </c>
      <c r="R1068" s="6">
        <f t="shared" si="99"/>
        <v>34.128378378378379</v>
      </c>
      <c r="S1068" t="str">
        <f t="shared" si="100"/>
        <v>games</v>
      </c>
      <c r="T1068" s="7" t="str">
        <f t="shared" si="101"/>
        <v>video games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96"/>
        <v>41629.605682870373</v>
      </c>
      <c r="K1069">
        <v>1385065931</v>
      </c>
      <c r="L1069" s="11">
        <f t="shared" si="97"/>
        <v>41599.605682870373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98"/>
        <v>3.8461538461538463</v>
      </c>
      <c r="R1069" s="6">
        <f t="shared" si="99"/>
        <v>13</v>
      </c>
      <c r="S1069" t="str">
        <f t="shared" si="100"/>
        <v>games</v>
      </c>
      <c r="T1069" s="7" t="str">
        <f t="shared" si="101"/>
        <v>video games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96"/>
        <v>42470.079444444447</v>
      </c>
      <c r="K1070">
        <v>1457686464</v>
      </c>
      <c r="L1070" s="11">
        <f t="shared" si="97"/>
        <v>42440.121111111112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98"/>
        <v>666.66666666666663</v>
      </c>
      <c r="R1070" s="6">
        <f t="shared" si="99"/>
        <v>11.25</v>
      </c>
      <c r="S1070" t="str">
        <f t="shared" si="100"/>
        <v>games</v>
      </c>
      <c r="T1070" s="7" t="str">
        <f t="shared" si="101"/>
        <v>video games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96"/>
        <v>41604.021516203706</v>
      </c>
      <c r="K1071">
        <v>1382679059</v>
      </c>
      <c r="L1071" s="11">
        <f t="shared" si="97"/>
        <v>41571.979849537034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98"/>
        <v>2.5882352941176472</v>
      </c>
      <c r="R1071" s="6">
        <f t="shared" si="99"/>
        <v>40.476190476190474</v>
      </c>
      <c r="S1071" t="str">
        <f t="shared" si="100"/>
        <v>games</v>
      </c>
      <c r="T1071" s="7" t="str">
        <f t="shared" si="101"/>
        <v>video games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96"/>
        <v>41182.761828703704</v>
      </c>
      <c r="K1072">
        <v>1347322622</v>
      </c>
      <c r="L1072" s="11">
        <f t="shared" si="97"/>
        <v>41162.761828703704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98"/>
        <v>142.85714285714286</v>
      </c>
      <c r="R1072" s="6">
        <f t="shared" si="99"/>
        <v>35</v>
      </c>
      <c r="S1072" t="str">
        <f t="shared" si="100"/>
        <v>games</v>
      </c>
      <c r="T1072" s="7" t="str">
        <f t="shared" si="101"/>
        <v>video games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96"/>
        <v>42325.545057870375</v>
      </c>
      <c r="K1073">
        <v>1445191493</v>
      </c>
      <c r="L1073" s="11">
        <f t="shared" si="97"/>
        <v>42295.503391203703</v>
      </c>
      <c r="M1073" t="b">
        <v>0</v>
      </c>
      <c r="N1073">
        <v>0</v>
      </c>
      <c r="O1073" t="b">
        <v>0</v>
      </c>
      <c r="P1073" t="s">
        <v>8282</v>
      </c>
      <c r="Q1073" s="5" t="e">
        <f t="shared" si="98"/>
        <v>#DIV/0!</v>
      </c>
      <c r="R1073" s="6" t="e">
        <f t="shared" si="99"/>
        <v>#DIV/0!</v>
      </c>
      <c r="S1073" t="str">
        <f t="shared" si="100"/>
        <v>games</v>
      </c>
      <c r="T1073" s="7" t="str">
        <f t="shared" si="101"/>
        <v>video games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96"/>
        <v>41675.582141203704</v>
      </c>
      <c r="K1074">
        <v>1389038297</v>
      </c>
      <c r="L1074" s="11">
        <f t="shared" si="97"/>
        <v>41645.582141203704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98"/>
        <v>1470.5882352941176</v>
      </c>
      <c r="R1074" s="6">
        <f t="shared" si="99"/>
        <v>12.75</v>
      </c>
      <c r="S1074" t="str">
        <f t="shared" si="100"/>
        <v>games</v>
      </c>
      <c r="T1074" s="7" t="str">
        <f t="shared" si="101"/>
        <v>video games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96"/>
        <v>40832.714594907404</v>
      </c>
      <c r="K1075">
        <v>1316214541</v>
      </c>
      <c r="L1075" s="11">
        <f t="shared" si="97"/>
        <v>40802.714594907404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98"/>
        <v>75</v>
      </c>
      <c r="R1075" s="6">
        <f t="shared" si="99"/>
        <v>10</v>
      </c>
      <c r="S1075" t="str">
        <f t="shared" si="100"/>
        <v>games</v>
      </c>
      <c r="T1075" s="7" t="str">
        <f t="shared" si="101"/>
        <v>video games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96"/>
        <v>41642.922974537039</v>
      </c>
      <c r="K1076">
        <v>1386216545</v>
      </c>
      <c r="L1076" s="11">
        <f t="shared" si="97"/>
        <v>41612.922974537039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98"/>
        <v>15.849721162312886</v>
      </c>
      <c r="R1076" s="6">
        <f t="shared" si="99"/>
        <v>113.56666666666666</v>
      </c>
      <c r="S1076" t="str">
        <f t="shared" si="100"/>
        <v>games</v>
      </c>
      <c r="T1076" s="7" t="str">
        <f t="shared" si="101"/>
        <v>video games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96"/>
        <v>41035.654120370367</v>
      </c>
      <c r="K1077">
        <v>1333748516</v>
      </c>
      <c r="L1077" s="11">
        <f t="shared" si="97"/>
        <v>41005.654120370367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98"/>
        <v>22.222222222222221</v>
      </c>
      <c r="R1077" s="6">
        <f t="shared" si="99"/>
        <v>15</v>
      </c>
      <c r="S1077" t="str">
        <f t="shared" si="100"/>
        <v>games</v>
      </c>
      <c r="T1077" s="7" t="str">
        <f t="shared" si="101"/>
        <v>video games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96"/>
        <v>41893.127893518518</v>
      </c>
      <c r="K1078">
        <v>1405674250</v>
      </c>
      <c r="L1078" s="11">
        <f t="shared" si="97"/>
        <v>41838.127893518518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98"/>
        <v>1.5932361813315206</v>
      </c>
      <c r="R1078" s="6">
        <f t="shared" si="99"/>
        <v>48.281025641025643</v>
      </c>
      <c r="S1078" t="str">
        <f t="shared" si="100"/>
        <v>games</v>
      </c>
      <c r="T1078" s="7" t="str">
        <f t="shared" si="101"/>
        <v>video games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96"/>
        <v>42382.91679398148</v>
      </c>
      <c r="K1079">
        <v>1450152011</v>
      </c>
      <c r="L1079" s="11">
        <f t="shared" si="97"/>
        <v>42352.91679398148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98"/>
        <v>3.4041394335511983</v>
      </c>
      <c r="R1079" s="6">
        <f t="shared" si="99"/>
        <v>43.976047904191617</v>
      </c>
      <c r="S1079" t="str">
        <f t="shared" si="100"/>
        <v>games</v>
      </c>
      <c r="T1079" s="7" t="str">
        <f t="shared" si="101"/>
        <v>video games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96"/>
        <v>40745.945844907408</v>
      </c>
      <c r="K1080">
        <v>1307421721</v>
      </c>
      <c r="L1080" s="11">
        <f t="shared" si="97"/>
        <v>40700.945844907408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98"/>
        <v>13.333333333333334</v>
      </c>
      <c r="R1080" s="6">
        <f t="shared" si="99"/>
        <v>9</v>
      </c>
      <c r="S1080" t="str">
        <f t="shared" si="100"/>
        <v>games</v>
      </c>
      <c r="T1080" s="7" t="str">
        <f t="shared" si="101"/>
        <v>video games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96"/>
        <v>42504.316388888888</v>
      </c>
      <c r="K1081">
        <v>1461072936</v>
      </c>
      <c r="L1081" s="11">
        <f t="shared" si="97"/>
        <v>42479.316388888888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98"/>
        <v>38.34808259587021</v>
      </c>
      <c r="R1081" s="6">
        <f t="shared" si="99"/>
        <v>37.666666666666664</v>
      </c>
      <c r="S1081" t="str">
        <f t="shared" si="100"/>
        <v>games</v>
      </c>
      <c r="T1081" s="7" t="str">
        <f t="shared" si="101"/>
        <v>video games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96"/>
        <v>41769.888113425928</v>
      </c>
      <c r="K1082">
        <v>1397186333</v>
      </c>
      <c r="L1082" s="11">
        <f t="shared" si="97"/>
        <v>41739.888113425928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98"/>
        <v>10.982976386600768</v>
      </c>
      <c r="R1082" s="6">
        <f t="shared" si="99"/>
        <v>18.581632653061224</v>
      </c>
      <c r="S1082" t="str">
        <f t="shared" si="100"/>
        <v>games</v>
      </c>
      <c r="T1082" s="7" t="str">
        <f t="shared" si="101"/>
        <v>video games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96"/>
        <v>42032.676990740743</v>
      </c>
      <c r="K1083">
        <v>1419891292</v>
      </c>
      <c r="L1083" s="11">
        <f t="shared" si="97"/>
        <v>42002.676990740743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98"/>
        <v>5666.666666666667</v>
      </c>
      <c r="R1083" s="6">
        <f t="shared" si="99"/>
        <v>3</v>
      </c>
      <c r="S1083" t="str">
        <f t="shared" si="100"/>
        <v>games</v>
      </c>
      <c r="T1083" s="7" t="str">
        <f t="shared" si="101"/>
        <v>video games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96"/>
        <v>41131.656111111108</v>
      </c>
      <c r="K1084">
        <v>1342043088</v>
      </c>
      <c r="L1084" s="11">
        <f t="shared" si="97"/>
        <v>41101.656111111108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98"/>
        <v>178.57142857142858</v>
      </c>
      <c r="R1084" s="6">
        <f t="shared" si="99"/>
        <v>18.666666666666668</v>
      </c>
      <c r="S1084" t="str">
        <f t="shared" si="100"/>
        <v>games</v>
      </c>
      <c r="T1084" s="7" t="str">
        <f t="shared" si="101"/>
        <v>video games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96"/>
        <v>41853.409525462965</v>
      </c>
      <c r="K1085">
        <v>1401810583</v>
      </c>
      <c r="L1085" s="11">
        <f t="shared" si="97"/>
        <v>41793.409525462965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98"/>
        <v>121.95121951219512</v>
      </c>
      <c r="R1085" s="6">
        <f t="shared" si="99"/>
        <v>410</v>
      </c>
      <c r="S1085" t="str">
        <f t="shared" si="100"/>
        <v>games</v>
      </c>
      <c r="T1085" s="7" t="str">
        <f t="shared" si="101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96"/>
        <v>41859.662083333329</v>
      </c>
      <c r="K1086">
        <v>1404942804</v>
      </c>
      <c r="L1086" s="11">
        <f t="shared" si="97"/>
        <v>41829.662083333329</v>
      </c>
      <c r="M1086" t="b">
        <v>0</v>
      </c>
      <c r="N1086">
        <v>0</v>
      </c>
      <c r="O1086" t="b">
        <v>0</v>
      </c>
      <c r="P1086" t="s">
        <v>8282</v>
      </c>
      <c r="Q1086" s="5" t="e">
        <f t="shared" si="98"/>
        <v>#DIV/0!</v>
      </c>
      <c r="R1086" s="6" t="e">
        <f t="shared" si="99"/>
        <v>#DIV/0!</v>
      </c>
      <c r="S1086" t="str">
        <f t="shared" si="100"/>
        <v>games</v>
      </c>
      <c r="T1086" s="7" t="str">
        <f t="shared" si="101"/>
        <v>video games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96"/>
        <v>42443.379340277781</v>
      </c>
      <c r="K1087">
        <v>1455379575</v>
      </c>
      <c r="L1087" s="11">
        <f t="shared" si="97"/>
        <v>42413.421006944445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98"/>
        <v>29.239766081871345</v>
      </c>
      <c r="R1087" s="6">
        <f t="shared" si="99"/>
        <v>114</v>
      </c>
      <c r="S1087" t="str">
        <f t="shared" si="100"/>
        <v>games</v>
      </c>
      <c r="T1087" s="7" t="str">
        <f t="shared" si="101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96"/>
        <v>41875.616793981484</v>
      </c>
      <c r="K1088">
        <v>1406321291</v>
      </c>
      <c r="L1088" s="11">
        <f t="shared" si="97"/>
        <v>41845.616793981484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98"/>
        <v>1200</v>
      </c>
      <c r="R1088" s="6">
        <f t="shared" si="99"/>
        <v>7.5</v>
      </c>
      <c r="S1088" t="str">
        <f t="shared" si="100"/>
        <v>games</v>
      </c>
      <c r="T1088" s="7" t="str">
        <f t="shared" si="101"/>
        <v>video games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96"/>
        <v>41805.463969907403</v>
      </c>
      <c r="K1089">
        <v>1400260087</v>
      </c>
      <c r="L1089" s="11">
        <f t="shared" si="97"/>
        <v>41775.463969907403</v>
      </c>
      <c r="M1089" t="b">
        <v>0</v>
      </c>
      <c r="N1089">
        <v>0</v>
      </c>
      <c r="O1089" t="b">
        <v>0</v>
      </c>
      <c r="P1089" t="s">
        <v>8282</v>
      </c>
      <c r="Q1089" s="5" t="e">
        <f t="shared" si="98"/>
        <v>#DIV/0!</v>
      </c>
      <c r="R1089" s="6" t="e">
        <f t="shared" si="99"/>
        <v>#DIV/0!</v>
      </c>
      <c r="S1089" t="str">
        <f t="shared" si="100"/>
        <v>games</v>
      </c>
      <c r="T1089" s="7" t="str">
        <f t="shared" si="101"/>
        <v>video games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96"/>
        <v>41753.549386574072</v>
      </c>
      <c r="K1090">
        <v>1395774667</v>
      </c>
      <c r="L1090" s="11">
        <f t="shared" si="97"/>
        <v>41723.549386574072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98"/>
        <v>7.0507055406010961</v>
      </c>
      <c r="R1090" s="6">
        <f t="shared" si="99"/>
        <v>43.41727891156463</v>
      </c>
      <c r="S1090" t="str">
        <f t="shared" si="100"/>
        <v>games</v>
      </c>
      <c r="T1090" s="7" t="str">
        <f t="shared" si="101"/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102">(I1091/86400)+25569+(-6/24)</f>
        <v>42180.939525462964</v>
      </c>
      <c r="K1091">
        <v>1432701175</v>
      </c>
      <c r="L1091" s="11">
        <f t="shared" ref="L1091:L1154" si="103">(K1091/86400)+25569+(-6/24)</f>
        <v>42150.939525462964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104">D1091/E1091</f>
        <v>12.776831345826235</v>
      </c>
      <c r="R1091" s="6">
        <f t="shared" ref="R1091:R1154" si="105">E1091/N1091</f>
        <v>23.959183673469386</v>
      </c>
      <c r="S1091" t="str">
        <f t="shared" ref="S1091:S1154" si="106">LEFT(P1091,SEARCH("/",P1091,1)-1)</f>
        <v>games</v>
      </c>
      <c r="T1091" s="7" t="str">
        <f t="shared" ref="T1091:T1154" si="107">RIGHT(P1091,LEN(P1091) - SEARCH("/", P1091, SEARCH("/", P1091)))</f>
        <v>video games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102"/>
        <v>42152.935798611114</v>
      </c>
      <c r="K1092">
        <v>1430281653</v>
      </c>
      <c r="L1092" s="11">
        <f t="shared" si="103"/>
        <v>42122.935798611114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04"/>
        <v>2599.8000000000002</v>
      </c>
      <c r="R1092" s="6">
        <f t="shared" si="105"/>
        <v>5</v>
      </c>
      <c r="S1092" t="str">
        <f t="shared" si="106"/>
        <v>games</v>
      </c>
      <c r="T1092" s="7" t="str">
        <f t="shared" si="107"/>
        <v>video games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102"/>
        <v>42470.528611111113</v>
      </c>
      <c r="K1093">
        <v>1457725272</v>
      </c>
      <c r="L1093" s="11">
        <f t="shared" si="103"/>
        <v>42440.570277777777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04"/>
        <v>8</v>
      </c>
      <c r="R1093" s="6">
        <f t="shared" si="105"/>
        <v>12.5</v>
      </c>
      <c r="S1093" t="str">
        <f t="shared" si="106"/>
        <v>games</v>
      </c>
      <c r="T1093" s="7" t="str">
        <f t="shared" si="107"/>
        <v>video games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102"/>
        <v>41279.775902777779</v>
      </c>
      <c r="K1094">
        <v>1354840638</v>
      </c>
      <c r="L1094" s="11">
        <f t="shared" si="103"/>
        <v>41249.775902777779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04"/>
        <v>95.238095238095241</v>
      </c>
      <c r="R1094" s="6">
        <f t="shared" si="105"/>
        <v>3</v>
      </c>
      <c r="S1094" t="str">
        <f t="shared" si="106"/>
        <v>games</v>
      </c>
      <c r="T1094" s="7" t="str">
        <f t="shared" si="107"/>
        <v>video games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102"/>
        <v>42411.723807870367</v>
      </c>
      <c r="K1095">
        <v>1453936937</v>
      </c>
      <c r="L1095" s="11">
        <f t="shared" si="103"/>
        <v>42396.723807870367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04"/>
        <v>7.1005917159763312</v>
      </c>
      <c r="R1095" s="6">
        <f t="shared" si="105"/>
        <v>10.5625</v>
      </c>
      <c r="S1095" t="str">
        <f t="shared" si="106"/>
        <v>games</v>
      </c>
      <c r="T1095" s="7" t="str">
        <f t="shared" si="107"/>
        <v>video games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102"/>
        <v>40825.46334490741</v>
      </c>
      <c r="K1096">
        <v>1315588033</v>
      </c>
      <c r="L1096" s="11">
        <f t="shared" si="103"/>
        <v>40795.46334490741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04"/>
        <v>5.4644642851721761</v>
      </c>
      <c r="R1096" s="6">
        <f t="shared" si="105"/>
        <v>122.00037037037038</v>
      </c>
      <c r="S1096" t="str">
        <f t="shared" si="106"/>
        <v>games</v>
      </c>
      <c r="T1096" s="7" t="str">
        <f t="shared" si="107"/>
        <v>video games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102"/>
        <v>41516.287268518521</v>
      </c>
      <c r="K1097">
        <v>1375275220</v>
      </c>
      <c r="L1097" s="11">
        <f t="shared" si="103"/>
        <v>41486.287268518521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04"/>
        <v>19.861762135536665</v>
      </c>
      <c r="R1097" s="6">
        <f t="shared" si="105"/>
        <v>267.80851063829789</v>
      </c>
      <c r="S1097" t="str">
        <f t="shared" si="106"/>
        <v>games</v>
      </c>
      <c r="T1097" s="7" t="str">
        <f t="shared" si="107"/>
        <v>video games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102"/>
        <v>41915.895833333336</v>
      </c>
      <c r="K1098">
        <v>1409747154</v>
      </c>
      <c r="L1098" s="11">
        <f t="shared" si="103"/>
        <v>41885.26798611111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04"/>
        <v>5.5762081784386615</v>
      </c>
      <c r="R1098" s="6">
        <f t="shared" si="105"/>
        <v>74.206896551724142</v>
      </c>
      <c r="S1098" t="str">
        <f t="shared" si="106"/>
        <v>games</v>
      </c>
      <c r="T1098" s="7" t="str">
        <f t="shared" si="107"/>
        <v>video games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102"/>
        <v>41700.542557870373</v>
      </c>
      <c r="K1099">
        <v>1390330877</v>
      </c>
      <c r="L1099" s="11">
        <f t="shared" si="103"/>
        <v>41660.542557870373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04"/>
        <v>2127.6595744680849</v>
      </c>
      <c r="R1099" s="6">
        <f t="shared" si="105"/>
        <v>6.7142857142857144</v>
      </c>
      <c r="S1099" t="str">
        <f t="shared" si="106"/>
        <v>games</v>
      </c>
      <c r="T1099" s="7" t="str">
        <f t="shared" si="107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102"/>
        <v>41742.512673611112</v>
      </c>
      <c r="K1100">
        <v>1394821095</v>
      </c>
      <c r="L1100" s="11">
        <f t="shared" si="103"/>
        <v>41712.512673611112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04"/>
        <v>13.865779256794232</v>
      </c>
      <c r="R1100" s="6">
        <f t="shared" si="105"/>
        <v>81.954545454545453</v>
      </c>
      <c r="S1100" t="str">
        <f t="shared" si="106"/>
        <v>games</v>
      </c>
      <c r="T1100" s="7" t="str">
        <f t="shared" si="107"/>
        <v>video games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102"/>
        <v>42137.586435185185</v>
      </c>
      <c r="K1101">
        <v>1428955468</v>
      </c>
      <c r="L1101" s="11">
        <f t="shared" si="103"/>
        <v>42107.586435185185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04"/>
        <v>200</v>
      </c>
      <c r="R1101" s="6">
        <f t="shared" si="105"/>
        <v>25</v>
      </c>
      <c r="S1101" t="str">
        <f t="shared" si="106"/>
        <v>games</v>
      </c>
      <c r="T1101" s="7" t="str">
        <f t="shared" si="107"/>
        <v>video games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102"/>
        <v>42413.860775462963</v>
      </c>
      <c r="K1102">
        <v>1452825571</v>
      </c>
      <c r="L1102" s="11">
        <f t="shared" si="103"/>
        <v>42383.860775462963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04"/>
        <v>40</v>
      </c>
      <c r="R1102" s="6">
        <f t="shared" si="105"/>
        <v>10</v>
      </c>
      <c r="S1102" t="str">
        <f t="shared" si="106"/>
        <v>games</v>
      </c>
      <c r="T1102" s="7" t="str">
        <f t="shared" si="107"/>
        <v>video games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102"/>
        <v>42565.508333333331</v>
      </c>
      <c r="K1103">
        <v>1466188338</v>
      </c>
      <c r="L1103" s="11">
        <f t="shared" si="103"/>
        <v>42538.52243055556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04"/>
        <v>2439.0243902439024</v>
      </c>
      <c r="R1103" s="6">
        <f t="shared" si="105"/>
        <v>6.833333333333333</v>
      </c>
      <c r="S1103" t="str">
        <f t="shared" si="106"/>
        <v>games</v>
      </c>
      <c r="T1103" s="7" t="str">
        <f t="shared" si="107"/>
        <v>video games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102"/>
        <v>41616.999305555553</v>
      </c>
      <c r="K1104">
        <v>1383095125</v>
      </c>
      <c r="L1104" s="11">
        <f t="shared" si="103"/>
        <v>41576.795428240745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04"/>
        <v>18.823529411764707</v>
      </c>
      <c r="R1104" s="6">
        <f t="shared" si="105"/>
        <v>17.708333333333332</v>
      </c>
      <c r="S1104" t="str">
        <f t="shared" si="106"/>
        <v>games</v>
      </c>
      <c r="T1104" s="7" t="str">
        <f t="shared" si="107"/>
        <v>video games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102"/>
        <v>42538.97210648148</v>
      </c>
      <c r="K1105">
        <v>1461043190</v>
      </c>
      <c r="L1105" s="11">
        <f t="shared" si="103"/>
        <v>42478.97210648148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04"/>
        <v>61.728395061728392</v>
      </c>
      <c r="R1105" s="6">
        <f t="shared" si="105"/>
        <v>16.2</v>
      </c>
      <c r="S1105" t="str">
        <f t="shared" si="106"/>
        <v>games</v>
      </c>
      <c r="T1105" s="7" t="str">
        <f t="shared" si="107"/>
        <v>video games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102"/>
        <v>41801.15996527778</v>
      </c>
      <c r="K1106">
        <v>1399888221</v>
      </c>
      <c r="L1106" s="11">
        <f t="shared" si="103"/>
        <v>41771.15996527778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04"/>
        <v>20.19522046449007</v>
      </c>
      <c r="R1106" s="6">
        <f t="shared" si="105"/>
        <v>80.297297297297291</v>
      </c>
      <c r="S1106" t="str">
        <f t="shared" si="106"/>
        <v>games</v>
      </c>
      <c r="T1106" s="7" t="str">
        <f t="shared" si="107"/>
        <v>video games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102"/>
        <v>41721.8440625</v>
      </c>
      <c r="K1107">
        <v>1393038927</v>
      </c>
      <c r="L1107" s="11">
        <f t="shared" si="103"/>
        <v>41691.885729166665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04"/>
        <v>628.93081761006295</v>
      </c>
      <c r="R1107" s="6">
        <f t="shared" si="105"/>
        <v>71.55</v>
      </c>
      <c r="S1107" t="str">
        <f t="shared" si="106"/>
        <v>games</v>
      </c>
      <c r="T1107" s="7" t="str">
        <f t="shared" si="107"/>
        <v>video games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102"/>
        <v>41003.448784722219</v>
      </c>
      <c r="K1108">
        <v>1330969575</v>
      </c>
      <c r="L1108" s="11">
        <f t="shared" si="103"/>
        <v>40973.490451388891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04"/>
        <v>2.4242424242424243</v>
      </c>
      <c r="R1108" s="6">
        <f t="shared" si="105"/>
        <v>23.571428571428573</v>
      </c>
      <c r="S1108" t="str">
        <f t="shared" si="106"/>
        <v>games</v>
      </c>
      <c r="T1108" s="7" t="str">
        <f t="shared" si="107"/>
        <v>video games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102"/>
        <v>41843.611388888887</v>
      </c>
      <c r="K1109">
        <v>1403556024</v>
      </c>
      <c r="L1109" s="11">
        <f t="shared" si="103"/>
        <v>41813.611388888887</v>
      </c>
      <c r="M1109" t="b">
        <v>0</v>
      </c>
      <c r="N1109">
        <v>0</v>
      </c>
      <c r="O1109" t="b">
        <v>0</v>
      </c>
      <c r="P1109" t="s">
        <v>8282</v>
      </c>
      <c r="Q1109" s="5" t="e">
        <f t="shared" si="104"/>
        <v>#DIV/0!</v>
      </c>
      <c r="R1109" s="6" t="e">
        <f t="shared" si="105"/>
        <v>#DIV/0!</v>
      </c>
      <c r="S1109" t="str">
        <f t="shared" si="106"/>
        <v>games</v>
      </c>
      <c r="T1109" s="7" t="str">
        <f t="shared" si="107"/>
        <v>video games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102"/>
        <v>41012.345312500001</v>
      </c>
      <c r="K1110">
        <v>1329146235</v>
      </c>
      <c r="L1110" s="11">
        <f t="shared" si="103"/>
        <v>40952.386979166666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04"/>
        <v>34.129692832764505</v>
      </c>
      <c r="R1110" s="6">
        <f t="shared" si="105"/>
        <v>34.88095238095238</v>
      </c>
      <c r="S1110" t="str">
        <f t="shared" si="106"/>
        <v>games</v>
      </c>
      <c r="T1110" s="7" t="str">
        <f t="shared" si="107"/>
        <v>video games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102"/>
        <v>42692.543865740736</v>
      </c>
      <c r="K1111">
        <v>1476900190</v>
      </c>
      <c r="L1111" s="11">
        <f t="shared" si="103"/>
        <v>42662.502199074079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04"/>
        <v>222.22222222222223</v>
      </c>
      <c r="R1111" s="6">
        <f t="shared" si="105"/>
        <v>15</v>
      </c>
      <c r="S1111" t="str">
        <f t="shared" si="106"/>
        <v>games</v>
      </c>
      <c r="T1111" s="7" t="str">
        <f t="shared" si="107"/>
        <v>video games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102"/>
        <v>41250.683124999996</v>
      </c>
      <c r="K1112">
        <v>1352327022</v>
      </c>
      <c r="L1112" s="11">
        <f t="shared" si="103"/>
        <v>41220.683124999996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04"/>
        <v>196.07843137254903</v>
      </c>
      <c r="R1112" s="6">
        <f t="shared" si="105"/>
        <v>23.181818181818183</v>
      </c>
      <c r="S1112" t="str">
        <f t="shared" si="106"/>
        <v>games</v>
      </c>
      <c r="T1112" s="7" t="str">
        <f t="shared" si="107"/>
        <v>video games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102"/>
        <v>42376.953587962962</v>
      </c>
      <c r="K1113">
        <v>1449636790</v>
      </c>
      <c r="L1113" s="11">
        <f t="shared" si="103"/>
        <v>42346.953587962962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04"/>
        <v>2500</v>
      </c>
      <c r="R1113" s="6">
        <f t="shared" si="105"/>
        <v>1</v>
      </c>
      <c r="S1113" t="str">
        <f t="shared" si="106"/>
        <v>games</v>
      </c>
      <c r="T1113" s="7" t="str">
        <f t="shared" si="107"/>
        <v>video games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102"/>
        <v>42023.104166666672</v>
      </c>
      <c r="K1114">
        <v>1416507211</v>
      </c>
      <c r="L1114" s="11">
        <f t="shared" si="103"/>
        <v>41963.509386574078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04"/>
        <v>2.8139361466725847</v>
      </c>
      <c r="R1114" s="6">
        <f t="shared" si="105"/>
        <v>100.23371794871794</v>
      </c>
      <c r="S1114" t="str">
        <f t="shared" si="106"/>
        <v>games</v>
      </c>
      <c r="T1114" s="7" t="str">
        <f t="shared" si="107"/>
        <v>video games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102"/>
        <v>41865.727083333331</v>
      </c>
      <c r="K1115">
        <v>1405466820</v>
      </c>
      <c r="L1115" s="11">
        <f t="shared" si="103"/>
        <v>41835.727083333331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04"/>
        <v>200</v>
      </c>
      <c r="R1115" s="6">
        <f t="shared" si="105"/>
        <v>5</v>
      </c>
      <c r="S1115" t="str">
        <f t="shared" si="106"/>
        <v>games</v>
      </c>
      <c r="T1115" s="7" t="str">
        <f t="shared" si="107"/>
        <v>video games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102"/>
        <v>41556.095914351856</v>
      </c>
      <c r="K1116">
        <v>1378714687</v>
      </c>
      <c r="L1116" s="11">
        <f t="shared" si="103"/>
        <v>41526.095914351856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04"/>
        <v>600</v>
      </c>
      <c r="R1116" s="6">
        <f t="shared" si="105"/>
        <v>3.3333333333333335</v>
      </c>
      <c r="S1116" t="str">
        <f t="shared" si="106"/>
        <v>games</v>
      </c>
      <c r="T1116" s="7" t="str">
        <f t="shared" si="107"/>
        <v>video games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102"/>
        <v>42459.403877314813</v>
      </c>
      <c r="K1117">
        <v>1456764095</v>
      </c>
      <c r="L1117" s="11">
        <f t="shared" si="103"/>
        <v>42429.445543981477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04"/>
        <v>754.71698113207549</v>
      </c>
      <c r="R1117" s="6">
        <f t="shared" si="105"/>
        <v>13.25</v>
      </c>
      <c r="S1117" t="str">
        <f t="shared" si="106"/>
        <v>games</v>
      </c>
      <c r="T1117" s="7" t="str">
        <f t="shared" si="107"/>
        <v>video games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102"/>
        <v>41069.597314814819</v>
      </c>
      <c r="K1118">
        <v>1334089208</v>
      </c>
      <c r="L1118" s="11">
        <f t="shared" si="103"/>
        <v>41009.597314814819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04"/>
        <v>2800.8066323101052</v>
      </c>
      <c r="R1118" s="6">
        <f t="shared" si="105"/>
        <v>17.852</v>
      </c>
      <c r="S1118" t="str">
        <f t="shared" si="106"/>
        <v>games</v>
      </c>
      <c r="T1118" s="7" t="str">
        <f t="shared" si="107"/>
        <v>video games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102"/>
        <v>42363.348530092597</v>
      </c>
      <c r="K1119">
        <v>1448461313</v>
      </c>
      <c r="L1119" s="11">
        <f t="shared" si="103"/>
        <v>42333.348530092597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04"/>
        <v>12.048192771084338</v>
      </c>
      <c r="R1119" s="6">
        <f t="shared" si="105"/>
        <v>10.375</v>
      </c>
      <c r="S1119" t="str">
        <f t="shared" si="106"/>
        <v>games</v>
      </c>
      <c r="T1119" s="7" t="str">
        <f t="shared" si="107"/>
        <v>video games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102"/>
        <v>41733.874756944446</v>
      </c>
      <c r="K1120">
        <v>1394078379</v>
      </c>
      <c r="L1120" s="11">
        <f t="shared" si="103"/>
        <v>41703.91642361111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04"/>
        <v>41.284403669724767</v>
      </c>
      <c r="R1120" s="6">
        <f t="shared" si="105"/>
        <v>36.333333333333336</v>
      </c>
      <c r="S1120" t="str">
        <f t="shared" si="106"/>
        <v>games</v>
      </c>
      <c r="T1120" s="7" t="str">
        <f t="shared" si="107"/>
        <v>video games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102"/>
        <v>41735.542407407411</v>
      </c>
      <c r="K1121">
        <v>1395687664</v>
      </c>
      <c r="L1121" s="11">
        <f t="shared" si="103"/>
        <v>41722.542407407411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04"/>
        <v>420</v>
      </c>
      <c r="R1121" s="6">
        <f t="shared" si="105"/>
        <v>5</v>
      </c>
      <c r="S1121" t="str">
        <f t="shared" si="106"/>
        <v>games</v>
      </c>
      <c r="T1121" s="7" t="str">
        <f t="shared" si="107"/>
        <v>video games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102"/>
        <v>40844.622685185182</v>
      </c>
      <c r="K1122">
        <v>1315947400</v>
      </c>
      <c r="L1122" s="11">
        <f t="shared" si="103"/>
        <v>40799.622685185182</v>
      </c>
      <c r="M1122" t="b">
        <v>0</v>
      </c>
      <c r="N1122">
        <v>0</v>
      </c>
      <c r="O1122" t="b">
        <v>0</v>
      </c>
      <c r="P1122" t="s">
        <v>8282</v>
      </c>
      <c r="Q1122" s="5" t="e">
        <f t="shared" si="104"/>
        <v>#DIV/0!</v>
      </c>
      <c r="R1122" s="6" t="e">
        <f t="shared" si="105"/>
        <v>#DIV/0!</v>
      </c>
      <c r="S1122" t="str">
        <f t="shared" si="106"/>
        <v>games</v>
      </c>
      <c r="T1122" s="7" t="str">
        <f t="shared" si="107"/>
        <v>video games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102"/>
        <v>42442.642546296294</v>
      </c>
      <c r="K1123">
        <v>1455315916</v>
      </c>
      <c r="L1123" s="11">
        <f t="shared" si="103"/>
        <v>42412.684212962966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04"/>
        <v>8620.689655172413</v>
      </c>
      <c r="R1123" s="6">
        <f t="shared" si="105"/>
        <v>5.8</v>
      </c>
      <c r="S1123" t="str">
        <f t="shared" si="106"/>
        <v>games</v>
      </c>
      <c r="T1123" s="7" t="str">
        <f t="shared" si="107"/>
        <v>video games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102"/>
        <v>41424.453993055555</v>
      </c>
      <c r="K1124">
        <v>1368723225</v>
      </c>
      <c r="L1124" s="11">
        <f t="shared" si="103"/>
        <v>41410.453993055555</v>
      </c>
      <c r="M1124" t="b">
        <v>0</v>
      </c>
      <c r="N1124">
        <v>0</v>
      </c>
      <c r="O1124" t="b">
        <v>0</v>
      </c>
      <c r="P1124" t="s">
        <v>8282</v>
      </c>
      <c r="Q1124" s="5" t="e">
        <f t="shared" si="104"/>
        <v>#DIV/0!</v>
      </c>
      <c r="R1124" s="6" t="e">
        <f t="shared" si="105"/>
        <v>#DIV/0!</v>
      </c>
      <c r="S1124" t="str">
        <f t="shared" si="106"/>
        <v>games</v>
      </c>
      <c r="T1124" s="7" t="str">
        <f t="shared" si="107"/>
        <v>video games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102"/>
        <v>41748.2737037037</v>
      </c>
      <c r="K1125">
        <v>1395318848</v>
      </c>
      <c r="L1125" s="11">
        <f t="shared" si="103"/>
        <v>41718.2737037037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04"/>
        <v>454.54545454545456</v>
      </c>
      <c r="R1125" s="6">
        <f t="shared" si="105"/>
        <v>3.6666666666666665</v>
      </c>
      <c r="S1125" t="str">
        <f t="shared" si="106"/>
        <v>games</v>
      </c>
      <c r="T1125" s="7" t="str">
        <f t="shared" si="107"/>
        <v>video games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102"/>
        <v>42124.417256944449</v>
      </c>
      <c r="K1126">
        <v>1427817651</v>
      </c>
      <c r="L1126" s="11">
        <f t="shared" si="103"/>
        <v>42094.417256944449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04"/>
        <v>211.76470588235293</v>
      </c>
      <c r="R1126" s="6">
        <f t="shared" si="105"/>
        <v>60.714285714285715</v>
      </c>
      <c r="S1126" t="str">
        <f t="shared" si="106"/>
        <v>games</v>
      </c>
      <c r="T1126" s="7" t="str">
        <f t="shared" si="107"/>
        <v>mobile games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102"/>
        <v>42272.374189814815</v>
      </c>
      <c r="K1127">
        <v>1438009130</v>
      </c>
      <c r="L1127" s="11">
        <f t="shared" si="103"/>
        <v>42212.374189814815</v>
      </c>
      <c r="M1127" t="b">
        <v>0</v>
      </c>
      <c r="N1127">
        <v>0</v>
      </c>
      <c r="O1127" t="b">
        <v>0</v>
      </c>
      <c r="P1127" t="s">
        <v>8283</v>
      </c>
      <c r="Q1127" s="5" t="e">
        <f t="shared" si="104"/>
        <v>#DIV/0!</v>
      </c>
      <c r="R1127" s="6" t="e">
        <f t="shared" si="105"/>
        <v>#DIV/0!</v>
      </c>
      <c r="S1127" t="str">
        <f t="shared" si="106"/>
        <v>games</v>
      </c>
      <c r="T1127" s="7" t="str">
        <f t="shared" si="107"/>
        <v>mobile games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102"/>
        <v>42565.077476851853</v>
      </c>
      <c r="K1128">
        <v>1465890694</v>
      </c>
      <c r="L1128" s="11">
        <f t="shared" si="103"/>
        <v>42535.077476851853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04"/>
        <v>200</v>
      </c>
      <c r="R1128" s="6">
        <f t="shared" si="105"/>
        <v>5</v>
      </c>
      <c r="S1128" t="str">
        <f t="shared" si="106"/>
        <v>games</v>
      </c>
      <c r="T1128" s="7" t="str">
        <f t="shared" si="107"/>
        <v>mobile games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102"/>
        <v>41957.645833333328</v>
      </c>
      <c r="K1129">
        <v>1413318600</v>
      </c>
      <c r="L1129" s="11">
        <f t="shared" si="103"/>
        <v>41926.604166666664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04"/>
        <v>59.82905982905983</v>
      </c>
      <c r="R1129" s="6">
        <f t="shared" si="105"/>
        <v>25.434782608695652</v>
      </c>
      <c r="S1129" t="str">
        <f t="shared" si="106"/>
        <v>games</v>
      </c>
      <c r="T1129" s="7" t="str">
        <f t="shared" si="107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102"/>
        <v>41858.399502314816</v>
      </c>
      <c r="K1130">
        <v>1404833717</v>
      </c>
      <c r="L1130" s="11">
        <f t="shared" si="103"/>
        <v>41828.399502314816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04"/>
        <v>1000</v>
      </c>
      <c r="R1130" s="6">
        <f t="shared" si="105"/>
        <v>1</v>
      </c>
      <c r="S1130" t="str">
        <f t="shared" si="106"/>
        <v>games</v>
      </c>
      <c r="T1130" s="7" t="str">
        <f t="shared" si="107"/>
        <v>mobile games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102"/>
        <v>42526.014965277776</v>
      </c>
      <c r="K1131">
        <v>1462515693</v>
      </c>
      <c r="L1131" s="11">
        <f t="shared" si="103"/>
        <v>42496.014965277776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04"/>
        <v>952.38095238095241</v>
      </c>
      <c r="R1131" s="6">
        <f t="shared" si="105"/>
        <v>10.5</v>
      </c>
      <c r="S1131" t="str">
        <f t="shared" si="106"/>
        <v>games</v>
      </c>
      <c r="T1131" s="7" t="str">
        <f t="shared" si="107"/>
        <v>mobile games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102"/>
        <v>41968.788194444445</v>
      </c>
      <c r="K1132">
        <v>1411775700</v>
      </c>
      <c r="L1132" s="11">
        <f t="shared" si="103"/>
        <v>41908.746527777781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04"/>
        <v>454.54545454545456</v>
      </c>
      <c r="R1132" s="6">
        <f t="shared" si="105"/>
        <v>3.6666666666666665</v>
      </c>
      <c r="S1132" t="str">
        <f t="shared" si="106"/>
        <v>games</v>
      </c>
      <c r="T1132" s="7" t="str">
        <f t="shared" si="107"/>
        <v>mobile games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102"/>
        <v>42362.658194444448</v>
      </c>
      <c r="K1133">
        <v>1448401668</v>
      </c>
      <c r="L1133" s="11">
        <f t="shared" si="103"/>
        <v>42332.658194444448</v>
      </c>
      <c r="M1133" t="b">
        <v>0</v>
      </c>
      <c r="N1133">
        <v>0</v>
      </c>
      <c r="O1133" t="b">
        <v>0</v>
      </c>
      <c r="P1133" t="s">
        <v>8283</v>
      </c>
      <c r="Q1133" s="5" t="e">
        <f t="shared" si="104"/>
        <v>#DIV/0!</v>
      </c>
      <c r="R1133" s="6" t="e">
        <f t="shared" si="105"/>
        <v>#DIV/0!</v>
      </c>
      <c r="S1133" t="str">
        <f t="shared" si="106"/>
        <v>games</v>
      </c>
      <c r="T1133" s="7" t="str">
        <f t="shared" si="107"/>
        <v>mobile games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102"/>
        <v>42735.865405092598</v>
      </c>
      <c r="K1134">
        <v>1480646771</v>
      </c>
      <c r="L1134" s="11">
        <f t="shared" si="103"/>
        <v>42705.865405092598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04"/>
        <v>6.9541029207232263</v>
      </c>
      <c r="R1134" s="6">
        <f t="shared" si="105"/>
        <v>110.61538461538461</v>
      </c>
      <c r="S1134" t="str">
        <f t="shared" si="106"/>
        <v>games</v>
      </c>
      <c r="T1134" s="7" t="str">
        <f t="shared" si="107"/>
        <v>mobile games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102"/>
        <v>41851.157187500001</v>
      </c>
      <c r="K1135">
        <v>1404207981</v>
      </c>
      <c r="L1135" s="11">
        <f t="shared" si="103"/>
        <v>41821.157187500001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04"/>
        <v>150</v>
      </c>
      <c r="R1135" s="6">
        <f t="shared" si="105"/>
        <v>20</v>
      </c>
      <c r="S1135" t="str">
        <f t="shared" si="106"/>
        <v>games</v>
      </c>
      <c r="T1135" s="7" t="str">
        <f t="shared" si="107"/>
        <v>mobile games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102"/>
        <v>41971.939583333333</v>
      </c>
      <c r="K1136">
        <v>1416034228</v>
      </c>
      <c r="L1136" s="11">
        <f t="shared" si="103"/>
        <v>41958.035046296296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04"/>
        <v>25000</v>
      </c>
      <c r="R1136" s="6">
        <f t="shared" si="105"/>
        <v>1</v>
      </c>
      <c r="S1136" t="str">
        <f t="shared" si="106"/>
        <v>games</v>
      </c>
      <c r="T1136" s="7" t="str">
        <f t="shared" si="107"/>
        <v>mobile games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102"/>
        <v>42588.73951388889</v>
      </c>
      <c r="K1137">
        <v>1467935094</v>
      </c>
      <c r="L1137" s="11">
        <f t="shared" si="103"/>
        <v>42558.73951388889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04"/>
        <v>20</v>
      </c>
      <c r="R1137" s="6">
        <f t="shared" si="105"/>
        <v>50</v>
      </c>
      <c r="S1137" t="str">
        <f t="shared" si="106"/>
        <v>games</v>
      </c>
      <c r="T1137" s="7" t="str">
        <f t="shared" si="107"/>
        <v>mobile games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102"/>
        <v>42357.421631944446</v>
      </c>
      <c r="K1138">
        <v>1447949229</v>
      </c>
      <c r="L1138" s="11">
        <f t="shared" si="103"/>
        <v>42327.421631944446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04"/>
        <v>15.518518518518519</v>
      </c>
      <c r="R1138" s="6">
        <f t="shared" si="105"/>
        <v>45</v>
      </c>
      <c r="S1138" t="str">
        <f t="shared" si="106"/>
        <v>games</v>
      </c>
      <c r="T1138" s="7" t="str">
        <f t="shared" si="107"/>
        <v>mobile games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102"/>
        <v>42483.569687499999</v>
      </c>
      <c r="K1139">
        <v>1458848421</v>
      </c>
      <c r="L1139" s="11">
        <f t="shared" si="103"/>
        <v>42453.569687499999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04"/>
        <v>2.5316455696202533</v>
      </c>
      <c r="R1139" s="6">
        <f t="shared" si="105"/>
        <v>253.2051282051282</v>
      </c>
      <c r="S1139" t="str">
        <f t="shared" si="106"/>
        <v>games</v>
      </c>
      <c r="T1139" s="7" t="str">
        <f t="shared" si="107"/>
        <v>mobile games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102"/>
        <v>42756.6566087963</v>
      </c>
      <c r="K1140">
        <v>1483307131</v>
      </c>
      <c r="L1140" s="11">
        <f t="shared" si="103"/>
        <v>42736.6566087963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04"/>
        <v>280</v>
      </c>
      <c r="R1140" s="6">
        <f t="shared" si="105"/>
        <v>31.25</v>
      </c>
      <c r="S1140" t="str">
        <f t="shared" si="106"/>
        <v>games</v>
      </c>
      <c r="T1140" s="7" t="str">
        <f t="shared" si="107"/>
        <v>mobile games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102"/>
        <v>42005.09752314815</v>
      </c>
      <c r="K1141">
        <v>1417508426</v>
      </c>
      <c r="L1141" s="11">
        <f t="shared" si="103"/>
        <v>41975.09752314815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04"/>
        <v>1600</v>
      </c>
      <c r="R1141" s="6">
        <f t="shared" si="105"/>
        <v>5</v>
      </c>
      <c r="S1141" t="str">
        <f t="shared" si="106"/>
        <v>games</v>
      </c>
      <c r="T1141" s="7" t="str">
        <f t="shared" si="107"/>
        <v>mobile games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102"/>
        <v>42222.212048611109</v>
      </c>
      <c r="K1142">
        <v>1436267121</v>
      </c>
      <c r="L1142" s="11">
        <f t="shared" si="103"/>
        <v>42192.212048611109</v>
      </c>
      <c r="M1142" t="b">
        <v>0</v>
      </c>
      <c r="N1142">
        <v>0</v>
      </c>
      <c r="O1142" t="b">
        <v>0</v>
      </c>
      <c r="P1142" t="s">
        <v>8283</v>
      </c>
      <c r="Q1142" s="5" t="e">
        <f t="shared" si="104"/>
        <v>#DIV/0!</v>
      </c>
      <c r="R1142" s="6" t="e">
        <f t="shared" si="105"/>
        <v>#DIV/0!</v>
      </c>
      <c r="S1142" t="str">
        <f t="shared" si="106"/>
        <v>games</v>
      </c>
      <c r="T1142" s="7" t="str">
        <f t="shared" si="107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102"/>
        <v>42194.449652777781</v>
      </c>
      <c r="K1143">
        <v>1433868450</v>
      </c>
      <c r="L1143" s="11">
        <f t="shared" si="103"/>
        <v>42164.449652777781</v>
      </c>
      <c r="M1143" t="b">
        <v>0</v>
      </c>
      <c r="N1143">
        <v>0</v>
      </c>
      <c r="O1143" t="b">
        <v>0</v>
      </c>
      <c r="P1143" t="s">
        <v>8283</v>
      </c>
      <c r="Q1143" s="5" t="e">
        <f t="shared" si="104"/>
        <v>#DIV/0!</v>
      </c>
      <c r="R1143" s="6" t="e">
        <f t="shared" si="105"/>
        <v>#DIV/0!</v>
      </c>
      <c r="S1143" t="str">
        <f t="shared" si="106"/>
        <v>games</v>
      </c>
      <c r="T1143" s="7" t="str">
        <f t="shared" si="107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102"/>
        <v>42051.756099537037</v>
      </c>
      <c r="K1144">
        <v>1421539727</v>
      </c>
      <c r="L1144" s="11">
        <f t="shared" si="103"/>
        <v>42021.756099537037</v>
      </c>
      <c r="M1144" t="b">
        <v>0</v>
      </c>
      <c r="N1144">
        <v>0</v>
      </c>
      <c r="O1144" t="b">
        <v>0</v>
      </c>
      <c r="P1144" t="s">
        <v>8283</v>
      </c>
      <c r="Q1144" s="5" t="e">
        <f t="shared" si="104"/>
        <v>#DIV/0!</v>
      </c>
      <c r="R1144" s="6" t="e">
        <f t="shared" si="105"/>
        <v>#DIV/0!</v>
      </c>
      <c r="S1144" t="str">
        <f t="shared" si="106"/>
        <v>games</v>
      </c>
      <c r="T1144" s="7" t="str">
        <f t="shared" si="107"/>
        <v>mobile games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102"/>
        <v>42354.94358796296</v>
      </c>
      <c r="K1145">
        <v>1447735126</v>
      </c>
      <c r="L1145" s="11">
        <f t="shared" si="103"/>
        <v>42324.94358796296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04"/>
        <v>241.93548387096774</v>
      </c>
      <c r="R1145" s="6">
        <f t="shared" si="105"/>
        <v>23.25</v>
      </c>
      <c r="S1145" t="str">
        <f t="shared" si="106"/>
        <v>games</v>
      </c>
      <c r="T1145" s="7" t="str">
        <f t="shared" si="107"/>
        <v>mobile games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102"/>
        <v>42122.931944444441</v>
      </c>
      <c r="K1146">
        <v>1427689320</v>
      </c>
      <c r="L1146" s="11">
        <f t="shared" si="103"/>
        <v>42092.931944444441</v>
      </c>
      <c r="M1146" t="b">
        <v>0</v>
      </c>
      <c r="N1146">
        <v>0</v>
      </c>
      <c r="O1146" t="b">
        <v>0</v>
      </c>
      <c r="P1146" t="s">
        <v>8284</v>
      </c>
      <c r="Q1146" s="5" t="e">
        <f t="shared" si="104"/>
        <v>#DIV/0!</v>
      </c>
      <c r="R1146" s="6" t="e">
        <f t="shared" si="105"/>
        <v>#DIV/0!</v>
      </c>
      <c r="S1146" t="str">
        <f t="shared" si="106"/>
        <v>food</v>
      </c>
      <c r="T1146" s="7" t="str">
        <f t="shared" si="107"/>
        <v>food trucks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102"/>
        <v>41914.49759259259</v>
      </c>
      <c r="K1147">
        <v>1407088592</v>
      </c>
      <c r="L1147" s="11">
        <f t="shared" si="103"/>
        <v>41854.49759259259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04"/>
        <v>800</v>
      </c>
      <c r="R1147" s="6">
        <f t="shared" si="105"/>
        <v>100</v>
      </c>
      <c r="S1147" t="str">
        <f t="shared" si="106"/>
        <v>food</v>
      </c>
      <c r="T1147" s="7" t="str">
        <f t="shared" si="107"/>
        <v>food trucks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102"/>
        <v>41761.7033912037</v>
      </c>
      <c r="K1148">
        <v>1395787973</v>
      </c>
      <c r="L1148" s="11">
        <f t="shared" si="103"/>
        <v>41723.7033912037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04"/>
        <v>11.320754716981131</v>
      </c>
      <c r="R1148" s="6">
        <f t="shared" si="105"/>
        <v>44.166666666666664</v>
      </c>
      <c r="S1148" t="str">
        <f t="shared" si="106"/>
        <v>food</v>
      </c>
      <c r="T1148" s="7" t="str">
        <f t="shared" si="107"/>
        <v>food trucks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102"/>
        <v>41931.722025462965</v>
      </c>
      <c r="K1149">
        <v>1408576783</v>
      </c>
      <c r="L1149" s="11">
        <f t="shared" si="103"/>
        <v>41871.722025462965</v>
      </c>
      <c r="M1149" t="b">
        <v>0</v>
      </c>
      <c r="N1149">
        <v>0</v>
      </c>
      <c r="O1149" t="b">
        <v>0</v>
      </c>
      <c r="P1149" t="s">
        <v>8284</v>
      </c>
      <c r="Q1149" s="5" t="e">
        <f t="shared" si="104"/>
        <v>#DIV/0!</v>
      </c>
      <c r="R1149" s="6" t="e">
        <f t="shared" si="105"/>
        <v>#DIV/0!</v>
      </c>
      <c r="S1149" t="str">
        <f t="shared" si="106"/>
        <v>food</v>
      </c>
      <c r="T1149" s="7" t="str">
        <f t="shared" si="107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102"/>
        <v>42704.962743055556</v>
      </c>
      <c r="K1150">
        <v>1477973181</v>
      </c>
      <c r="L1150" s="11">
        <f t="shared" si="103"/>
        <v>42674.921076388884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04"/>
        <v>205.47945205479451</v>
      </c>
      <c r="R1150" s="6">
        <f t="shared" si="105"/>
        <v>24.333333333333332</v>
      </c>
      <c r="S1150" t="str">
        <f t="shared" si="106"/>
        <v>food</v>
      </c>
      <c r="T1150" s="7" t="str">
        <f t="shared" si="107"/>
        <v>food trucks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102"/>
        <v>42537.46025462963</v>
      </c>
      <c r="K1151">
        <v>1463504566</v>
      </c>
      <c r="L1151" s="11">
        <f t="shared" si="103"/>
        <v>42507.46025462963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04"/>
        <v>666.66666666666663</v>
      </c>
      <c r="R1151" s="6">
        <f t="shared" si="105"/>
        <v>37.5</v>
      </c>
      <c r="S1151" t="str">
        <f t="shared" si="106"/>
        <v>food</v>
      </c>
      <c r="T1151" s="7" t="str">
        <f t="shared" si="107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102"/>
        <v>42377.704571759255</v>
      </c>
      <c r="K1152">
        <v>1447109675</v>
      </c>
      <c r="L1152" s="11">
        <f t="shared" si="103"/>
        <v>42317.704571759255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04"/>
        <v>9.9206349206349209</v>
      </c>
      <c r="R1152" s="6">
        <f t="shared" si="105"/>
        <v>42</v>
      </c>
      <c r="S1152" t="str">
        <f t="shared" si="106"/>
        <v>food</v>
      </c>
      <c r="T1152" s="7" t="str">
        <f t="shared" si="107"/>
        <v>food trucks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102"/>
        <v>42253.852581018524</v>
      </c>
      <c r="K1153">
        <v>1439000863</v>
      </c>
      <c r="L1153" s="11">
        <f t="shared" si="103"/>
        <v>42223.852581018524</v>
      </c>
      <c r="M1153" t="b">
        <v>0</v>
      </c>
      <c r="N1153">
        <v>0</v>
      </c>
      <c r="O1153" t="b">
        <v>0</v>
      </c>
      <c r="P1153" t="s">
        <v>8284</v>
      </c>
      <c r="Q1153" s="5" t="e">
        <f t="shared" si="104"/>
        <v>#DIV/0!</v>
      </c>
      <c r="R1153" s="6" t="e">
        <f t="shared" si="105"/>
        <v>#DIV/0!</v>
      </c>
      <c r="S1153" t="str">
        <f t="shared" si="106"/>
        <v>food</v>
      </c>
      <c r="T1153" s="7" t="str">
        <f t="shared" si="107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102"/>
        <v>42139.459629629629</v>
      </c>
      <c r="K1154">
        <v>1429117312</v>
      </c>
      <c r="L1154" s="11">
        <f t="shared" si="103"/>
        <v>42109.459629629629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104"/>
        <v>17.563117453347971</v>
      </c>
      <c r="R1154" s="6">
        <f t="shared" si="105"/>
        <v>60.733333333333334</v>
      </c>
      <c r="S1154" t="str">
        <f t="shared" si="106"/>
        <v>food</v>
      </c>
      <c r="T1154" s="7" t="str">
        <f t="shared" si="107"/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108">(I1155/86400)+25569+(-6/24)</f>
        <v>42173.464178240742</v>
      </c>
      <c r="K1155">
        <v>1432055305</v>
      </c>
      <c r="L1155" s="11">
        <f t="shared" ref="L1155:L1218" si="109">(K1155/86400)+25569+(-6/24)</f>
        <v>42143.464178240742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110">D1155/E1155</f>
        <v>160</v>
      </c>
      <c r="R1155" s="6">
        <f t="shared" ref="R1155:R1218" si="111">E1155/N1155</f>
        <v>50</v>
      </c>
      <c r="S1155" t="str">
        <f t="shared" ref="S1155:S1218" si="112">LEFT(P1155,SEARCH("/",P1155,1)-1)</f>
        <v>food</v>
      </c>
      <c r="T1155" s="7" t="str">
        <f t="shared" ref="T1155:T1218" si="113">RIGHT(P1155,LEN(P1155) - SEARCH("/", P1155, SEARCH("/", P1155)))</f>
        <v>food trucks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108"/>
        <v>42252.858865740738</v>
      </c>
      <c r="K1156">
        <v>1438915006</v>
      </c>
      <c r="L1156" s="11">
        <f t="shared" si="109"/>
        <v>42222.858865740738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10"/>
        <v>15.384615384615385</v>
      </c>
      <c r="R1156" s="6">
        <f t="shared" si="111"/>
        <v>108.33333333333333</v>
      </c>
      <c r="S1156" t="str">
        <f t="shared" si="112"/>
        <v>food</v>
      </c>
      <c r="T1156" s="7" t="str">
        <f t="shared" si="113"/>
        <v>food trucks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108"/>
        <v>41865.513981481483</v>
      </c>
      <c r="K1157">
        <v>1405448408</v>
      </c>
      <c r="L1157" s="11">
        <f t="shared" si="109"/>
        <v>41835.513981481483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10"/>
        <v>132.97872340425531</v>
      </c>
      <c r="R1157" s="6">
        <f t="shared" si="111"/>
        <v>23.5</v>
      </c>
      <c r="S1157" t="str">
        <f t="shared" si="112"/>
        <v>food</v>
      </c>
      <c r="T1157" s="7" t="str">
        <f t="shared" si="113"/>
        <v>food trucks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108"/>
        <v>42058.82131944444</v>
      </c>
      <c r="K1158">
        <v>1422150162</v>
      </c>
      <c r="L1158" s="11">
        <f t="shared" si="109"/>
        <v>42028.82131944444</v>
      </c>
      <c r="M1158" t="b">
        <v>0</v>
      </c>
      <c r="N1158">
        <v>0</v>
      </c>
      <c r="O1158" t="b">
        <v>0</v>
      </c>
      <c r="P1158" t="s">
        <v>8284</v>
      </c>
      <c r="Q1158" s="5" t="e">
        <f t="shared" si="110"/>
        <v>#DIV/0!</v>
      </c>
      <c r="R1158" s="6" t="e">
        <f t="shared" si="111"/>
        <v>#DIV/0!</v>
      </c>
      <c r="S1158" t="str">
        <f t="shared" si="112"/>
        <v>food</v>
      </c>
      <c r="T1158" s="7" t="str">
        <f t="shared" si="113"/>
        <v>food trucks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108"/>
        <v>41978.419907407406</v>
      </c>
      <c r="K1159">
        <v>1412607880</v>
      </c>
      <c r="L1159" s="11">
        <f t="shared" si="109"/>
        <v>41918.378240740742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10"/>
        <v>66.225165562913901</v>
      </c>
      <c r="R1159" s="6">
        <f t="shared" si="111"/>
        <v>50.333333333333336</v>
      </c>
      <c r="S1159" t="str">
        <f t="shared" si="112"/>
        <v>food</v>
      </c>
      <c r="T1159" s="7" t="str">
        <f t="shared" si="113"/>
        <v>food trucks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108"/>
        <v>41981.84175925926</v>
      </c>
      <c r="K1160">
        <v>1415499128</v>
      </c>
      <c r="L1160" s="11">
        <f t="shared" si="109"/>
        <v>41951.84175925926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10"/>
        <v>214.28571428571428</v>
      </c>
      <c r="R1160" s="6">
        <f t="shared" si="111"/>
        <v>11.666666666666666</v>
      </c>
      <c r="S1160" t="str">
        <f t="shared" si="112"/>
        <v>food</v>
      </c>
      <c r="T1160" s="7" t="str">
        <f t="shared" si="113"/>
        <v>food trucks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108"/>
        <v>42185.40625</v>
      </c>
      <c r="K1161">
        <v>1433006765</v>
      </c>
      <c r="L1161" s="11">
        <f t="shared" si="109"/>
        <v>42154.476446759261</v>
      </c>
      <c r="M1161" t="b">
        <v>0</v>
      </c>
      <c r="N1161">
        <v>0</v>
      </c>
      <c r="O1161" t="b">
        <v>0</v>
      </c>
      <c r="P1161" t="s">
        <v>8284</v>
      </c>
      <c r="Q1161" s="5" t="e">
        <f t="shared" si="110"/>
        <v>#DIV/0!</v>
      </c>
      <c r="R1161" s="6" t="e">
        <f t="shared" si="111"/>
        <v>#DIV/0!</v>
      </c>
      <c r="S1161" t="str">
        <f t="shared" si="112"/>
        <v>food</v>
      </c>
      <c r="T1161" s="7" t="str">
        <f t="shared" si="113"/>
        <v>food trucks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108"/>
        <v>42090.863263888888</v>
      </c>
      <c r="K1162">
        <v>1424922186</v>
      </c>
      <c r="L1162" s="11">
        <f t="shared" si="109"/>
        <v>42060.904930555553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10"/>
        <v>25.974025974025974</v>
      </c>
      <c r="R1162" s="6">
        <f t="shared" si="111"/>
        <v>60.789473684210527</v>
      </c>
      <c r="S1162" t="str">
        <f t="shared" si="112"/>
        <v>food</v>
      </c>
      <c r="T1162" s="7" t="str">
        <f t="shared" si="113"/>
        <v>food trucks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108"/>
        <v>42143.379502314812</v>
      </c>
      <c r="K1163">
        <v>1430233589</v>
      </c>
      <c r="L1163" s="11">
        <f t="shared" si="109"/>
        <v>42122.379502314812</v>
      </c>
      <c r="M1163" t="b">
        <v>0</v>
      </c>
      <c r="N1163">
        <v>0</v>
      </c>
      <c r="O1163" t="b">
        <v>0</v>
      </c>
      <c r="P1163" t="s">
        <v>8284</v>
      </c>
      <c r="Q1163" s="5" t="e">
        <f t="shared" si="110"/>
        <v>#DIV/0!</v>
      </c>
      <c r="R1163" s="6" t="e">
        <f t="shared" si="111"/>
        <v>#DIV/0!</v>
      </c>
      <c r="S1163" t="str">
        <f t="shared" si="112"/>
        <v>food</v>
      </c>
      <c r="T1163" s="7" t="str">
        <f t="shared" si="113"/>
        <v>food trucks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108"/>
        <v>41907.433611111112</v>
      </c>
      <c r="K1164">
        <v>1408983864</v>
      </c>
      <c r="L1164" s="11">
        <f t="shared" si="109"/>
        <v>41876.433611111112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10"/>
        <v>1714.2857142857142</v>
      </c>
      <c r="R1164" s="6">
        <f t="shared" si="111"/>
        <v>17.5</v>
      </c>
      <c r="S1164" t="str">
        <f t="shared" si="112"/>
        <v>food</v>
      </c>
      <c r="T1164" s="7" t="str">
        <f t="shared" si="113"/>
        <v>food trucks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108"/>
        <v>41860.473611111112</v>
      </c>
      <c r="K1165">
        <v>1405012920</v>
      </c>
      <c r="L1165" s="11">
        <f t="shared" si="109"/>
        <v>41830.473611111112</v>
      </c>
      <c r="M1165" t="b">
        <v>0</v>
      </c>
      <c r="N1165">
        <v>0</v>
      </c>
      <c r="O1165" t="b">
        <v>0</v>
      </c>
      <c r="P1165" t="s">
        <v>8284</v>
      </c>
      <c r="Q1165" s="5" t="e">
        <f t="shared" si="110"/>
        <v>#DIV/0!</v>
      </c>
      <c r="R1165" s="6" t="e">
        <f t="shared" si="111"/>
        <v>#DIV/0!</v>
      </c>
      <c r="S1165" t="str">
        <f t="shared" si="112"/>
        <v>food</v>
      </c>
      <c r="T1165" s="7" t="str">
        <f t="shared" si="113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108"/>
        <v>42539.474328703705</v>
      </c>
      <c r="K1166">
        <v>1463678582</v>
      </c>
      <c r="L1166" s="11">
        <f t="shared" si="109"/>
        <v>42509.474328703705</v>
      </c>
      <c r="M1166" t="b">
        <v>0</v>
      </c>
      <c r="N1166">
        <v>0</v>
      </c>
      <c r="O1166" t="b">
        <v>0</v>
      </c>
      <c r="P1166" t="s">
        <v>8284</v>
      </c>
      <c r="Q1166" s="5" t="e">
        <f t="shared" si="110"/>
        <v>#DIV/0!</v>
      </c>
      <c r="R1166" s="6" t="e">
        <f t="shared" si="111"/>
        <v>#DIV/0!</v>
      </c>
      <c r="S1166" t="str">
        <f t="shared" si="112"/>
        <v>food</v>
      </c>
      <c r="T1166" s="7" t="str">
        <f t="shared" si="113"/>
        <v>food trucks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108"/>
        <v>41825.964467592596</v>
      </c>
      <c r="K1167">
        <v>1401685730</v>
      </c>
      <c r="L1167" s="11">
        <f t="shared" si="109"/>
        <v>41791.964467592596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10"/>
        <v>4.8297512678097076</v>
      </c>
      <c r="R1167" s="6">
        <f t="shared" si="111"/>
        <v>82.82</v>
      </c>
      <c r="S1167" t="str">
        <f t="shared" si="112"/>
        <v>food</v>
      </c>
      <c r="T1167" s="7" t="str">
        <f t="shared" si="113"/>
        <v>food trucks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108"/>
        <v>42180.916666666672</v>
      </c>
      <c r="K1168">
        <v>1432640342</v>
      </c>
      <c r="L1168" s="11">
        <f t="shared" si="109"/>
        <v>42150.235439814816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10"/>
        <v>5.2246603970741905</v>
      </c>
      <c r="R1168" s="6">
        <f t="shared" si="111"/>
        <v>358.875</v>
      </c>
      <c r="S1168" t="str">
        <f t="shared" si="112"/>
        <v>food</v>
      </c>
      <c r="T1168" s="7" t="str">
        <f t="shared" si="113"/>
        <v>food trucks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108"/>
        <v>41894.484895833331</v>
      </c>
      <c r="K1169">
        <v>1407865095</v>
      </c>
      <c r="L1169" s="11">
        <f t="shared" si="109"/>
        <v>41863.484895833331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10"/>
        <v>61.287027579162412</v>
      </c>
      <c r="R1169" s="6">
        <f t="shared" si="111"/>
        <v>61.1875</v>
      </c>
      <c r="S1169" t="str">
        <f t="shared" si="112"/>
        <v>food</v>
      </c>
      <c r="T1169" s="7" t="str">
        <f t="shared" si="113"/>
        <v>food trucks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108"/>
        <v>42634.803993055553</v>
      </c>
      <c r="K1170">
        <v>1471915065</v>
      </c>
      <c r="L1170" s="11">
        <f t="shared" si="109"/>
        <v>42604.803993055553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10"/>
        <v>17.647058823529413</v>
      </c>
      <c r="R1170" s="6">
        <f t="shared" si="111"/>
        <v>340</v>
      </c>
      <c r="S1170" t="str">
        <f t="shared" si="112"/>
        <v>food</v>
      </c>
      <c r="T1170" s="7" t="str">
        <f t="shared" si="113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108"/>
        <v>42057.103738425925</v>
      </c>
      <c r="K1171">
        <v>1422001763</v>
      </c>
      <c r="L1171" s="11">
        <f t="shared" si="109"/>
        <v>42027.103738425925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10"/>
        <v>588.23529411764707</v>
      </c>
      <c r="R1171" s="6">
        <f t="shared" si="111"/>
        <v>5.666666666666667</v>
      </c>
      <c r="S1171" t="str">
        <f t="shared" si="112"/>
        <v>food</v>
      </c>
      <c r="T1171" s="7" t="str">
        <f t="shared" si="113"/>
        <v>food trucks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108"/>
        <v>42154.643182870372</v>
      </c>
      <c r="K1172">
        <v>1430429171</v>
      </c>
      <c r="L1172" s="11">
        <f t="shared" si="109"/>
        <v>42124.643182870372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10"/>
        <v>250</v>
      </c>
      <c r="R1172" s="6">
        <f t="shared" si="111"/>
        <v>50</v>
      </c>
      <c r="S1172" t="str">
        <f t="shared" si="112"/>
        <v>food</v>
      </c>
      <c r="T1172" s="7" t="str">
        <f t="shared" si="113"/>
        <v>food trucks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108"/>
        <v>41956.596377314811</v>
      </c>
      <c r="K1173">
        <v>1414351127</v>
      </c>
      <c r="L1173" s="11">
        <f t="shared" si="109"/>
        <v>41938.554710648146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10"/>
        <v>1000</v>
      </c>
      <c r="R1173" s="6">
        <f t="shared" si="111"/>
        <v>25</v>
      </c>
      <c r="S1173" t="str">
        <f t="shared" si="112"/>
        <v>food</v>
      </c>
      <c r="T1173" s="7" t="str">
        <f t="shared" si="113"/>
        <v>food trucks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108"/>
        <v>41871.432314814811</v>
      </c>
      <c r="K1174">
        <v>1405959752</v>
      </c>
      <c r="L1174" s="11">
        <f t="shared" si="109"/>
        <v>41841.432314814811</v>
      </c>
      <c r="M1174" t="b">
        <v>0</v>
      </c>
      <c r="N1174">
        <v>0</v>
      </c>
      <c r="O1174" t="b">
        <v>0</v>
      </c>
      <c r="P1174" t="s">
        <v>8284</v>
      </c>
      <c r="Q1174" s="5" t="e">
        <f t="shared" si="110"/>
        <v>#DIV/0!</v>
      </c>
      <c r="R1174" s="6" t="e">
        <f t="shared" si="111"/>
        <v>#DIV/0!</v>
      </c>
      <c r="S1174" t="str">
        <f t="shared" si="112"/>
        <v>food</v>
      </c>
      <c r="T1174" s="7" t="str">
        <f t="shared" si="113"/>
        <v>food trucks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108"/>
        <v>42218.935844907406</v>
      </c>
      <c r="K1175">
        <v>1435552057</v>
      </c>
      <c r="L1175" s="11">
        <f t="shared" si="109"/>
        <v>42183.935844907406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10"/>
        <v>4166.666666666667</v>
      </c>
      <c r="R1175" s="6">
        <f t="shared" si="111"/>
        <v>30</v>
      </c>
      <c r="S1175" t="str">
        <f t="shared" si="112"/>
        <v>food</v>
      </c>
      <c r="T1175" s="7" t="str">
        <f t="shared" si="113"/>
        <v>food trucks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108"/>
        <v>42498.59174768519</v>
      </c>
      <c r="K1176">
        <v>1460146327</v>
      </c>
      <c r="L1176" s="11">
        <f t="shared" si="109"/>
        <v>42468.59174768519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10"/>
        <v>16.930022573363431</v>
      </c>
      <c r="R1176" s="6">
        <f t="shared" si="111"/>
        <v>46.631578947368418</v>
      </c>
      <c r="S1176" t="str">
        <f t="shared" si="112"/>
        <v>food</v>
      </c>
      <c r="T1176" s="7" t="str">
        <f t="shared" si="113"/>
        <v>food trucks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108"/>
        <v>42200.478460648148</v>
      </c>
      <c r="K1177">
        <v>1434389339</v>
      </c>
      <c r="L1177" s="11">
        <f t="shared" si="109"/>
        <v>42170.478460648148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10"/>
        <v>34.188034188034187</v>
      </c>
      <c r="R1177" s="6">
        <f t="shared" si="111"/>
        <v>65</v>
      </c>
      <c r="S1177" t="str">
        <f t="shared" si="112"/>
        <v>food</v>
      </c>
      <c r="T1177" s="7" t="str">
        <f t="shared" si="113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108"/>
        <v>42800.291666666672</v>
      </c>
      <c r="K1178">
        <v>1484094498</v>
      </c>
      <c r="L1178" s="11">
        <f t="shared" si="109"/>
        <v>42745.769652777773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10"/>
        <v>17500</v>
      </c>
      <c r="R1178" s="6">
        <f t="shared" si="111"/>
        <v>10</v>
      </c>
      <c r="S1178" t="str">
        <f t="shared" si="112"/>
        <v>food</v>
      </c>
      <c r="T1178" s="7" t="str">
        <f t="shared" si="113"/>
        <v>food trucks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108"/>
        <v>41927.410833333335</v>
      </c>
      <c r="K1179">
        <v>1410796296</v>
      </c>
      <c r="L1179" s="11">
        <f t="shared" si="109"/>
        <v>41897.410833333335</v>
      </c>
      <c r="M1179" t="b">
        <v>0</v>
      </c>
      <c r="N1179">
        <v>0</v>
      </c>
      <c r="O1179" t="b">
        <v>0</v>
      </c>
      <c r="P1179" t="s">
        <v>8284</v>
      </c>
      <c r="Q1179" s="5" t="e">
        <f t="shared" si="110"/>
        <v>#DIV/0!</v>
      </c>
      <c r="R1179" s="6" t="e">
        <f t="shared" si="111"/>
        <v>#DIV/0!</v>
      </c>
      <c r="S1179" t="str">
        <f t="shared" si="112"/>
        <v>food</v>
      </c>
      <c r="T1179" s="7" t="str">
        <f t="shared" si="113"/>
        <v>food trucks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108"/>
        <v>41867.655694444446</v>
      </c>
      <c r="K1180">
        <v>1405633452</v>
      </c>
      <c r="L1180" s="11">
        <f t="shared" si="109"/>
        <v>41837.655694444446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10"/>
        <v>15000</v>
      </c>
      <c r="R1180" s="6">
        <f t="shared" si="111"/>
        <v>5</v>
      </c>
      <c r="S1180" t="str">
        <f t="shared" si="112"/>
        <v>food</v>
      </c>
      <c r="T1180" s="7" t="str">
        <f t="shared" si="113"/>
        <v>food trucks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108"/>
        <v>42305.470219907409</v>
      </c>
      <c r="K1181">
        <v>1443460627</v>
      </c>
      <c r="L1181" s="11">
        <f t="shared" si="109"/>
        <v>42275.470219907409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10"/>
        <v>18.75</v>
      </c>
      <c r="R1181" s="6">
        <f t="shared" si="111"/>
        <v>640</v>
      </c>
      <c r="S1181" t="str">
        <f t="shared" si="112"/>
        <v>food</v>
      </c>
      <c r="T1181" s="7" t="str">
        <f t="shared" si="113"/>
        <v>food trucks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108"/>
        <v>41818.556875000002</v>
      </c>
      <c r="K1182">
        <v>1400786514</v>
      </c>
      <c r="L1182" s="11">
        <f t="shared" si="109"/>
        <v>41781.556875000002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10"/>
        <v>8.5106382978723403</v>
      </c>
      <c r="R1182" s="6">
        <f t="shared" si="111"/>
        <v>69.117647058823536</v>
      </c>
      <c r="S1182" t="str">
        <f t="shared" si="112"/>
        <v>food</v>
      </c>
      <c r="T1182" s="7" t="str">
        <f t="shared" si="113"/>
        <v>food trucks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108"/>
        <v>42064.089363425926</v>
      </c>
      <c r="K1183">
        <v>1422605321</v>
      </c>
      <c r="L1183" s="11">
        <f t="shared" si="109"/>
        <v>42034.089363425926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10"/>
        <v>12500</v>
      </c>
      <c r="R1183" s="6">
        <f t="shared" si="111"/>
        <v>1.3333333333333333</v>
      </c>
      <c r="S1183" t="str">
        <f t="shared" si="112"/>
        <v>food</v>
      </c>
      <c r="T1183" s="7" t="str">
        <f t="shared" si="113"/>
        <v>food trucks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108"/>
        <v>42747.445833333331</v>
      </c>
      <c r="K1184">
        <v>1482609088</v>
      </c>
      <c r="L1184" s="11">
        <f t="shared" si="109"/>
        <v>42728.577407407407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10"/>
        <v>23.80952380952381</v>
      </c>
      <c r="R1184" s="6">
        <f t="shared" si="111"/>
        <v>10.5</v>
      </c>
      <c r="S1184" t="str">
        <f t="shared" si="112"/>
        <v>food</v>
      </c>
      <c r="T1184" s="7" t="str">
        <f t="shared" si="113"/>
        <v>food trucks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108"/>
        <v>42675.915972222225</v>
      </c>
      <c r="K1185">
        <v>1476391223</v>
      </c>
      <c r="L1185" s="11">
        <f t="shared" si="109"/>
        <v>42656.61137731481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10"/>
        <v>25</v>
      </c>
      <c r="R1185" s="6">
        <f t="shared" si="111"/>
        <v>33.333333333333336</v>
      </c>
      <c r="S1185" t="str">
        <f t="shared" si="112"/>
        <v>food</v>
      </c>
      <c r="T1185" s="7" t="str">
        <f t="shared" si="113"/>
        <v>food trucks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108"/>
        <v>42772.349664351852</v>
      </c>
      <c r="K1186">
        <v>1483712611</v>
      </c>
      <c r="L1186" s="11">
        <f t="shared" si="109"/>
        <v>42741.349664351852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10"/>
        <v>0.95295850298882434</v>
      </c>
      <c r="R1186" s="6">
        <f t="shared" si="111"/>
        <v>61.562666666666665</v>
      </c>
      <c r="S1186" t="str">
        <f t="shared" si="112"/>
        <v>photography</v>
      </c>
      <c r="T1186" s="7" t="str">
        <f t="shared" si="113"/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108"/>
        <v>42162.916666666672</v>
      </c>
      <c r="K1187">
        <v>1430945149</v>
      </c>
      <c r="L1187" s="11">
        <f t="shared" si="109"/>
        <v>42130.615150462967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10"/>
        <v>0.9484066767830045</v>
      </c>
      <c r="R1187" s="6">
        <f t="shared" si="111"/>
        <v>118.73873873873873</v>
      </c>
      <c r="S1187" t="str">
        <f t="shared" si="112"/>
        <v>photography</v>
      </c>
      <c r="T1187" s="7" t="str">
        <f t="shared" si="113"/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108"/>
        <v>42156.695833333331</v>
      </c>
      <c r="K1188">
        <v>1430340195</v>
      </c>
      <c r="L1188" s="11">
        <f t="shared" si="109"/>
        <v>42123.61336805555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10"/>
        <v>0.93691442848219864</v>
      </c>
      <c r="R1188" s="6">
        <f t="shared" si="111"/>
        <v>65.081300813008127</v>
      </c>
      <c r="S1188" t="str">
        <f t="shared" si="112"/>
        <v>photography</v>
      </c>
      <c r="T1188" s="7" t="str">
        <f t="shared" si="113"/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108"/>
        <v>42141.5</v>
      </c>
      <c r="K1189">
        <v>1429133323</v>
      </c>
      <c r="L1189" s="11">
        <f t="shared" si="109"/>
        <v>42109.644942129627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10"/>
        <v>0.96037756558006804</v>
      </c>
      <c r="R1189" s="6">
        <f t="shared" si="111"/>
        <v>130.15714285714284</v>
      </c>
      <c r="S1189" t="str">
        <f t="shared" si="112"/>
        <v>photography</v>
      </c>
      <c r="T1189" s="7" t="str">
        <f t="shared" si="113"/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108"/>
        <v>42732.450694444444</v>
      </c>
      <c r="K1190">
        <v>1481129340</v>
      </c>
      <c r="L1190" s="11">
        <f t="shared" si="109"/>
        <v>42711.450694444444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10"/>
        <v>0.62285892245406416</v>
      </c>
      <c r="R1190" s="6">
        <f t="shared" si="111"/>
        <v>37.776470588235291</v>
      </c>
      <c r="S1190" t="str">
        <f t="shared" si="112"/>
        <v>photography</v>
      </c>
      <c r="T1190" s="7" t="str">
        <f t="shared" si="113"/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108"/>
        <v>42550.729108796295</v>
      </c>
      <c r="K1191">
        <v>1465428595</v>
      </c>
      <c r="L1191" s="11">
        <f t="shared" si="109"/>
        <v>42529.729108796295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10"/>
        <v>0.92783505154639179</v>
      </c>
      <c r="R1191" s="6">
        <f t="shared" si="111"/>
        <v>112.79069767441861</v>
      </c>
      <c r="S1191" t="str">
        <f t="shared" si="112"/>
        <v>photography</v>
      </c>
      <c r="T1191" s="7" t="str">
        <f t="shared" si="113"/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108"/>
        <v>41882.415798611109</v>
      </c>
      <c r="K1192">
        <v>1406908725</v>
      </c>
      <c r="L1192" s="11">
        <f t="shared" si="109"/>
        <v>41852.415798611109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10"/>
        <v>0.7407407407407407</v>
      </c>
      <c r="R1192" s="6">
        <f t="shared" si="111"/>
        <v>51.92307692307692</v>
      </c>
      <c r="S1192" t="str">
        <f t="shared" si="112"/>
        <v>photography</v>
      </c>
      <c r="T1192" s="7" t="str">
        <f t="shared" si="113"/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108"/>
        <v>42449.312037037038</v>
      </c>
      <c r="K1193">
        <v>1455892160</v>
      </c>
      <c r="L1193" s="11">
        <f t="shared" si="109"/>
        <v>42419.353703703702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10"/>
        <v>0.91680814940577249</v>
      </c>
      <c r="R1193" s="6">
        <f t="shared" si="111"/>
        <v>89.242424242424249</v>
      </c>
      <c r="S1193" t="str">
        <f t="shared" si="112"/>
        <v>photography</v>
      </c>
      <c r="T1193" s="7" t="str">
        <f t="shared" si="113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108"/>
        <v>42777.256689814814</v>
      </c>
      <c r="K1194">
        <v>1484222978</v>
      </c>
      <c r="L1194" s="11">
        <f t="shared" si="109"/>
        <v>42747.256689814814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10"/>
        <v>0.34482758620689657</v>
      </c>
      <c r="R1194" s="6">
        <f t="shared" si="111"/>
        <v>19.333333333333332</v>
      </c>
      <c r="S1194" t="str">
        <f t="shared" si="112"/>
        <v>photography</v>
      </c>
      <c r="T1194" s="7" t="str">
        <f t="shared" si="113"/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108"/>
        <v>42469.484409722223</v>
      </c>
      <c r="K1195">
        <v>1455043053</v>
      </c>
      <c r="L1195" s="11">
        <f t="shared" si="109"/>
        <v>42409.526076388887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10"/>
        <v>0.96193486326783018</v>
      </c>
      <c r="R1195" s="6">
        <f t="shared" si="111"/>
        <v>79.967032967032964</v>
      </c>
      <c r="S1195" t="str">
        <f t="shared" si="112"/>
        <v>photography</v>
      </c>
      <c r="T1195" s="7" t="str">
        <f t="shared" si="113"/>
        <v>photobooks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108"/>
        <v>42102.238182870366</v>
      </c>
      <c r="K1196">
        <v>1425901379</v>
      </c>
      <c r="L1196" s="11">
        <f t="shared" si="109"/>
        <v>42072.238182870366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10"/>
        <v>0.3103277060575968</v>
      </c>
      <c r="R1196" s="6">
        <f t="shared" si="111"/>
        <v>56.414565826330531</v>
      </c>
      <c r="S1196" t="str">
        <f t="shared" si="112"/>
        <v>photography</v>
      </c>
      <c r="T1196" s="7" t="str">
        <f t="shared" si="113"/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108"/>
        <v>42358.125</v>
      </c>
      <c r="K1197">
        <v>1445415653</v>
      </c>
      <c r="L1197" s="11">
        <f t="shared" si="109"/>
        <v>42298.09783564815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10"/>
        <v>0.7407407407407407</v>
      </c>
      <c r="R1197" s="6">
        <f t="shared" si="111"/>
        <v>79.411764705882348</v>
      </c>
      <c r="S1197" t="str">
        <f t="shared" si="112"/>
        <v>photography</v>
      </c>
      <c r="T1197" s="7" t="str">
        <f t="shared" si="113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108"/>
        <v>42356.568738425922</v>
      </c>
      <c r="K1198">
        <v>1447875539</v>
      </c>
      <c r="L1198" s="11">
        <f t="shared" si="109"/>
        <v>42326.568738425922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10"/>
        <v>0.37049339499706163</v>
      </c>
      <c r="R1198" s="6">
        <f t="shared" si="111"/>
        <v>76.439453125</v>
      </c>
      <c r="S1198" t="str">
        <f t="shared" si="112"/>
        <v>photography</v>
      </c>
      <c r="T1198" s="7" t="str">
        <f t="shared" si="113"/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108"/>
        <v>42533.999305555553</v>
      </c>
      <c r="K1199">
        <v>1463155034</v>
      </c>
      <c r="L1199" s="11">
        <f t="shared" si="109"/>
        <v>42503.41474537037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10"/>
        <v>0.39479917881770804</v>
      </c>
      <c r="R1199" s="6">
        <f t="shared" si="111"/>
        <v>121</v>
      </c>
      <c r="S1199" t="str">
        <f t="shared" si="112"/>
        <v>photography</v>
      </c>
      <c r="T1199" s="7" t="str">
        <f t="shared" si="113"/>
        <v>photobooks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108"/>
        <v>42368.875</v>
      </c>
      <c r="K1200">
        <v>1448463086</v>
      </c>
      <c r="L1200" s="11">
        <f t="shared" si="109"/>
        <v>42333.369050925925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10"/>
        <v>0.38372985418265543</v>
      </c>
      <c r="R1200" s="6">
        <f t="shared" si="111"/>
        <v>54.616766467065865</v>
      </c>
      <c r="S1200" t="str">
        <f t="shared" si="112"/>
        <v>photography</v>
      </c>
      <c r="T1200" s="7" t="str">
        <f t="shared" si="113"/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108"/>
        <v>42193.520833333328</v>
      </c>
      <c r="K1201">
        <v>1433615400</v>
      </c>
      <c r="L1201" s="11">
        <f t="shared" si="109"/>
        <v>42161.520833333328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10"/>
        <v>0.98700334199777195</v>
      </c>
      <c r="R1201" s="6">
        <f t="shared" si="111"/>
        <v>299.22222222222223</v>
      </c>
      <c r="S1201" t="str">
        <f t="shared" si="112"/>
        <v>photography</v>
      </c>
      <c r="T1201" s="7" t="str">
        <f t="shared" si="113"/>
        <v>photobooks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108"/>
        <v>42110.227500000001</v>
      </c>
      <c r="K1202">
        <v>1427369256</v>
      </c>
      <c r="L1202" s="11">
        <f t="shared" si="109"/>
        <v>42089.227500000001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10"/>
        <v>0.7961519323270857</v>
      </c>
      <c r="R1202" s="6">
        <f t="shared" si="111"/>
        <v>58.533980582524272</v>
      </c>
      <c r="S1202" t="str">
        <f t="shared" si="112"/>
        <v>photography</v>
      </c>
      <c r="T1202" s="7" t="str">
        <f t="shared" si="113"/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108"/>
        <v>42566.35701388889</v>
      </c>
      <c r="K1203">
        <v>1466001246</v>
      </c>
      <c r="L1203" s="11">
        <f t="shared" si="109"/>
        <v>42536.35701388889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10"/>
        <v>0.97620182647361731</v>
      </c>
      <c r="R1203" s="6">
        <f t="shared" si="111"/>
        <v>55.371801801801809</v>
      </c>
      <c r="S1203" t="str">
        <f t="shared" si="112"/>
        <v>photography</v>
      </c>
      <c r="T1203" s="7" t="str">
        <f t="shared" si="113"/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108"/>
        <v>42182.038819444446</v>
      </c>
      <c r="K1204">
        <v>1432796154</v>
      </c>
      <c r="L1204" s="11">
        <f t="shared" si="109"/>
        <v>42152.038819444446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10"/>
        <v>0.50189717130754252</v>
      </c>
      <c r="R1204" s="6">
        <f t="shared" si="111"/>
        <v>183.80442804428046</v>
      </c>
      <c r="S1204" t="str">
        <f t="shared" si="112"/>
        <v>photography</v>
      </c>
      <c r="T1204" s="7" t="str">
        <f t="shared" si="113"/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108"/>
        <v>42155.364895833336</v>
      </c>
      <c r="K1205">
        <v>1430491527</v>
      </c>
      <c r="L1205" s="11">
        <f t="shared" si="109"/>
        <v>42125.364895833336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10"/>
        <v>0.9760479041916168</v>
      </c>
      <c r="R1205" s="6">
        <f t="shared" si="111"/>
        <v>165.34653465346534</v>
      </c>
      <c r="S1205" t="str">
        <f t="shared" si="112"/>
        <v>photography</v>
      </c>
      <c r="T1205" s="7" t="str">
        <f t="shared" si="113"/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108"/>
        <v>42341.958333333328</v>
      </c>
      <c r="K1206">
        <v>1445363833</v>
      </c>
      <c r="L1206" s="11">
        <f t="shared" si="109"/>
        <v>42297.498067129629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10"/>
        <v>0.97138160352686242</v>
      </c>
      <c r="R1206" s="6">
        <f t="shared" si="111"/>
        <v>234.78947368421052</v>
      </c>
      <c r="S1206" t="str">
        <f t="shared" si="112"/>
        <v>photography</v>
      </c>
      <c r="T1206" s="7" t="str">
        <f t="shared" si="113"/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108"/>
        <v>42168.256377314814</v>
      </c>
      <c r="K1207">
        <v>1431605351</v>
      </c>
      <c r="L1207" s="11">
        <f t="shared" si="109"/>
        <v>42138.256377314814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10"/>
        <v>0.99145820622330694</v>
      </c>
      <c r="R1207" s="6">
        <f t="shared" si="111"/>
        <v>211.48387096774192</v>
      </c>
      <c r="S1207" t="str">
        <f t="shared" si="112"/>
        <v>photography</v>
      </c>
      <c r="T1207" s="7" t="str">
        <f t="shared" si="113"/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108"/>
        <v>42805.311805555553</v>
      </c>
      <c r="K1208">
        <v>1486406253</v>
      </c>
      <c r="L1208" s="11">
        <f t="shared" si="109"/>
        <v>42772.526076388887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10"/>
        <v>0.86956521739130432</v>
      </c>
      <c r="R1208" s="6">
        <f t="shared" si="111"/>
        <v>32.34375</v>
      </c>
      <c r="S1208" t="str">
        <f t="shared" si="112"/>
        <v>photography</v>
      </c>
      <c r="T1208" s="7" t="str">
        <f t="shared" si="113"/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108"/>
        <v>42460.166666666672</v>
      </c>
      <c r="K1209">
        <v>1456827573</v>
      </c>
      <c r="L1209" s="11">
        <f t="shared" si="109"/>
        <v>42430.180243055554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10"/>
        <v>0.95999080248332946</v>
      </c>
      <c r="R1209" s="6">
        <f t="shared" si="111"/>
        <v>123.37588652482269</v>
      </c>
      <c r="S1209" t="str">
        <f t="shared" si="112"/>
        <v>photography</v>
      </c>
      <c r="T1209" s="7" t="str">
        <f t="shared" si="113"/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108"/>
        <v>42453.417407407411</v>
      </c>
      <c r="K1210">
        <v>1456246864</v>
      </c>
      <c r="L1210" s="11">
        <f t="shared" si="109"/>
        <v>42423.459074074075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10"/>
        <v>0.64391500321957507</v>
      </c>
      <c r="R1210" s="6">
        <f t="shared" si="111"/>
        <v>207.06666666666666</v>
      </c>
      <c r="S1210" t="str">
        <f t="shared" si="112"/>
        <v>photography</v>
      </c>
      <c r="T1210" s="7" t="str">
        <f t="shared" si="113"/>
        <v>photobooks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108"/>
        <v>42791.596122685187</v>
      </c>
      <c r="K1211">
        <v>1485461905</v>
      </c>
      <c r="L1211" s="11">
        <f t="shared" si="109"/>
        <v>42761.596122685187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10"/>
        <v>0.94339622641509435</v>
      </c>
      <c r="R1211" s="6">
        <f t="shared" si="111"/>
        <v>138.2608695652174</v>
      </c>
      <c r="S1211" t="str">
        <f t="shared" si="112"/>
        <v>photography</v>
      </c>
      <c r="T1211" s="7" t="str">
        <f t="shared" si="113"/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108"/>
        <v>42155.625</v>
      </c>
      <c r="K1212">
        <v>1431124572</v>
      </c>
      <c r="L1212" s="11">
        <f t="shared" si="109"/>
        <v>42132.691805555558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10"/>
        <v>0.39321314118317835</v>
      </c>
      <c r="R1212" s="6">
        <f t="shared" si="111"/>
        <v>493.81553398058253</v>
      </c>
      <c r="S1212" t="str">
        <f t="shared" si="112"/>
        <v>photography</v>
      </c>
      <c r="T1212" s="7" t="str">
        <f t="shared" si="113"/>
        <v>photobooks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108"/>
        <v>42530.616446759261</v>
      </c>
      <c r="K1213">
        <v>1464209261</v>
      </c>
      <c r="L1213" s="11">
        <f t="shared" si="109"/>
        <v>42515.616446759261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10"/>
        <v>0.98911968348170132</v>
      </c>
      <c r="R1213" s="6">
        <f t="shared" si="111"/>
        <v>168.5</v>
      </c>
      <c r="S1213" t="str">
        <f t="shared" si="112"/>
        <v>photography</v>
      </c>
      <c r="T1213" s="7" t="str">
        <f t="shared" si="113"/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108"/>
        <v>42334.791666666672</v>
      </c>
      <c r="K1214">
        <v>1447195695</v>
      </c>
      <c r="L1214" s="11">
        <f t="shared" si="109"/>
        <v>42318.700173611112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10"/>
        <v>0.77495350278983266</v>
      </c>
      <c r="R1214" s="6">
        <f t="shared" si="111"/>
        <v>38.867469879518069</v>
      </c>
      <c r="S1214" t="str">
        <f t="shared" si="112"/>
        <v>photography</v>
      </c>
      <c r="T1214" s="7" t="str">
        <f t="shared" si="113"/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108"/>
        <v>42766.505787037036</v>
      </c>
      <c r="K1215">
        <v>1482862100</v>
      </c>
      <c r="L1215" s="11">
        <f t="shared" si="109"/>
        <v>42731.505787037036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10"/>
        <v>0.97817908201655379</v>
      </c>
      <c r="R1215" s="6">
        <f t="shared" si="111"/>
        <v>61.527777777777779</v>
      </c>
      <c r="S1215" t="str">
        <f t="shared" si="112"/>
        <v>photography</v>
      </c>
      <c r="T1215" s="7" t="str">
        <f t="shared" si="113"/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108"/>
        <v>42164.590335648143</v>
      </c>
      <c r="K1216">
        <v>1428696605</v>
      </c>
      <c r="L1216" s="11">
        <f t="shared" si="109"/>
        <v>42104.590335648143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10"/>
        <v>0.75872534142640369</v>
      </c>
      <c r="R1216" s="6">
        <f t="shared" si="111"/>
        <v>105.44</v>
      </c>
      <c r="S1216" t="str">
        <f t="shared" si="112"/>
        <v>photography</v>
      </c>
      <c r="T1216" s="7" t="str">
        <f t="shared" si="113"/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108"/>
        <v>41789.673101851848</v>
      </c>
      <c r="K1217">
        <v>1398895756</v>
      </c>
      <c r="L1217" s="11">
        <f t="shared" si="109"/>
        <v>41759.673101851848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10"/>
        <v>0.12721348279730235</v>
      </c>
      <c r="R1217" s="6">
        <f t="shared" si="111"/>
        <v>71.592003642987251</v>
      </c>
      <c r="S1217" t="str">
        <f t="shared" si="112"/>
        <v>photography</v>
      </c>
      <c r="T1217" s="7" t="str">
        <f t="shared" si="113"/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108"/>
        <v>42279.710416666669</v>
      </c>
      <c r="K1218">
        <v>1441032457</v>
      </c>
      <c r="L1218" s="11">
        <f t="shared" si="109"/>
        <v>42247.366400462968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110"/>
        <v>0.68634179821551133</v>
      </c>
      <c r="R1218" s="6">
        <f t="shared" si="111"/>
        <v>91.882882882882882</v>
      </c>
      <c r="S1218" t="str">
        <f t="shared" si="112"/>
        <v>photography</v>
      </c>
      <c r="T1218" s="7" t="str">
        <f t="shared" si="113"/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114">(I1219/86400)+25569+(-6/24)</f>
        <v>42565.559490740736</v>
      </c>
      <c r="K1219">
        <v>1465932340</v>
      </c>
      <c r="L1219" s="11">
        <f t="shared" ref="L1219:L1282" si="115">(K1219/86400)+25569+(-6/24)</f>
        <v>42535.559490740736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116">D1219/E1219</f>
        <v>0.97465886939571145</v>
      </c>
      <c r="R1219" s="6">
        <f t="shared" ref="R1219:R1282" si="117">E1219/N1219</f>
        <v>148.57377049180329</v>
      </c>
      <c r="S1219" t="str">
        <f t="shared" ref="S1219:S1282" si="118">LEFT(P1219,SEARCH("/",P1219,1)-1)</f>
        <v>photography</v>
      </c>
      <c r="T1219" s="7" t="str">
        <f t="shared" ref="T1219:T1282" si="119">RIGHT(P1219,LEN(P1219) - SEARCH("/", P1219, SEARCH("/", P1219)))</f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114"/>
        <v>42308.875</v>
      </c>
      <c r="K1220">
        <v>1443714800</v>
      </c>
      <c r="L1220" s="11">
        <f t="shared" si="115"/>
        <v>42278.412037037036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116"/>
        <v>0.58045791680103187</v>
      </c>
      <c r="R1220" s="6">
        <f t="shared" si="117"/>
        <v>174.2134831460674</v>
      </c>
      <c r="S1220" t="str">
        <f t="shared" si="118"/>
        <v>photography</v>
      </c>
      <c r="T1220" s="7" t="str">
        <f t="shared" si="119"/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114"/>
        <v>42663.211956018524</v>
      </c>
      <c r="K1221">
        <v>1474369513</v>
      </c>
      <c r="L1221" s="11">
        <f t="shared" si="115"/>
        <v>42633.211956018524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116"/>
        <v>0.62826621580079922</v>
      </c>
      <c r="R1221" s="6">
        <f t="shared" si="117"/>
        <v>102.86166007905139</v>
      </c>
      <c r="S1221" t="str">
        <f t="shared" si="118"/>
        <v>photography</v>
      </c>
      <c r="T1221" s="7" t="str">
        <f t="shared" si="119"/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114"/>
        <v>42241.378611111111</v>
      </c>
      <c r="K1222">
        <v>1437923112</v>
      </c>
      <c r="L1222" s="11">
        <f t="shared" si="115"/>
        <v>42211.378611111111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116"/>
        <v>0.9637006103437199</v>
      </c>
      <c r="R1222" s="6">
        <f t="shared" si="117"/>
        <v>111.17857142857143</v>
      </c>
      <c r="S1222" t="str">
        <f t="shared" si="118"/>
        <v>photography</v>
      </c>
      <c r="T1222" s="7" t="str">
        <f t="shared" si="119"/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114"/>
        <v>42707.75</v>
      </c>
      <c r="K1223">
        <v>1478431488</v>
      </c>
      <c r="L1223" s="11">
        <f t="shared" si="115"/>
        <v>42680.22555555556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116"/>
        <v>0.89758915712298193</v>
      </c>
      <c r="R1223" s="6">
        <f t="shared" si="117"/>
        <v>23.796213592233013</v>
      </c>
      <c r="S1223" t="str">
        <f t="shared" si="118"/>
        <v>photography</v>
      </c>
      <c r="T1223" s="7" t="str">
        <f t="shared" si="119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114"/>
        <v>42460.916666666672</v>
      </c>
      <c r="K1224">
        <v>1456852647</v>
      </c>
      <c r="L1224" s="11">
        <f t="shared" si="115"/>
        <v>42430.470451388886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116"/>
        <v>0.35666518056174767</v>
      </c>
      <c r="R1224" s="6">
        <f t="shared" si="117"/>
        <v>81.268115942028984</v>
      </c>
      <c r="S1224" t="str">
        <f t="shared" si="118"/>
        <v>photography</v>
      </c>
      <c r="T1224" s="7" t="str">
        <f t="shared" si="119"/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114"/>
        <v>42683.968854166669</v>
      </c>
      <c r="K1225">
        <v>1476159309</v>
      </c>
      <c r="L1225" s="11">
        <f t="shared" si="115"/>
        <v>42653.927187499998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116"/>
        <v>0.89201243411271791</v>
      </c>
      <c r="R1225" s="6">
        <f t="shared" si="117"/>
        <v>116.21465968586388</v>
      </c>
      <c r="S1225" t="str">
        <f t="shared" si="118"/>
        <v>photography</v>
      </c>
      <c r="T1225" s="7" t="str">
        <f t="shared" si="119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114"/>
        <v>41796.299791666665</v>
      </c>
      <c r="K1226">
        <v>1396876302</v>
      </c>
      <c r="L1226" s="11">
        <f t="shared" si="115"/>
        <v>41736.299791666665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116"/>
        <v>14.150943396226415</v>
      </c>
      <c r="R1226" s="6">
        <f t="shared" si="117"/>
        <v>58.888888888888886</v>
      </c>
      <c r="S1226" t="str">
        <f t="shared" si="118"/>
        <v>music</v>
      </c>
      <c r="T1226" s="7" t="str">
        <f t="shared" si="119"/>
        <v>world music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114"/>
        <v>41569.655995370369</v>
      </c>
      <c r="K1227">
        <v>1377294278</v>
      </c>
      <c r="L1227" s="11">
        <f t="shared" si="115"/>
        <v>41509.655995370369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116"/>
        <v>22.727272727272727</v>
      </c>
      <c r="R1227" s="6">
        <f t="shared" si="117"/>
        <v>44</v>
      </c>
      <c r="S1227" t="str">
        <f t="shared" si="118"/>
        <v>music</v>
      </c>
      <c r="T1227" s="7" t="str">
        <f t="shared" si="119"/>
        <v>world music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114"/>
        <v>41749.791666666664</v>
      </c>
      <c r="K1228">
        <v>1395089981</v>
      </c>
      <c r="L1228" s="11">
        <f t="shared" si="115"/>
        <v>41715.624780092592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116"/>
        <v>25.81311306143521</v>
      </c>
      <c r="R1228" s="6">
        <f t="shared" si="117"/>
        <v>48.424999999999997</v>
      </c>
      <c r="S1228" t="str">
        <f t="shared" si="118"/>
        <v>music</v>
      </c>
      <c r="T1228" s="7" t="str">
        <f t="shared" si="119"/>
        <v>world music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114"/>
        <v>41858.041666666664</v>
      </c>
      <c r="K1229">
        <v>1404770616</v>
      </c>
      <c r="L1229" s="11">
        <f t="shared" si="115"/>
        <v>41827.669166666667</v>
      </c>
      <c r="M1229" t="b">
        <v>0</v>
      </c>
      <c r="N1229">
        <v>0</v>
      </c>
      <c r="O1229" t="b">
        <v>0</v>
      </c>
      <c r="P1229" t="s">
        <v>8286</v>
      </c>
      <c r="Q1229" s="5" t="e">
        <f t="shared" si="116"/>
        <v>#DIV/0!</v>
      </c>
      <c r="R1229" s="6" t="e">
        <f t="shared" si="117"/>
        <v>#DIV/0!</v>
      </c>
      <c r="S1229" t="str">
        <f t="shared" si="118"/>
        <v>music</v>
      </c>
      <c r="T1229" s="7" t="str">
        <f t="shared" si="119"/>
        <v>world music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114"/>
        <v>40814.479259259257</v>
      </c>
      <c r="K1230">
        <v>1312047008</v>
      </c>
      <c r="L1230" s="11">
        <f t="shared" si="115"/>
        <v>40754.479259259257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116"/>
        <v>3.4129692832764507</v>
      </c>
      <c r="R1230" s="6">
        <f t="shared" si="117"/>
        <v>61.041666666666664</v>
      </c>
      <c r="S1230" t="str">
        <f t="shared" si="118"/>
        <v>music</v>
      </c>
      <c r="T1230" s="7" t="str">
        <f t="shared" si="119"/>
        <v>world music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114"/>
        <v>41015.416666666664</v>
      </c>
      <c r="K1231">
        <v>1331982127</v>
      </c>
      <c r="L1231" s="11">
        <f t="shared" si="115"/>
        <v>40985.209803240738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116"/>
        <v>110</v>
      </c>
      <c r="R1231" s="6">
        <f t="shared" si="117"/>
        <v>25</v>
      </c>
      <c r="S1231" t="str">
        <f t="shared" si="118"/>
        <v>music</v>
      </c>
      <c r="T1231" s="7" t="str">
        <f t="shared" si="119"/>
        <v>world music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114"/>
        <v>40598.722569444442</v>
      </c>
      <c r="K1232">
        <v>1295997630</v>
      </c>
      <c r="L1232" s="11">
        <f t="shared" si="115"/>
        <v>40568.722569444442</v>
      </c>
      <c r="M1232" t="b">
        <v>0</v>
      </c>
      <c r="N1232">
        <v>0</v>
      </c>
      <c r="O1232" t="b">
        <v>0</v>
      </c>
      <c r="P1232" t="s">
        <v>8286</v>
      </c>
      <c r="Q1232" s="5" t="e">
        <f t="shared" si="116"/>
        <v>#DIV/0!</v>
      </c>
      <c r="R1232" s="6" t="e">
        <f t="shared" si="117"/>
        <v>#DIV/0!</v>
      </c>
      <c r="S1232" t="str">
        <f t="shared" si="118"/>
        <v>music</v>
      </c>
      <c r="T1232" s="7" t="str">
        <f t="shared" si="119"/>
        <v>world music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114"/>
        <v>42243.791666666672</v>
      </c>
      <c r="K1233">
        <v>1436394968</v>
      </c>
      <c r="L1233" s="11">
        <f t="shared" si="115"/>
        <v>42193.691759259258</v>
      </c>
      <c r="M1233" t="b">
        <v>0</v>
      </c>
      <c r="N1233">
        <v>0</v>
      </c>
      <c r="O1233" t="b">
        <v>0</v>
      </c>
      <c r="P1233" t="s">
        <v>8286</v>
      </c>
      <c r="Q1233" s="5" t="e">
        <f t="shared" si="116"/>
        <v>#DIV/0!</v>
      </c>
      <c r="R1233" s="6" t="e">
        <f t="shared" si="117"/>
        <v>#DIV/0!</v>
      </c>
      <c r="S1233" t="str">
        <f t="shared" si="118"/>
        <v>music</v>
      </c>
      <c r="T1233" s="7" t="str">
        <f t="shared" si="119"/>
        <v>world music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114"/>
        <v>41553.598032407404</v>
      </c>
      <c r="K1234">
        <v>1377030070</v>
      </c>
      <c r="L1234" s="11">
        <f t="shared" si="115"/>
        <v>41506.598032407404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116"/>
        <v>125</v>
      </c>
      <c r="R1234" s="6">
        <f t="shared" si="117"/>
        <v>40</v>
      </c>
      <c r="S1234" t="str">
        <f t="shared" si="118"/>
        <v>music</v>
      </c>
      <c r="T1234" s="7" t="str">
        <f t="shared" si="119"/>
        <v>world music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114"/>
        <v>40960.698773148149</v>
      </c>
      <c r="K1235">
        <v>1328049974</v>
      </c>
      <c r="L1235" s="11">
        <f t="shared" si="115"/>
        <v>40939.698773148149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116"/>
        <v>8.6206896551724146</v>
      </c>
      <c r="R1235" s="6">
        <f t="shared" si="117"/>
        <v>19.333333333333332</v>
      </c>
      <c r="S1235" t="str">
        <f t="shared" si="118"/>
        <v>music</v>
      </c>
      <c r="T1235" s="7" t="str">
        <f t="shared" si="119"/>
        <v>world music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114"/>
        <v>42037.538680555561</v>
      </c>
      <c r="K1236">
        <v>1420311342</v>
      </c>
      <c r="L1236" s="11">
        <f t="shared" si="115"/>
        <v>42007.538680555561</v>
      </c>
      <c r="M1236" t="b">
        <v>0</v>
      </c>
      <c r="N1236">
        <v>0</v>
      </c>
      <c r="O1236" t="b">
        <v>0</v>
      </c>
      <c r="P1236" t="s">
        <v>8286</v>
      </c>
      <c r="Q1236" s="5" t="e">
        <f t="shared" si="116"/>
        <v>#DIV/0!</v>
      </c>
      <c r="R1236" s="6" t="e">
        <f t="shared" si="117"/>
        <v>#DIV/0!</v>
      </c>
      <c r="S1236" t="str">
        <f t="shared" si="118"/>
        <v>music</v>
      </c>
      <c r="T1236" s="7" t="str">
        <f t="shared" si="119"/>
        <v>world music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114"/>
        <v>41622.885405092595</v>
      </c>
      <c r="K1237">
        <v>1383621299</v>
      </c>
      <c r="L1237" s="11">
        <f t="shared" si="115"/>
        <v>41582.885405092595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116"/>
        <v>35.876190476190473</v>
      </c>
      <c r="R1237" s="6">
        <f t="shared" si="117"/>
        <v>35</v>
      </c>
      <c r="S1237" t="str">
        <f t="shared" si="118"/>
        <v>music</v>
      </c>
      <c r="T1237" s="7" t="str">
        <f t="shared" si="119"/>
        <v>world music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114"/>
        <v>41118.416666666664</v>
      </c>
      <c r="K1238">
        <v>1342801164</v>
      </c>
      <c r="L1238" s="11">
        <f t="shared" si="115"/>
        <v>41110.430138888885</v>
      </c>
      <c r="M1238" t="b">
        <v>0</v>
      </c>
      <c r="N1238">
        <v>0</v>
      </c>
      <c r="O1238" t="b">
        <v>0</v>
      </c>
      <c r="P1238" t="s">
        <v>8286</v>
      </c>
      <c r="Q1238" s="5" t="e">
        <f t="shared" si="116"/>
        <v>#DIV/0!</v>
      </c>
      <c r="R1238" s="6" t="e">
        <f t="shared" si="117"/>
        <v>#DIV/0!</v>
      </c>
      <c r="S1238" t="str">
        <f t="shared" si="118"/>
        <v>music</v>
      </c>
      <c r="T1238" s="7" t="str">
        <f t="shared" si="119"/>
        <v>world music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114"/>
        <v>41145.033159722225</v>
      </c>
      <c r="K1239">
        <v>1344062865</v>
      </c>
      <c r="L1239" s="11">
        <f t="shared" si="115"/>
        <v>41125.033159722225</v>
      </c>
      <c r="M1239" t="b">
        <v>0</v>
      </c>
      <c r="N1239">
        <v>0</v>
      </c>
      <c r="O1239" t="b">
        <v>0</v>
      </c>
      <c r="P1239" t="s">
        <v>8286</v>
      </c>
      <c r="Q1239" s="5" t="e">
        <f t="shared" si="116"/>
        <v>#DIV/0!</v>
      </c>
      <c r="R1239" s="6" t="e">
        <f t="shared" si="117"/>
        <v>#DIV/0!</v>
      </c>
      <c r="S1239" t="str">
        <f t="shared" si="118"/>
        <v>music</v>
      </c>
      <c r="T1239" s="7" t="str">
        <f t="shared" si="119"/>
        <v>world music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114"/>
        <v>40761.36037037037</v>
      </c>
      <c r="K1240">
        <v>1310049536</v>
      </c>
      <c r="L1240" s="11">
        <f t="shared" si="115"/>
        <v>40731.36037037037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116"/>
        <v>5.617977528089888</v>
      </c>
      <c r="R1240" s="6">
        <f t="shared" si="117"/>
        <v>59.333333333333336</v>
      </c>
      <c r="S1240" t="str">
        <f t="shared" si="118"/>
        <v>music</v>
      </c>
      <c r="T1240" s="7" t="str">
        <f t="shared" si="119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114"/>
        <v>40913.712581018517</v>
      </c>
      <c r="K1241">
        <v>1323212767</v>
      </c>
      <c r="L1241" s="11">
        <f t="shared" si="115"/>
        <v>40883.712581018517</v>
      </c>
      <c r="M1241" t="b">
        <v>0</v>
      </c>
      <c r="N1241">
        <v>0</v>
      </c>
      <c r="O1241" t="b">
        <v>0</v>
      </c>
      <c r="P1241" t="s">
        <v>8286</v>
      </c>
      <c r="Q1241" s="5" t="e">
        <f t="shared" si="116"/>
        <v>#DIV/0!</v>
      </c>
      <c r="R1241" s="6" t="e">
        <f t="shared" si="117"/>
        <v>#DIV/0!</v>
      </c>
      <c r="S1241" t="str">
        <f t="shared" si="118"/>
        <v>music</v>
      </c>
      <c r="T1241" s="7" t="str">
        <f t="shared" si="119"/>
        <v>world music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114"/>
        <v>41467.660416666666</v>
      </c>
      <c r="K1242">
        <v>1368579457</v>
      </c>
      <c r="L1242" s="11">
        <f t="shared" si="115"/>
        <v>41408.790011574078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116"/>
        <v>33.19502074688797</v>
      </c>
      <c r="R1242" s="6">
        <f t="shared" si="117"/>
        <v>30.125</v>
      </c>
      <c r="S1242" t="str">
        <f t="shared" si="118"/>
        <v>music</v>
      </c>
      <c r="T1242" s="7" t="str">
        <f t="shared" si="119"/>
        <v>world music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114"/>
        <v>41945.999305555553</v>
      </c>
      <c r="K1243">
        <v>1413057980</v>
      </c>
      <c r="L1243" s="11">
        <f t="shared" si="115"/>
        <v>41923.587731481479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116"/>
        <v>1.9708316909735908</v>
      </c>
      <c r="R1243" s="6">
        <f t="shared" si="117"/>
        <v>74.617647058823536</v>
      </c>
      <c r="S1243" t="str">
        <f t="shared" si="118"/>
        <v>music</v>
      </c>
      <c r="T1243" s="7" t="str">
        <f t="shared" si="119"/>
        <v>world music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114"/>
        <v>40797.304166666669</v>
      </c>
      <c r="K1244">
        <v>1314417502</v>
      </c>
      <c r="L1244" s="11">
        <f t="shared" si="115"/>
        <v>40781.915532407409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116"/>
        <v>182.2</v>
      </c>
      <c r="R1244" s="6">
        <f t="shared" si="117"/>
        <v>5</v>
      </c>
      <c r="S1244" t="str">
        <f t="shared" si="118"/>
        <v>music</v>
      </c>
      <c r="T1244" s="7" t="str">
        <f t="shared" si="119"/>
        <v>world music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114"/>
        <v>40732.625</v>
      </c>
      <c r="K1245">
        <v>1304888771</v>
      </c>
      <c r="L1245" s="11">
        <f t="shared" si="115"/>
        <v>40671.629293981481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116"/>
        <v>7.0963926670609103</v>
      </c>
      <c r="R1245" s="6">
        <f t="shared" si="117"/>
        <v>44.5</v>
      </c>
      <c r="S1245" t="str">
        <f t="shared" si="118"/>
        <v>music</v>
      </c>
      <c r="T1245" s="7" t="str">
        <f t="shared" si="119"/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114"/>
        <v>41386.625</v>
      </c>
      <c r="K1246">
        <v>1363981723</v>
      </c>
      <c r="L1246" s="11">
        <f t="shared" si="115"/>
        <v>41355.575497685189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116"/>
        <v>0.96339113680154143</v>
      </c>
      <c r="R1246" s="6">
        <f t="shared" si="117"/>
        <v>46.133333333333333</v>
      </c>
      <c r="S1246" t="str">
        <f t="shared" si="118"/>
        <v>music</v>
      </c>
      <c r="T1246" s="7" t="str">
        <f t="shared" si="119"/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114"/>
        <v>41804.34993055556</v>
      </c>
      <c r="K1247">
        <v>1400163834</v>
      </c>
      <c r="L1247" s="11">
        <f t="shared" si="115"/>
        <v>41774.34993055556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116"/>
        <v>0.83160083160083165</v>
      </c>
      <c r="R1247" s="6">
        <f t="shared" si="117"/>
        <v>141.47058823529412</v>
      </c>
      <c r="S1247" t="str">
        <f t="shared" si="118"/>
        <v>music</v>
      </c>
      <c r="T1247" s="7" t="str">
        <f t="shared" si="119"/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114"/>
        <v>40882.835057870368</v>
      </c>
      <c r="K1248">
        <v>1319245349</v>
      </c>
      <c r="L1248" s="11">
        <f t="shared" si="115"/>
        <v>40837.793391203704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116"/>
        <v>0.85470085470085466</v>
      </c>
      <c r="R1248" s="6">
        <f t="shared" si="117"/>
        <v>75.483870967741936</v>
      </c>
      <c r="S1248" t="str">
        <f t="shared" si="118"/>
        <v>music</v>
      </c>
      <c r="T1248" s="7" t="str">
        <f t="shared" si="119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114"/>
        <v>41400.042303240742</v>
      </c>
      <c r="K1249">
        <v>1365231655</v>
      </c>
      <c r="L1249" s="11">
        <f t="shared" si="115"/>
        <v>41370.042303240742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116"/>
        <v>0.81871345029239762</v>
      </c>
      <c r="R1249" s="6">
        <f t="shared" si="117"/>
        <v>85.5</v>
      </c>
      <c r="S1249" t="str">
        <f t="shared" si="118"/>
        <v>music</v>
      </c>
      <c r="T1249" s="7" t="str">
        <f t="shared" si="119"/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114"/>
        <v>41803.040972222225</v>
      </c>
      <c r="K1250">
        <v>1399563953</v>
      </c>
      <c r="L1250" s="11">
        <f t="shared" si="115"/>
        <v>41767.406863425924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116"/>
        <v>0.65945660775520976</v>
      </c>
      <c r="R1250" s="6">
        <f t="shared" si="117"/>
        <v>64.254237288135599</v>
      </c>
      <c r="S1250" t="str">
        <f t="shared" si="118"/>
        <v>music</v>
      </c>
      <c r="T1250" s="7" t="str">
        <f t="shared" si="119"/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114"/>
        <v>41097.490868055553</v>
      </c>
      <c r="K1251">
        <v>1339091211</v>
      </c>
      <c r="L1251" s="11">
        <f t="shared" si="115"/>
        <v>41067.490868055553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116"/>
        <v>0.9574875526618154</v>
      </c>
      <c r="R1251" s="6">
        <f t="shared" si="117"/>
        <v>64.46913580246914</v>
      </c>
      <c r="S1251" t="str">
        <f t="shared" si="118"/>
        <v>music</v>
      </c>
      <c r="T1251" s="7" t="str">
        <f t="shared" si="119"/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114"/>
        <v>41888.39271990741</v>
      </c>
      <c r="K1252">
        <v>1406129131</v>
      </c>
      <c r="L1252" s="11">
        <f t="shared" si="115"/>
        <v>41843.39271990741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116"/>
        <v>0.49961696033041336</v>
      </c>
      <c r="R1252" s="6">
        <f t="shared" si="117"/>
        <v>118.2007874015748</v>
      </c>
      <c r="S1252" t="str">
        <f t="shared" si="118"/>
        <v>music</v>
      </c>
      <c r="T1252" s="7" t="str">
        <f t="shared" si="119"/>
        <v>rock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114"/>
        <v>40811.564432870371</v>
      </c>
      <c r="K1253">
        <v>1311795167</v>
      </c>
      <c r="L1253" s="11">
        <f t="shared" si="115"/>
        <v>40751.564432870371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116"/>
        <v>0.98231827111984282</v>
      </c>
      <c r="R1253" s="6">
        <f t="shared" si="117"/>
        <v>82.540540540540547</v>
      </c>
      <c r="S1253" t="str">
        <f t="shared" si="118"/>
        <v>music</v>
      </c>
      <c r="T1253" s="7" t="str">
        <f t="shared" si="119"/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114"/>
        <v>41571.738067129627</v>
      </c>
      <c r="K1254">
        <v>1380238969</v>
      </c>
      <c r="L1254" s="11">
        <f t="shared" si="115"/>
        <v>41543.738067129627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116"/>
        <v>0.72644250726442505</v>
      </c>
      <c r="R1254" s="6">
        <f t="shared" si="117"/>
        <v>34.170212765957444</v>
      </c>
      <c r="S1254" t="str">
        <f t="shared" si="118"/>
        <v>music</v>
      </c>
      <c r="T1254" s="7" t="str">
        <f t="shared" si="119"/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114"/>
        <v>41885.533645833333</v>
      </c>
      <c r="K1255">
        <v>1407178107</v>
      </c>
      <c r="L1255" s="11">
        <f t="shared" si="115"/>
        <v>41855.533645833333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116"/>
        <v>3.2912795573360648E-4</v>
      </c>
      <c r="R1255" s="6">
        <f t="shared" si="117"/>
        <v>42.73322081575246</v>
      </c>
      <c r="S1255" t="str">
        <f t="shared" si="118"/>
        <v>music</v>
      </c>
      <c r="T1255" s="7" t="str">
        <f t="shared" si="119"/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114"/>
        <v>40543.957638888889</v>
      </c>
      <c r="K1256">
        <v>1288968886</v>
      </c>
      <c r="L1256" s="11">
        <f t="shared" si="115"/>
        <v>40487.371365740742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116"/>
        <v>0.50288973954814986</v>
      </c>
      <c r="R1256" s="6">
        <f t="shared" si="117"/>
        <v>94.489361702127653</v>
      </c>
      <c r="S1256" t="str">
        <f t="shared" si="118"/>
        <v>music</v>
      </c>
      <c r="T1256" s="7" t="str">
        <f t="shared" si="119"/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114"/>
        <v>41609.637175925927</v>
      </c>
      <c r="K1257">
        <v>1383337052</v>
      </c>
      <c r="L1257" s="11">
        <f t="shared" si="115"/>
        <v>41579.595509259263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116"/>
        <v>0.49415252841377039</v>
      </c>
      <c r="R1257" s="6">
        <f t="shared" si="117"/>
        <v>55.697247706422019</v>
      </c>
      <c r="S1257" t="str">
        <f t="shared" si="118"/>
        <v>music</v>
      </c>
      <c r="T1257" s="7" t="str">
        <f t="shared" si="119"/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114"/>
        <v>40951.669340277775</v>
      </c>
      <c r="K1258">
        <v>1326492231</v>
      </c>
      <c r="L1258" s="11">
        <f t="shared" si="115"/>
        <v>40921.669340277775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116"/>
        <v>0.84771792920594546</v>
      </c>
      <c r="R1258" s="6">
        <f t="shared" si="117"/>
        <v>98.030831024930734</v>
      </c>
      <c r="S1258" t="str">
        <f t="shared" si="118"/>
        <v>music</v>
      </c>
      <c r="T1258" s="7" t="str">
        <f t="shared" si="119"/>
        <v>rock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114"/>
        <v>40635.793865740743</v>
      </c>
      <c r="K1259">
        <v>1297562590</v>
      </c>
      <c r="L1259" s="11">
        <f t="shared" si="115"/>
        <v>40586.835532407407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116"/>
        <v>0.33929673041332509</v>
      </c>
      <c r="R1259" s="6">
        <f t="shared" si="117"/>
        <v>92.102272727272734</v>
      </c>
      <c r="S1259" t="str">
        <f t="shared" si="118"/>
        <v>music</v>
      </c>
      <c r="T1259" s="7" t="str">
        <f t="shared" si="119"/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114"/>
        <v>41517.361250000002</v>
      </c>
      <c r="K1260">
        <v>1375368012</v>
      </c>
      <c r="L1260" s="11">
        <f t="shared" si="115"/>
        <v>41487.361250000002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116"/>
        <v>0.46916124915746454</v>
      </c>
      <c r="R1260" s="6">
        <f t="shared" si="117"/>
        <v>38.175462686567165</v>
      </c>
      <c r="S1260" t="str">
        <f t="shared" si="118"/>
        <v>music</v>
      </c>
      <c r="T1260" s="7" t="str">
        <f t="shared" si="119"/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114"/>
        <v>41798.915972222225</v>
      </c>
      <c r="K1261">
        <v>1399504664</v>
      </c>
      <c r="L1261" s="11">
        <f t="shared" si="115"/>
        <v>41766.720648148148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116"/>
        <v>0.95932463545663849</v>
      </c>
      <c r="R1261" s="6">
        <f t="shared" si="117"/>
        <v>27.145833333333332</v>
      </c>
      <c r="S1261" t="str">
        <f t="shared" si="118"/>
        <v>music</v>
      </c>
      <c r="T1261" s="7" t="str">
        <f t="shared" si="119"/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114"/>
        <v>41696.592824074076</v>
      </c>
      <c r="K1262">
        <v>1390853620</v>
      </c>
      <c r="L1262" s="11">
        <f t="shared" si="115"/>
        <v>41666.592824074076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116"/>
        <v>0.87976539589442815</v>
      </c>
      <c r="R1262" s="6">
        <f t="shared" si="117"/>
        <v>50.689189189189186</v>
      </c>
      <c r="S1262" t="str">
        <f t="shared" si="118"/>
        <v>music</v>
      </c>
      <c r="T1262" s="7" t="str">
        <f t="shared" si="119"/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114"/>
        <v>41668.092905092592</v>
      </c>
      <c r="K1263">
        <v>1388391227</v>
      </c>
      <c r="L1263" s="11">
        <f t="shared" si="115"/>
        <v>41638.092905092592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116"/>
        <v>0.98765432098765427</v>
      </c>
      <c r="R1263" s="6">
        <f t="shared" si="117"/>
        <v>38.942307692307693</v>
      </c>
      <c r="S1263" t="str">
        <f t="shared" si="118"/>
        <v>music</v>
      </c>
      <c r="T1263" s="7" t="str">
        <f t="shared" si="119"/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114"/>
        <v>41686.512638888889</v>
      </c>
      <c r="K1264">
        <v>1389982692</v>
      </c>
      <c r="L1264" s="11">
        <f t="shared" si="115"/>
        <v>41656.512638888889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116"/>
        <v>0.79735034347399414</v>
      </c>
      <c r="R1264" s="6">
        <f t="shared" si="117"/>
        <v>77.638095238095232</v>
      </c>
      <c r="S1264" t="str">
        <f t="shared" si="118"/>
        <v>music</v>
      </c>
      <c r="T1264" s="7" t="str">
        <f t="shared" si="119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114"/>
        <v>41726.791666666664</v>
      </c>
      <c r="K1265">
        <v>1393034470</v>
      </c>
      <c r="L1265" s="11">
        <f t="shared" si="115"/>
        <v>41691.834143518521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116"/>
        <v>0.84033613445378152</v>
      </c>
      <c r="R1265" s="6">
        <f t="shared" si="117"/>
        <v>43.536585365853661</v>
      </c>
      <c r="S1265" t="str">
        <f t="shared" si="118"/>
        <v>music</v>
      </c>
      <c r="T1265" s="7" t="str">
        <f t="shared" si="119"/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114"/>
        <v>41576.412997685184</v>
      </c>
      <c r="K1266">
        <v>1380556483</v>
      </c>
      <c r="L1266" s="11">
        <f t="shared" si="115"/>
        <v>41547.412997685184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116"/>
        <v>0.60073937153419599</v>
      </c>
      <c r="R1266" s="6">
        <f t="shared" si="117"/>
        <v>31.823529411764707</v>
      </c>
      <c r="S1266" t="str">
        <f t="shared" si="118"/>
        <v>music</v>
      </c>
      <c r="T1266" s="7" t="str">
        <f t="shared" si="119"/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114"/>
        <v>40512.405266203699</v>
      </c>
      <c r="K1267">
        <v>1287071015</v>
      </c>
      <c r="L1267" s="11">
        <f t="shared" si="115"/>
        <v>40465.405266203699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116"/>
        <v>0.83929432133462178</v>
      </c>
      <c r="R1267" s="6">
        <f t="shared" si="117"/>
        <v>63.184393939393942</v>
      </c>
      <c r="S1267" t="str">
        <f t="shared" si="118"/>
        <v>music</v>
      </c>
      <c r="T1267" s="7" t="str">
        <f t="shared" si="119"/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114"/>
        <v>41650.62667824074</v>
      </c>
      <c r="K1268">
        <v>1386882145</v>
      </c>
      <c r="L1268" s="11">
        <f t="shared" si="115"/>
        <v>41620.62667824074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116"/>
        <v>0.99528548978522791</v>
      </c>
      <c r="R1268" s="6">
        <f t="shared" si="117"/>
        <v>190.9</v>
      </c>
      <c r="S1268" t="str">
        <f t="shared" si="118"/>
        <v>music</v>
      </c>
      <c r="T1268" s="7" t="str">
        <f t="shared" si="119"/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114"/>
        <v>41479.335162037038</v>
      </c>
      <c r="K1269">
        <v>1372082558</v>
      </c>
      <c r="L1269" s="11">
        <f t="shared" si="115"/>
        <v>41449.335162037038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116"/>
        <v>0.98231827111984282</v>
      </c>
      <c r="R1269" s="6">
        <f t="shared" si="117"/>
        <v>140.85534591194968</v>
      </c>
      <c r="S1269" t="str">
        <f t="shared" si="118"/>
        <v>music</v>
      </c>
      <c r="T1269" s="7" t="str">
        <f t="shared" si="119"/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114"/>
        <v>41537.595451388886</v>
      </c>
      <c r="K1270">
        <v>1377116247</v>
      </c>
      <c r="L1270" s="11">
        <f t="shared" si="115"/>
        <v>41507.595451388886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116"/>
        <v>0.8571428571428571</v>
      </c>
      <c r="R1270" s="6">
        <f t="shared" si="117"/>
        <v>76.92307692307692</v>
      </c>
      <c r="S1270" t="str">
        <f t="shared" si="118"/>
        <v>music</v>
      </c>
      <c r="T1270" s="7" t="str">
        <f t="shared" si="119"/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114"/>
        <v>42475.75</v>
      </c>
      <c r="K1271">
        <v>1458157512</v>
      </c>
      <c r="L1271" s="11">
        <f t="shared" si="115"/>
        <v>42445.573055555556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116"/>
        <v>0.92039557426808971</v>
      </c>
      <c r="R1271" s="6">
        <f t="shared" si="117"/>
        <v>99.15533980582525</v>
      </c>
      <c r="S1271" t="str">
        <f t="shared" si="118"/>
        <v>music</v>
      </c>
      <c r="T1271" s="7" t="str">
        <f t="shared" si="119"/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114"/>
        <v>40993.565300925926</v>
      </c>
      <c r="K1272">
        <v>1327523642</v>
      </c>
      <c r="L1272" s="11">
        <f t="shared" si="115"/>
        <v>40933.60696759259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116"/>
        <v>0.87168758716875872</v>
      </c>
      <c r="R1272" s="6">
        <f t="shared" si="117"/>
        <v>67.881656804733723</v>
      </c>
      <c r="S1272" t="str">
        <f t="shared" si="118"/>
        <v>music</v>
      </c>
      <c r="T1272" s="7" t="str">
        <f t="shared" si="119"/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114"/>
        <v>41591.475219907406</v>
      </c>
      <c r="K1273">
        <v>1381767859</v>
      </c>
      <c r="L1273" s="11">
        <f t="shared" si="115"/>
        <v>41561.433553240742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116"/>
        <v>0.98231827111984282</v>
      </c>
      <c r="R1273" s="6">
        <f t="shared" si="117"/>
        <v>246.29032258064515</v>
      </c>
      <c r="S1273" t="str">
        <f t="shared" si="118"/>
        <v>music</v>
      </c>
      <c r="T1273" s="7" t="str">
        <f t="shared" si="119"/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114"/>
        <v>40343.916666666664</v>
      </c>
      <c r="K1274">
        <v>1270576379</v>
      </c>
      <c r="L1274" s="11">
        <f t="shared" si="115"/>
        <v>40274.495127314818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116"/>
        <v>0.94339622641509435</v>
      </c>
      <c r="R1274" s="6">
        <f t="shared" si="117"/>
        <v>189.28571428571428</v>
      </c>
      <c r="S1274" t="str">
        <f t="shared" si="118"/>
        <v>music</v>
      </c>
      <c r="T1274" s="7" t="str">
        <f t="shared" si="119"/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114"/>
        <v>41882.480219907404</v>
      </c>
      <c r="K1275">
        <v>1406914291</v>
      </c>
      <c r="L1275" s="11">
        <f t="shared" si="115"/>
        <v>41852.480219907404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116"/>
        <v>0.96618357487922701</v>
      </c>
      <c r="R1275" s="6">
        <f t="shared" si="117"/>
        <v>76.666666666666671</v>
      </c>
      <c r="S1275" t="str">
        <f t="shared" si="118"/>
        <v>music</v>
      </c>
      <c r="T1275" s="7" t="str">
        <f t="shared" si="119"/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114"/>
        <v>41151.440104166664</v>
      </c>
      <c r="K1276">
        <v>1343320425</v>
      </c>
      <c r="L1276" s="11">
        <f t="shared" si="115"/>
        <v>41116.440104166664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116"/>
        <v>0.64526386646238476</v>
      </c>
      <c r="R1276" s="6">
        <f t="shared" si="117"/>
        <v>82.963254817987149</v>
      </c>
      <c r="S1276" t="str">
        <f t="shared" si="118"/>
        <v>music</v>
      </c>
      <c r="T1276" s="7" t="str">
        <f t="shared" si="119"/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114"/>
        <v>41493.617905092593</v>
      </c>
      <c r="K1277">
        <v>1372884587</v>
      </c>
      <c r="L1277" s="11">
        <f t="shared" si="115"/>
        <v>41458.617905092593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116"/>
        <v>0.61674842009613051</v>
      </c>
      <c r="R1277" s="6">
        <f t="shared" si="117"/>
        <v>62.522107969151669</v>
      </c>
      <c r="S1277" t="str">
        <f t="shared" si="118"/>
        <v>music</v>
      </c>
      <c r="T1277" s="7" t="str">
        <f t="shared" si="119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114"/>
        <v>40056.916666666664</v>
      </c>
      <c r="K1278">
        <v>1247504047</v>
      </c>
      <c r="L1278" s="11">
        <f t="shared" si="115"/>
        <v>40007.454247685186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116"/>
        <v>0.95766177301500655</v>
      </c>
      <c r="R1278" s="6">
        <f t="shared" si="117"/>
        <v>46.06808823529412</v>
      </c>
      <c r="S1278" t="str">
        <f t="shared" si="118"/>
        <v>music</v>
      </c>
      <c r="T1278" s="7" t="str">
        <f t="shared" si="119"/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114"/>
        <v>41156.311886574076</v>
      </c>
      <c r="K1279">
        <v>1343741347</v>
      </c>
      <c r="L1279" s="11">
        <f t="shared" si="115"/>
        <v>41121.311886574076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116"/>
        <v>0.94229096060281492</v>
      </c>
      <c r="R1279" s="6">
        <f t="shared" si="117"/>
        <v>38.543946731234868</v>
      </c>
      <c r="S1279" t="str">
        <f t="shared" si="118"/>
        <v>music</v>
      </c>
      <c r="T1279" s="7" t="str">
        <f t="shared" si="119"/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114"/>
        <v>41814.833333333336</v>
      </c>
      <c r="K1280">
        <v>1401196766</v>
      </c>
      <c r="L1280" s="11">
        <f t="shared" si="115"/>
        <v>41786.305162037039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116"/>
        <v>0.64541753549796443</v>
      </c>
      <c r="R1280" s="6">
        <f t="shared" si="117"/>
        <v>53.005263157894738</v>
      </c>
      <c r="S1280" t="str">
        <f t="shared" si="118"/>
        <v>music</v>
      </c>
      <c r="T1280" s="7" t="str">
        <f t="shared" si="119"/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114"/>
        <v>41721.807523148149</v>
      </c>
      <c r="K1281">
        <v>1392171770</v>
      </c>
      <c r="L1281" s="11">
        <f t="shared" si="115"/>
        <v>41681.849189814813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116"/>
        <v>0.90275869381290041</v>
      </c>
      <c r="R1281" s="6">
        <f t="shared" si="117"/>
        <v>73.355396825396824</v>
      </c>
      <c r="S1281" t="str">
        <f t="shared" si="118"/>
        <v>music</v>
      </c>
      <c r="T1281" s="7" t="str">
        <f t="shared" si="119"/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114"/>
        <v>40603.507569444446</v>
      </c>
      <c r="K1282">
        <v>1291227054</v>
      </c>
      <c r="L1282" s="11">
        <f t="shared" si="115"/>
        <v>40513.507569444446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116"/>
        <v>0.90161677920847672</v>
      </c>
      <c r="R1282" s="6">
        <f t="shared" si="117"/>
        <v>127.97523076923076</v>
      </c>
      <c r="S1282" t="str">
        <f t="shared" si="118"/>
        <v>music</v>
      </c>
      <c r="T1282" s="7" t="str">
        <f t="shared" si="119"/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120">(I1283/86400)+25569+(-6/24)</f>
        <v>41483.493472222224</v>
      </c>
      <c r="K1283">
        <v>1373305836</v>
      </c>
      <c r="L1283" s="11">
        <f t="shared" ref="L1283:L1346" si="121">(K1283/86400)+25569+(-6/24)</f>
        <v>41463.493472222224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122">D1283/E1283</f>
        <v>0.90322580645161288</v>
      </c>
      <c r="R1283" s="6">
        <f t="shared" ref="R1283:R1346" si="123">E1283/N1283</f>
        <v>104.72972972972973</v>
      </c>
      <c r="S1283" t="str">
        <f t="shared" ref="S1283:S1346" si="124">LEFT(P1283,SEARCH("/",P1283,1)-1)</f>
        <v>music</v>
      </c>
      <c r="T1283" s="7" t="str">
        <f t="shared" ref="T1283:T1346" si="125">RIGHT(P1283,LEN(P1283) - SEARCH("/", P1283, SEARCH("/", P1283)))</f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120"/>
        <v>41616.957638888889</v>
      </c>
      <c r="K1284">
        <v>1383909855</v>
      </c>
      <c r="L1284" s="11">
        <f t="shared" si="121"/>
        <v>41586.225173611107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122"/>
        <v>0.80897422068816738</v>
      </c>
      <c r="R1284" s="6">
        <f t="shared" si="123"/>
        <v>67.671532846715323</v>
      </c>
      <c r="S1284" t="str">
        <f t="shared" si="124"/>
        <v>music</v>
      </c>
      <c r="T1284" s="7" t="str">
        <f t="shared" si="125"/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120"/>
        <v>41343.916666666664</v>
      </c>
      <c r="K1285">
        <v>1360948389</v>
      </c>
      <c r="L1285" s="11">
        <f t="shared" si="121"/>
        <v>41320.467465277776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122"/>
        <v>0.4738213693437574</v>
      </c>
      <c r="R1285" s="6">
        <f t="shared" si="123"/>
        <v>95.931818181818187</v>
      </c>
      <c r="S1285" t="str">
        <f t="shared" si="124"/>
        <v>music</v>
      </c>
      <c r="T1285" s="7" t="str">
        <f t="shared" si="125"/>
        <v>rock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120"/>
        <v>42735.457638888889</v>
      </c>
      <c r="K1286">
        <v>1481175482</v>
      </c>
      <c r="L1286" s="11">
        <f t="shared" si="121"/>
        <v>42711.98474537037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122"/>
        <v>0.99009900990099009</v>
      </c>
      <c r="R1286" s="6">
        <f t="shared" si="123"/>
        <v>65.161290322580641</v>
      </c>
      <c r="S1286" t="str">
        <f t="shared" si="124"/>
        <v>theater</v>
      </c>
      <c r="T1286" s="7" t="str">
        <f t="shared" si="125"/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120"/>
        <v>42175.333043981482</v>
      </c>
      <c r="K1287">
        <v>1433512775</v>
      </c>
      <c r="L1287" s="11">
        <f t="shared" si="121"/>
        <v>42160.333043981482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122"/>
        <v>0.98376783079193308</v>
      </c>
      <c r="R1287" s="6">
        <f t="shared" si="123"/>
        <v>32.269841269841272</v>
      </c>
      <c r="S1287" t="str">
        <f t="shared" si="124"/>
        <v>theater</v>
      </c>
      <c r="T1287" s="7" t="str">
        <f t="shared" si="125"/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120"/>
        <v>42052.333333333328</v>
      </c>
      <c r="K1288">
        <v>1423041227</v>
      </c>
      <c r="L1288" s="11">
        <f t="shared" si="121"/>
        <v>42039.134571759263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122"/>
        <v>0.92307692307692313</v>
      </c>
      <c r="R1288" s="6">
        <f t="shared" si="123"/>
        <v>81.25</v>
      </c>
      <c r="S1288" t="str">
        <f t="shared" si="124"/>
        <v>theater</v>
      </c>
      <c r="T1288" s="7" t="str">
        <f t="shared" si="125"/>
        <v>plays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120"/>
        <v>42167.371018518519</v>
      </c>
      <c r="K1289">
        <v>1428936856</v>
      </c>
      <c r="L1289" s="11">
        <f t="shared" si="121"/>
        <v>42107.371018518519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122"/>
        <v>0.41322314049586778</v>
      </c>
      <c r="R1289" s="6">
        <f t="shared" si="123"/>
        <v>24.2</v>
      </c>
      <c r="S1289" t="str">
        <f t="shared" si="124"/>
        <v>theater</v>
      </c>
      <c r="T1289" s="7" t="str">
        <f t="shared" si="125"/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120"/>
        <v>42591.916666666672</v>
      </c>
      <c r="K1290">
        <v>1468122163</v>
      </c>
      <c r="L1290" s="11">
        <f t="shared" si="121"/>
        <v>42560.904664351852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122"/>
        <v>0.99552015928322546</v>
      </c>
      <c r="R1290" s="6">
        <f t="shared" si="123"/>
        <v>65.868852459016395</v>
      </c>
      <c r="S1290" t="str">
        <f t="shared" si="124"/>
        <v>theater</v>
      </c>
      <c r="T1290" s="7" t="str">
        <f t="shared" si="125"/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120"/>
        <v>42738.884780092594</v>
      </c>
      <c r="K1291">
        <v>1480907645</v>
      </c>
      <c r="L1291" s="11">
        <f t="shared" si="121"/>
        <v>42708.884780092594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122"/>
        <v>0.79957356076759056</v>
      </c>
      <c r="R1291" s="6">
        <f t="shared" si="123"/>
        <v>36.07692307692308</v>
      </c>
      <c r="S1291" t="str">
        <f t="shared" si="124"/>
        <v>theater</v>
      </c>
      <c r="T1291" s="7" t="str">
        <f t="shared" si="125"/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120"/>
        <v>42117.040972222225</v>
      </c>
      <c r="K1292">
        <v>1427121931</v>
      </c>
      <c r="L1292" s="11">
        <f t="shared" si="121"/>
        <v>42086.364942129629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122"/>
        <v>0.92105263157894735</v>
      </c>
      <c r="R1292" s="6">
        <f t="shared" si="123"/>
        <v>44.186046511627907</v>
      </c>
      <c r="S1292" t="str">
        <f t="shared" si="124"/>
        <v>theater</v>
      </c>
      <c r="T1292" s="7" t="str">
        <f t="shared" si="125"/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120"/>
        <v>42101.041666666672</v>
      </c>
      <c r="K1293">
        <v>1425224391</v>
      </c>
      <c r="L1293" s="11">
        <f t="shared" si="121"/>
        <v>42064.402673611112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122"/>
        <v>0.68634179821551133</v>
      </c>
      <c r="R1293" s="6">
        <f t="shared" si="123"/>
        <v>104.07142857142857</v>
      </c>
      <c r="S1293" t="str">
        <f t="shared" si="124"/>
        <v>theater</v>
      </c>
      <c r="T1293" s="7" t="str">
        <f t="shared" si="125"/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120"/>
        <v>42283.707638888889</v>
      </c>
      <c r="K1294">
        <v>1441822828</v>
      </c>
      <c r="L1294" s="11">
        <f t="shared" si="121"/>
        <v>42256.514212962968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122"/>
        <v>0.90909090909090906</v>
      </c>
      <c r="R1294" s="6">
        <f t="shared" si="123"/>
        <v>35.96153846153846</v>
      </c>
      <c r="S1294" t="str">
        <f t="shared" si="124"/>
        <v>theater</v>
      </c>
      <c r="T1294" s="7" t="str">
        <f t="shared" si="125"/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120"/>
        <v>42322.492719907408</v>
      </c>
      <c r="K1295">
        <v>1444927771</v>
      </c>
      <c r="L1295" s="11">
        <f t="shared" si="121"/>
        <v>42292.451053240744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122"/>
        <v>0.97815454841865013</v>
      </c>
      <c r="R1295" s="6">
        <f t="shared" si="123"/>
        <v>127.79166666666667</v>
      </c>
      <c r="S1295" t="str">
        <f t="shared" si="124"/>
        <v>theater</v>
      </c>
      <c r="T1295" s="7" t="str">
        <f t="shared" si="125"/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120"/>
        <v>42296.208333333328</v>
      </c>
      <c r="K1296">
        <v>1443696797</v>
      </c>
      <c r="L1296" s="11">
        <f t="shared" si="121"/>
        <v>42278.203668981485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122"/>
        <v>0.81967213114754101</v>
      </c>
      <c r="R1296" s="6">
        <f t="shared" si="123"/>
        <v>27.727272727272727</v>
      </c>
      <c r="S1296" t="str">
        <f t="shared" si="124"/>
        <v>theater</v>
      </c>
      <c r="T1296" s="7" t="str">
        <f t="shared" si="125"/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120"/>
        <v>42214.458333333328</v>
      </c>
      <c r="K1297">
        <v>1435585497</v>
      </c>
      <c r="L1297" s="11">
        <f t="shared" si="121"/>
        <v>42184.322881944448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122"/>
        <v>0.98077677520596307</v>
      </c>
      <c r="R1297" s="6">
        <f t="shared" si="123"/>
        <v>39.828125</v>
      </c>
      <c r="S1297" t="str">
        <f t="shared" si="124"/>
        <v>theater</v>
      </c>
      <c r="T1297" s="7" t="str">
        <f t="shared" si="125"/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120"/>
        <v>42442.758946759262</v>
      </c>
      <c r="K1298">
        <v>1456189973</v>
      </c>
      <c r="L1298" s="11">
        <f t="shared" si="121"/>
        <v>42422.800613425927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122"/>
        <v>0.70833333333333337</v>
      </c>
      <c r="R1298" s="6">
        <f t="shared" si="123"/>
        <v>52.173913043478258</v>
      </c>
      <c r="S1298" t="str">
        <f t="shared" si="124"/>
        <v>theater</v>
      </c>
      <c r="T1298" s="7" t="str">
        <f t="shared" si="125"/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120"/>
        <v>42491.497199074074</v>
      </c>
      <c r="K1299">
        <v>1459533358</v>
      </c>
      <c r="L1299" s="11">
        <f t="shared" si="121"/>
        <v>42461.497199074074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122"/>
        <v>0.91303355398310893</v>
      </c>
      <c r="R1299" s="6">
        <f t="shared" si="123"/>
        <v>92.037815126050418</v>
      </c>
      <c r="S1299" t="str">
        <f t="shared" si="124"/>
        <v>theater</v>
      </c>
      <c r="T1299" s="7" t="str">
        <f t="shared" si="125"/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120"/>
        <v>42488.430925925924</v>
      </c>
      <c r="K1300">
        <v>1459268432</v>
      </c>
      <c r="L1300" s="11">
        <f t="shared" si="121"/>
        <v>42458.430925925924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122"/>
        <v>0.95556617295747726</v>
      </c>
      <c r="R1300" s="6">
        <f t="shared" si="123"/>
        <v>63.424242424242422</v>
      </c>
      <c r="S1300" t="str">
        <f t="shared" si="124"/>
        <v>theater</v>
      </c>
      <c r="T1300" s="7" t="str">
        <f t="shared" si="125"/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120"/>
        <v>42199.564340277779</v>
      </c>
      <c r="K1301">
        <v>1434310359</v>
      </c>
      <c r="L1301" s="11">
        <f t="shared" si="121"/>
        <v>42169.564340277779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122"/>
        <v>0.80645161290322576</v>
      </c>
      <c r="R1301" s="6">
        <f t="shared" si="123"/>
        <v>135.625</v>
      </c>
      <c r="S1301" t="str">
        <f t="shared" si="124"/>
        <v>theater</v>
      </c>
      <c r="T1301" s="7" t="str">
        <f t="shared" si="125"/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120"/>
        <v>42522.539583333331</v>
      </c>
      <c r="K1302">
        <v>1461427938</v>
      </c>
      <c r="L1302" s="11">
        <f t="shared" si="121"/>
        <v>42483.425208333334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122"/>
        <v>0.7407407407407407</v>
      </c>
      <c r="R1302" s="6">
        <f t="shared" si="123"/>
        <v>168.75</v>
      </c>
      <c r="S1302" t="str">
        <f t="shared" si="124"/>
        <v>theater</v>
      </c>
      <c r="T1302" s="7" t="str">
        <f t="shared" si="125"/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120"/>
        <v>42205.875</v>
      </c>
      <c r="K1303">
        <v>1436551178</v>
      </c>
      <c r="L1303" s="11">
        <f t="shared" si="121"/>
        <v>42195.499745370369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122"/>
        <v>0.97323600973236013</v>
      </c>
      <c r="R1303" s="6">
        <f t="shared" si="123"/>
        <v>70.862068965517238</v>
      </c>
      <c r="S1303" t="str">
        <f t="shared" si="124"/>
        <v>theater</v>
      </c>
      <c r="T1303" s="7" t="str">
        <f t="shared" si="125"/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120"/>
        <v>42704.849664351852</v>
      </c>
      <c r="K1304">
        <v>1477963411</v>
      </c>
      <c r="L1304" s="11">
        <f t="shared" si="121"/>
        <v>42674.807997685188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122"/>
        <v>1</v>
      </c>
      <c r="R1304" s="6">
        <f t="shared" si="123"/>
        <v>50</v>
      </c>
      <c r="S1304" t="str">
        <f t="shared" si="124"/>
        <v>theater</v>
      </c>
      <c r="T1304" s="7" t="str">
        <f t="shared" si="125"/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120"/>
        <v>42582.208333333328</v>
      </c>
      <c r="K1305">
        <v>1468578920</v>
      </c>
      <c r="L1305" s="11">
        <f t="shared" si="121"/>
        <v>42566.191203703704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122"/>
        <v>0.76769032688254113</v>
      </c>
      <c r="R1305" s="6">
        <f t="shared" si="123"/>
        <v>42.214166666666671</v>
      </c>
      <c r="S1305" t="str">
        <f t="shared" si="124"/>
        <v>theater</v>
      </c>
      <c r="T1305" s="7" t="str">
        <f t="shared" si="125"/>
        <v>plays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120"/>
        <v>42806.902835648143</v>
      </c>
      <c r="K1306">
        <v>1484196005</v>
      </c>
      <c r="L1306" s="11">
        <f t="shared" si="121"/>
        <v>42746.944502314815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122"/>
        <v>2.5235000946312534</v>
      </c>
      <c r="R1306" s="6">
        <f t="shared" si="123"/>
        <v>152.41346153846155</v>
      </c>
      <c r="S1306" t="str">
        <f t="shared" si="124"/>
        <v>technology</v>
      </c>
      <c r="T1306" s="7" t="str">
        <f t="shared" si="125"/>
        <v>wearables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120"/>
        <v>42572.479166666672</v>
      </c>
      <c r="K1307">
        <v>1466611108</v>
      </c>
      <c r="L1307" s="11">
        <f t="shared" si="121"/>
        <v>42543.415601851855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122"/>
        <v>3.849608623123316</v>
      </c>
      <c r="R1307" s="6">
        <f t="shared" si="123"/>
        <v>90.616279069767444</v>
      </c>
      <c r="S1307" t="str">
        <f t="shared" si="124"/>
        <v>technology</v>
      </c>
      <c r="T1307" s="7" t="str">
        <f t="shared" si="125"/>
        <v>wearables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120"/>
        <v>41977.207569444443</v>
      </c>
      <c r="K1308">
        <v>1415098734</v>
      </c>
      <c r="L1308" s="11">
        <f t="shared" si="121"/>
        <v>41947.207569444443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122"/>
        <v>1.5326524640871662</v>
      </c>
      <c r="R1308" s="6">
        <f t="shared" si="123"/>
        <v>201.60393258426967</v>
      </c>
      <c r="S1308" t="str">
        <f t="shared" si="124"/>
        <v>technology</v>
      </c>
      <c r="T1308" s="7" t="str">
        <f t="shared" si="125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120"/>
        <v>42417.253229166672</v>
      </c>
      <c r="K1309">
        <v>1453118679</v>
      </c>
      <c r="L1309" s="11">
        <f t="shared" si="121"/>
        <v>42387.253229166672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122"/>
        <v>8.6850790342192106</v>
      </c>
      <c r="R1309" s="6">
        <f t="shared" si="123"/>
        <v>127.93333333333334</v>
      </c>
      <c r="S1309" t="str">
        <f t="shared" si="124"/>
        <v>technology</v>
      </c>
      <c r="T1309" s="7" t="str">
        <f t="shared" si="125"/>
        <v>wearables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120"/>
        <v>42651.363564814819</v>
      </c>
      <c r="K1310">
        <v>1472481812</v>
      </c>
      <c r="L1310" s="11">
        <f t="shared" si="121"/>
        <v>42611.363564814819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122"/>
        <v>8.8028169014084501</v>
      </c>
      <c r="R1310" s="6">
        <f t="shared" si="123"/>
        <v>29.894736842105264</v>
      </c>
      <c r="S1310" t="str">
        <f t="shared" si="124"/>
        <v>technology</v>
      </c>
      <c r="T1310" s="7" t="str">
        <f t="shared" si="125"/>
        <v>wearables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120"/>
        <v>42292.632731481484</v>
      </c>
      <c r="K1311">
        <v>1441919468</v>
      </c>
      <c r="L1311" s="11">
        <f t="shared" si="121"/>
        <v>42257.632731481484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122"/>
        <v>0.89292646944638554</v>
      </c>
      <c r="R1311" s="6">
        <f t="shared" si="123"/>
        <v>367.97142857142859</v>
      </c>
      <c r="S1311" t="str">
        <f t="shared" si="124"/>
        <v>technology</v>
      </c>
      <c r="T1311" s="7" t="str">
        <f t="shared" si="125"/>
        <v>wearables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120"/>
        <v>42601.417245370365</v>
      </c>
      <c r="K1312">
        <v>1467734450</v>
      </c>
      <c r="L1312" s="11">
        <f t="shared" si="121"/>
        <v>42556.417245370365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122"/>
        <v>6.4516129032258061</v>
      </c>
      <c r="R1312" s="6">
        <f t="shared" si="123"/>
        <v>129.16666666666666</v>
      </c>
      <c r="S1312" t="str">
        <f t="shared" si="124"/>
        <v>technology</v>
      </c>
      <c r="T1312" s="7" t="str">
        <f t="shared" si="125"/>
        <v>wearables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120"/>
        <v>42704.593969907408</v>
      </c>
      <c r="K1313">
        <v>1477509319</v>
      </c>
      <c r="L1313" s="11">
        <f t="shared" si="121"/>
        <v>42669.552303240736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122"/>
        <v>3.1222680154864495</v>
      </c>
      <c r="R1313" s="6">
        <f t="shared" si="123"/>
        <v>800.7</v>
      </c>
      <c r="S1313" t="str">
        <f t="shared" si="124"/>
        <v>technology</v>
      </c>
      <c r="T1313" s="7" t="str">
        <f t="shared" si="125"/>
        <v>wearables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120"/>
        <v>42112.452800925923</v>
      </c>
      <c r="K1314">
        <v>1426783922</v>
      </c>
      <c r="L1314" s="11">
        <f t="shared" si="121"/>
        <v>42082.452800925923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122"/>
        <v>164.28571428571428</v>
      </c>
      <c r="R1314" s="6">
        <f t="shared" si="123"/>
        <v>28</v>
      </c>
      <c r="S1314" t="str">
        <f t="shared" si="124"/>
        <v>technology</v>
      </c>
      <c r="T1314" s="7" t="str">
        <f t="shared" si="125"/>
        <v>wearables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120"/>
        <v>42432.459652777776</v>
      </c>
      <c r="K1315">
        <v>1454432514</v>
      </c>
      <c r="L1315" s="11">
        <f t="shared" si="121"/>
        <v>42402.459652777776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122"/>
        <v>3.213883978788366</v>
      </c>
      <c r="R1315" s="6">
        <f t="shared" si="123"/>
        <v>102.01639344262296</v>
      </c>
      <c r="S1315" t="str">
        <f t="shared" si="124"/>
        <v>technology</v>
      </c>
      <c r="T1315" s="7" t="str">
        <f t="shared" si="125"/>
        <v>wearables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120"/>
        <v>42664.419675925921</v>
      </c>
      <c r="K1316">
        <v>1471881860</v>
      </c>
      <c r="L1316" s="11">
        <f t="shared" si="121"/>
        <v>42604.419675925921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122"/>
        <v>88.757396449704146</v>
      </c>
      <c r="R1316" s="6">
        <f t="shared" si="123"/>
        <v>184.36363636363637</v>
      </c>
      <c r="S1316" t="str">
        <f t="shared" si="124"/>
        <v>technology</v>
      </c>
      <c r="T1316" s="7" t="str">
        <f t="shared" si="125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120"/>
        <v>42313.791666666672</v>
      </c>
      <c r="K1317">
        <v>1443700648</v>
      </c>
      <c r="L1317" s="11">
        <f t="shared" si="121"/>
        <v>42278.248240740737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122"/>
        <v>2.4750024750024751</v>
      </c>
      <c r="R1317" s="6">
        <f t="shared" si="123"/>
        <v>162.91935483870967</v>
      </c>
      <c r="S1317" t="str">
        <f t="shared" si="124"/>
        <v>technology</v>
      </c>
      <c r="T1317" s="7" t="str">
        <f t="shared" si="125"/>
        <v>wearables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120"/>
        <v>42428.711909722224</v>
      </c>
      <c r="K1318">
        <v>1453676709</v>
      </c>
      <c r="L1318" s="11">
        <f t="shared" si="121"/>
        <v>42393.711909722224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122"/>
        <v>75000</v>
      </c>
      <c r="R1318" s="6">
        <f t="shared" si="123"/>
        <v>1</v>
      </c>
      <c r="S1318" t="str">
        <f t="shared" si="124"/>
        <v>technology</v>
      </c>
      <c r="T1318" s="7" t="str">
        <f t="shared" si="125"/>
        <v>wearables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120"/>
        <v>42572.333333333328</v>
      </c>
      <c r="K1319">
        <v>1464586746</v>
      </c>
      <c r="L1319" s="11">
        <f t="shared" si="121"/>
        <v>42519.985486111109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122"/>
        <v>17.441353449027645</v>
      </c>
      <c r="R1319" s="6">
        <f t="shared" si="123"/>
        <v>603.52631578947364</v>
      </c>
      <c r="S1319" t="str">
        <f t="shared" si="124"/>
        <v>technology</v>
      </c>
      <c r="T1319" s="7" t="str">
        <f t="shared" si="125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120"/>
        <v>42014.793657407412</v>
      </c>
      <c r="K1320">
        <v>1418346172</v>
      </c>
      <c r="L1320" s="11">
        <f t="shared" si="121"/>
        <v>41984.793657407412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122"/>
        <v>6.5252854812398047</v>
      </c>
      <c r="R1320" s="6">
        <f t="shared" si="123"/>
        <v>45.407407407407405</v>
      </c>
      <c r="S1320" t="str">
        <f t="shared" si="124"/>
        <v>technology</v>
      </c>
      <c r="T1320" s="7" t="str">
        <f t="shared" si="125"/>
        <v>wearables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120"/>
        <v>41831.416666666664</v>
      </c>
      <c r="K1321">
        <v>1403810965</v>
      </c>
      <c r="L1321" s="11">
        <f t="shared" si="121"/>
        <v>41816.562094907407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122"/>
        <v>6.6210045662100461</v>
      </c>
      <c r="R1321" s="6">
        <f t="shared" si="123"/>
        <v>97.333333333333329</v>
      </c>
      <c r="S1321" t="str">
        <f t="shared" si="124"/>
        <v>technology</v>
      </c>
      <c r="T1321" s="7" t="str">
        <f t="shared" si="125"/>
        <v>wearables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120"/>
        <v>42734.708333333328</v>
      </c>
      <c r="K1322">
        <v>1480610046</v>
      </c>
      <c r="L1322" s="11">
        <f t="shared" si="121"/>
        <v>42705.440347222218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122"/>
        <v>198.80715705765408</v>
      </c>
      <c r="R1322" s="6">
        <f t="shared" si="123"/>
        <v>167.66666666666666</v>
      </c>
      <c r="S1322" t="str">
        <f t="shared" si="124"/>
        <v>technology</v>
      </c>
      <c r="T1322" s="7" t="str">
        <f t="shared" si="125"/>
        <v>wearables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120"/>
        <v>42727.49927083333</v>
      </c>
      <c r="K1323">
        <v>1479923937</v>
      </c>
      <c r="L1323" s="11">
        <f t="shared" si="121"/>
        <v>42697.49927083333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122"/>
        <v>76.756936368167473</v>
      </c>
      <c r="R1323" s="6">
        <f t="shared" si="123"/>
        <v>859.85714285714289</v>
      </c>
      <c r="S1323" t="str">
        <f t="shared" si="124"/>
        <v>technology</v>
      </c>
      <c r="T1323" s="7" t="str">
        <f t="shared" si="125"/>
        <v>wearables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120"/>
        <v>42145.406539351854</v>
      </c>
      <c r="K1324">
        <v>1429631125</v>
      </c>
      <c r="L1324" s="11">
        <f t="shared" si="121"/>
        <v>42115.406539351854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122"/>
        <v>330.18867924528303</v>
      </c>
      <c r="R1324" s="6">
        <f t="shared" si="123"/>
        <v>26.5</v>
      </c>
      <c r="S1324" t="str">
        <f t="shared" si="124"/>
        <v>technology</v>
      </c>
      <c r="T1324" s="7" t="str">
        <f t="shared" si="125"/>
        <v>wearables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120"/>
        <v>42486.038194444445</v>
      </c>
      <c r="K1325">
        <v>1458665146</v>
      </c>
      <c r="L1325" s="11">
        <f t="shared" si="121"/>
        <v>42451.448449074072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122"/>
        <v>11.261261261261261</v>
      </c>
      <c r="R1325" s="6">
        <f t="shared" si="123"/>
        <v>30.272727272727273</v>
      </c>
      <c r="S1325" t="str">
        <f t="shared" si="124"/>
        <v>technology</v>
      </c>
      <c r="T1325" s="7" t="str">
        <f t="shared" si="125"/>
        <v>wearables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120"/>
        <v>42656.383703703701</v>
      </c>
      <c r="K1326">
        <v>1473779552</v>
      </c>
      <c r="L1326" s="11">
        <f t="shared" si="121"/>
        <v>42626.383703703701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122"/>
        <v>10.16260162601626</v>
      </c>
      <c r="R1326" s="6">
        <f t="shared" si="123"/>
        <v>54.666666666666664</v>
      </c>
      <c r="S1326" t="str">
        <f t="shared" si="124"/>
        <v>technology</v>
      </c>
      <c r="T1326" s="7" t="str">
        <f t="shared" si="125"/>
        <v>wearables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120"/>
        <v>42733.836053240739</v>
      </c>
      <c r="K1327">
        <v>1480471435</v>
      </c>
      <c r="L1327" s="11">
        <f t="shared" si="121"/>
        <v>42703.836053240739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122"/>
        <v>41.152263374485599</v>
      </c>
      <c r="R1327" s="6">
        <f t="shared" si="123"/>
        <v>60.75</v>
      </c>
      <c r="S1327" t="str">
        <f t="shared" si="124"/>
        <v>technology</v>
      </c>
      <c r="T1327" s="7" t="str">
        <f t="shared" si="125"/>
        <v>wearables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120"/>
        <v>42019.541990740741</v>
      </c>
      <c r="K1328">
        <v>1417460428</v>
      </c>
      <c r="L1328" s="11">
        <f t="shared" si="121"/>
        <v>41974.541990740741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122"/>
        <v>88.495575221238937</v>
      </c>
      <c r="R1328" s="6">
        <f t="shared" si="123"/>
        <v>102.72727272727273</v>
      </c>
      <c r="S1328" t="str">
        <f t="shared" si="124"/>
        <v>technology</v>
      </c>
      <c r="T1328" s="7" t="str">
        <f t="shared" si="125"/>
        <v>wearables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120"/>
        <v>42153.428645833337</v>
      </c>
      <c r="K1329">
        <v>1430324235</v>
      </c>
      <c r="L1329" s="11">
        <f t="shared" si="121"/>
        <v>42123.428645833337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122"/>
        <v>28.152492668621701</v>
      </c>
      <c r="R1329" s="6">
        <f t="shared" si="123"/>
        <v>41.585365853658537</v>
      </c>
      <c r="S1329" t="str">
        <f t="shared" si="124"/>
        <v>technology</v>
      </c>
      <c r="T1329" s="7" t="str">
        <f t="shared" si="125"/>
        <v>wearables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120"/>
        <v>42657.392754629633</v>
      </c>
      <c r="K1330">
        <v>1472570734</v>
      </c>
      <c r="L1330" s="11">
        <f t="shared" si="121"/>
        <v>42612.392754629633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122"/>
        <v>42.906178489702519</v>
      </c>
      <c r="R1330" s="6">
        <f t="shared" si="123"/>
        <v>116.53333333333333</v>
      </c>
      <c r="S1330" t="str">
        <f t="shared" si="124"/>
        <v>technology</v>
      </c>
      <c r="T1330" s="7" t="str">
        <f t="shared" si="125"/>
        <v>wearables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120"/>
        <v>41975.013252314813</v>
      </c>
      <c r="K1331">
        <v>1414041545</v>
      </c>
      <c r="L1331" s="11">
        <f t="shared" si="121"/>
        <v>41934.971585648149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122"/>
        <v>122.54901960784314</v>
      </c>
      <c r="R1331" s="6">
        <f t="shared" si="123"/>
        <v>45.333333333333336</v>
      </c>
      <c r="S1331" t="str">
        <f t="shared" si="124"/>
        <v>technology</v>
      </c>
      <c r="T1331" s="7" t="str">
        <f t="shared" si="125"/>
        <v>wearables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120"/>
        <v>42552.916666666672</v>
      </c>
      <c r="K1332">
        <v>1464763109</v>
      </c>
      <c r="L1332" s="11">
        <f t="shared" si="121"/>
        <v>42522.026724537034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122"/>
        <v>4.4455734789787886</v>
      </c>
      <c r="R1332" s="6">
        <f t="shared" si="123"/>
        <v>157.46</v>
      </c>
      <c r="S1332" t="str">
        <f t="shared" si="124"/>
        <v>technology</v>
      </c>
      <c r="T1332" s="7" t="str">
        <f t="shared" si="125"/>
        <v>wearables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120"/>
        <v>42599.25409722222</v>
      </c>
      <c r="K1333">
        <v>1468843554</v>
      </c>
      <c r="L1333" s="11">
        <f t="shared" si="121"/>
        <v>42569.25409722222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122"/>
        <v>73.163593795727252</v>
      </c>
      <c r="R1333" s="6">
        <f t="shared" si="123"/>
        <v>100.5</v>
      </c>
      <c r="S1333" t="str">
        <f t="shared" si="124"/>
        <v>technology</v>
      </c>
      <c r="T1333" s="7" t="str">
        <f t="shared" si="125"/>
        <v>wearables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120"/>
        <v>42761.810277777782</v>
      </c>
      <c r="K1334">
        <v>1482888408</v>
      </c>
      <c r="L1334" s="11">
        <f t="shared" si="121"/>
        <v>42731.810277777782</v>
      </c>
      <c r="M1334" t="b">
        <v>0</v>
      </c>
      <c r="N1334">
        <v>0</v>
      </c>
      <c r="O1334" t="b">
        <v>0</v>
      </c>
      <c r="P1334" t="s">
        <v>8273</v>
      </c>
      <c r="Q1334" s="5" t="e">
        <f t="shared" si="122"/>
        <v>#DIV/0!</v>
      </c>
      <c r="R1334" s="6" t="e">
        <f t="shared" si="123"/>
        <v>#DIV/0!</v>
      </c>
      <c r="S1334" t="str">
        <f t="shared" si="124"/>
        <v>technology</v>
      </c>
      <c r="T1334" s="7" t="str">
        <f t="shared" si="125"/>
        <v>wearables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120"/>
        <v>41835.856770833336</v>
      </c>
      <c r="K1335">
        <v>1402886025</v>
      </c>
      <c r="L1335" s="11">
        <f t="shared" si="121"/>
        <v>41805.856770833336</v>
      </c>
      <c r="M1335" t="b">
        <v>0</v>
      </c>
      <c r="N1335">
        <v>0</v>
      </c>
      <c r="O1335" t="b">
        <v>0</v>
      </c>
      <c r="P1335" t="s">
        <v>8273</v>
      </c>
      <c r="Q1335" s="5" t="e">
        <f t="shared" si="122"/>
        <v>#DIV/0!</v>
      </c>
      <c r="R1335" s="6" t="e">
        <f t="shared" si="123"/>
        <v>#DIV/0!</v>
      </c>
      <c r="S1335" t="str">
        <f t="shared" si="124"/>
        <v>technology</v>
      </c>
      <c r="T1335" s="7" t="str">
        <f t="shared" si="125"/>
        <v>wearables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120"/>
        <v>42440.524155092593</v>
      </c>
      <c r="K1336">
        <v>1455129287</v>
      </c>
      <c r="L1336" s="11">
        <f t="shared" si="121"/>
        <v>42410.524155092593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122"/>
        <v>9.2987485142976993</v>
      </c>
      <c r="R1336" s="6">
        <f t="shared" si="123"/>
        <v>51.822463768115945</v>
      </c>
      <c r="S1336" t="str">
        <f t="shared" si="124"/>
        <v>technology</v>
      </c>
      <c r="T1336" s="7" t="str">
        <f t="shared" si="125"/>
        <v>wearables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120"/>
        <v>42343.686365740738</v>
      </c>
      <c r="K1337">
        <v>1446762502</v>
      </c>
      <c r="L1337" s="11">
        <f t="shared" si="121"/>
        <v>42313.686365740738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122"/>
        <v>5.0607287449392713</v>
      </c>
      <c r="R1337" s="6">
        <f t="shared" si="123"/>
        <v>308.75</v>
      </c>
      <c r="S1337" t="str">
        <f t="shared" si="124"/>
        <v>technology</v>
      </c>
      <c r="T1337" s="7" t="str">
        <f t="shared" si="125"/>
        <v>wearables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120"/>
        <v>41990.613750000004</v>
      </c>
      <c r="K1338">
        <v>1415825028</v>
      </c>
      <c r="L1338" s="11">
        <f t="shared" si="121"/>
        <v>41955.613750000004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122"/>
        <v>1.1772046099332525</v>
      </c>
      <c r="R1338" s="6">
        <f t="shared" si="123"/>
        <v>379.22767857142856</v>
      </c>
      <c r="S1338" t="str">
        <f t="shared" si="124"/>
        <v>technology</v>
      </c>
      <c r="T1338" s="7" t="str">
        <f t="shared" si="125"/>
        <v>wearables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120"/>
        <v>42797.327303240745</v>
      </c>
      <c r="K1339">
        <v>1485957079</v>
      </c>
      <c r="L1339" s="11">
        <f t="shared" si="121"/>
        <v>42767.327303240745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122"/>
        <v>2.0250293629257623</v>
      </c>
      <c r="R1339" s="6">
        <f t="shared" si="123"/>
        <v>176.36428571428573</v>
      </c>
      <c r="S1339" t="str">
        <f t="shared" si="124"/>
        <v>technology</v>
      </c>
      <c r="T1339" s="7" t="str">
        <f t="shared" si="125"/>
        <v>wearables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120"/>
        <v>42218.553622685184</v>
      </c>
      <c r="K1340">
        <v>1435951033</v>
      </c>
      <c r="L1340" s="11">
        <f t="shared" si="121"/>
        <v>42188.553622685184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122"/>
        <v>30.272452068617557</v>
      </c>
      <c r="R1340" s="6">
        <f t="shared" si="123"/>
        <v>66.066666666666663</v>
      </c>
      <c r="S1340" t="str">
        <f t="shared" si="124"/>
        <v>technology</v>
      </c>
      <c r="T1340" s="7" t="str">
        <f t="shared" si="125"/>
        <v>wearables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120"/>
        <v>41981.438831018517</v>
      </c>
      <c r="K1341">
        <v>1414164715</v>
      </c>
      <c r="L1341" s="11">
        <f t="shared" si="121"/>
        <v>41936.397164351853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122"/>
        <v>15.073861923424781</v>
      </c>
      <c r="R1341" s="6">
        <f t="shared" si="123"/>
        <v>89.648648648648646</v>
      </c>
      <c r="S1341" t="str">
        <f t="shared" si="124"/>
        <v>technology</v>
      </c>
      <c r="T1341" s="7" t="str">
        <f t="shared" si="125"/>
        <v>wearables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120"/>
        <v>41866.345520833333</v>
      </c>
      <c r="K1342">
        <v>1405520253</v>
      </c>
      <c r="L1342" s="11">
        <f t="shared" si="121"/>
        <v>41836.345520833333</v>
      </c>
      <c r="M1342" t="b">
        <v>0</v>
      </c>
      <c r="N1342">
        <v>0</v>
      </c>
      <c r="O1342" t="b">
        <v>0</v>
      </c>
      <c r="P1342" t="s">
        <v>8273</v>
      </c>
      <c r="Q1342" s="5" t="e">
        <f t="shared" si="122"/>
        <v>#DIV/0!</v>
      </c>
      <c r="R1342" s="6" t="e">
        <f t="shared" si="123"/>
        <v>#DIV/0!</v>
      </c>
      <c r="S1342" t="str">
        <f t="shared" si="124"/>
        <v>technology</v>
      </c>
      <c r="T1342" s="7" t="str">
        <f t="shared" si="125"/>
        <v>wearables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120"/>
        <v>42644.374039351853</v>
      </c>
      <c r="K1343">
        <v>1472569117</v>
      </c>
      <c r="L1343" s="11">
        <f t="shared" si="121"/>
        <v>42612.374039351853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122"/>
        <v>1.4212620807276861</v>
      </c>
      <c r="R1343" s="6">
        <f t="shared" si="123"/>
        <v>382.39130434782606</v>
      </c>
      <c r="S1343" t="str">
        <f t="shared" si="124"/>
        <v>technology</v>
      </c>
      <c r="T1343" s="7" t="str">
        <f t="shared" si="125"/>
        <v>wearables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120"/>
        <v>42202.566423611112</v>
      </c>
      <c r="K1344">
        <v>1434569739</v>
      </c>
      <c r="L1344" s="11">
        <f t="shared" si="121"/>
        <v>42172.566423611112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122"/>
        <v>500</v>
      </c>
      <c r="R1344" s="6">
        <f t="shared" si="123"/>
        <v>100</v>
      </c>
      <c r="S1344" t="str">
        <f t="shared" si="124"/>
        <v>technology</v>
      </c>
      <c r="T1344" s="7" t="str">
        <f t="shared" si="125"/>
        <v>wearables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120"/>
        <v>42600.915972222225</v>
      </c>
      <c r="K1345">
        <v>1466512683</v>
      </c>
      <c r="L1345" s="11">
        <f t="shared" si="121"/>
        <v>42542.276423611111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122"/>
        <v>0.97753621771686638</v>
      </c>
      <c r="R1345" s="6">
        <f t="shared" si="123"/>
        <v>158.35603715170279</v>
      </c>
      <c r="S1345" t="str">
        <f t="shared" si="124"/>
        <v>technology</v>
      </c>
      <c r="T1345" s="7" t="str">
        <f t="shared" si="125"/>
        <v>wearables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120"/>
        <v>42551.539803240739</v>
      </c>
      <c r="K1346">
        <v>1464807439</v>
      </c>
      <c r="L1346" s="11">
        <f t="shared" si="121"/>
        <v>42522.539803240739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122"/>
        <v>0.26473702788563358</v>
      </c>
      <c r="R1346" s="6">
        <f t="shared" si="123"/>
        <v>40.762589928057551</v>
      </c>
      <c r="S1346" t="str">
        <f t="shared" si="124"/>
        <v>publishing</v>
      </c>
      <c r="T1346" s="7" t="str">
        <f t="shared" si="125"/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126">(I1347/86400)+25569+(-6/24)</f>
        <v>41834.564340277779</v>
      </c>
      <c r="K1347">
        <v>1402342359</v>
      </c>
      <c r="L1347" s="11">
        <f t="shared" ref="L1347:L1410" si="127">(K1347/86400)+25569+(-6/24)</f>
        <v>41799.564340277779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128">D1347/E1347</f>
        <v>0.8</v>
      </c>
      <c r="R1347" s="6">
        <f t="shared" ref="R1347:R1410" si="129">E1347/N1347</f>
        <v>53.571428571428569</v>
      </c>
      <c r="S1347" t="str">
        <f t="shared" ref="S1347:S1410" si="130">LEFT(P1347,SEARCH("/",P1347,1)-1)</f>
        <v>publishing</v>
      </c>
      <c r="T1347" s="7" t="str">
        <f t="shared" ref="T1347:T1410" si="131">RIGHT(P1347,LEN(P1347) - SEARCH("/", P1347, SEARCH("/", P1347)))</f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126"/>
        <v>41451.825821759259</v>
      </c>
      <c r="K1348">
        <v>1369705751</v>
      </c>
      <c r="L1348" s="11">
        <f t="shared" si="127"/>
        <v>41421.825821759259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128"/>
        <v>0.67876437179664773</v>
      </c>
      <c r="R1348" s="6">
        <f t="shared" si="129"/>
        <v>48.449664429530202</v>
      </c>
      <c r="S1348" t="str">
        <f t="shared" si="130"/>
        <v>publishing</v>
      </c>
      <c r="T1348" s="7" t="str">
        <f t="shared" si="131"/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126"/>
        <v>42070.388020833328</v>
      </c>
      <c r="K1349">
        <v>1423149525</v>
      </c>
      <c r="L1349" s="11">
        <f t="shared" si="127"/>
        <v>42040.388020833328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128"/>
        <v>0.97847358121330719</v>
      </c>
      <c r="R1349" s="6">
        <f t="shared" si="129"/>
        <v>82.41935483870968</v>
      </c>
      <c r="S1349" t="str">
        <f t="shared" si="130"/>
        <v>publishing</v>
      </c>
      <c r="T1349" s="7" t="str">
        <f t="shared" si="131"/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126"/>
        <v>41991.256168981483</v>
      </c>
      <c r="K1350">
        <v>1416485333</v>
      </c>
      <c r="L1350" s="11">
        <f t="shared" si="127"/>
        <v>41963.256168981483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128"/>
        <v>0.98162071846282373</v>
      </c>
      <c r="R1350" s="6">
        <f t="shared" si="129"/>
        <v>230.19230769230768</v>
      </c>
      <c r="S1350" t="str">
        <f t="shared" si="130"/>
        <v>publishing</v>
      </c>
      <c r="T1350" s="7" t="str">
        <f t="shared" si="131"/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126"/>
        <v>42354.040972222225</v>
      </c>
      <c r="K1351">
        <v>1447055935</v>
      </c>
      <c r="L1351" s="11">
        <f t="shared" si="127"/>
        <v>42317.08258101852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128"/>
        <v>0.48971596474045054</v>
      </c>
      <c r="R1351" s="6">
        <f t="shared" si="129"/>
        <v>59.360465116279073</v>
      </c>
      <c r="S1351" t="str">
        <f t="shared" si="130"/>
        <v>publishing</v>
      </c>
      <c r="T1351" s="7" t="str">
        <f t="shared" si="131"/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126"/>
        <v>42363.763124999998</v>
      </c>
      <c r="K1352">
        <v>1448497134</v>
      </c>
      <c r="L1352" s="11">
        <f t="shared" si="127"/>
        <v>42333.763124999998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128"/>
        <v>0.96107640557424312</v>
      </c>
      <c r="R1352" s="6">
        <f t="shared" si="129"/>
        <v>66.698717948717942</v>
      </c>
      <c r="S1352" t="str">
        <f t="shared" si="130"/>
        <v>publishing</v>
      </c>
      <c r="T1352" s="7" t="str">
        <f t="shared" si="131"/>
        <v>nonfiction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126"/>
        <v>42412.49009259259</v>
      </c>
      <c r="K1353">
        <v>1452707144</v>
      </c>
      <c r="L1353" s="11">
        <f t="shared" si="127"/>
        <v>42382.49009259259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128"/>
        <v>0.98750802350269096</v>
      </c>
      <c r="R1353" s="6">
        <f t="shared" si="129"/>
        <v>168.77500000000001</v>
      </c>
      <c r="S1353" t="str">
        <f t="shared" si="130"/>
        <v>publishing</v>
      </c>
      <c r="T1353" s="7" t="str">
        <f t="shared" si="131"/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126"/>
        <v>42251.915972222225</v>
      </c>
      <c r="K1354">
        <v>1436968366</v>
      </c>
      <c r="L1354" s="11">
        <f t="shared" si="127"/>
        <v>42200.328310185185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128"/>
        <v>0.73453797561333922</v>
      </c>
      <c r="R1354" s="6">
        <f t="shared" si="129"/>
        <v>59.973568281938327</v>
      </c>
      <c r="S1354" t="str">
        <f t="shared" si="130"/>
        <v>publishing</v>
      </c>
      <c r="T1354" s="7" t="str">
        <f t="shared" si="131"/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126"/>
        <v>41343.75</v>
      </c>
      <c r="K1355">
        <v>1359946188</v>
      </c>
      <c r="L1355" s="11">
        <f t="shared" si="127"/>
        <v>41308.86791666667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128"/>
        <v>0.74850299401197606</v>
      </c>
      <c r="R1355" s="6">
        <f t="shared" si="129"/>
        <v>31.80952380952381</v>
      </c>
      <c r="S1355" t="str">
        <f t="shared" si="130"/>
        <v>publishing</v>
      </c>
      <c r="T1355" s="7" t="str">
        <f t="shared" si="131"/>
        <v>nonfiction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126"/>
        <v>42532.557627314818</v>
      </c>
      <c r="K1356">
        <v>1463080979</v>
      </c>
      <c r="L1356" s="11">
        <f t="shared" si="127"/>
        <v>42502.557627314818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128"/>
        <v>0.76775431861804222</v>
      </c>
      <c r="R1356" s="6">
        <f t="shared" si="129"/>
        <v>24.421875</v>
      </c>
      <c r="S1356" t="str">
        <f t="shared" si="130"/>
        <v>publishing</v>
      </c>
      <c r="T1356" s="7" t="str">
        <f t="shared" si="131"/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126"/>
        <v>41243.166666666664</v>
      </c>
      <c r="K1357">
        <v>1351663605</v>
      </c>
      <c r="L1357" s="11">
        <f t="shared" si="127"/>
        <v>41213.004687499997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128"/>
        <v>0.81512879034887509</v>
      </c>
      <c r="R1357" s="6">
        <f t="shared" si="129"/>
        <v>25.347107438016529</v>
      </c>
      <c r="S1357" t="str">
        <f t="shared" si="130"/>
        <v>publishing</v>
      </c>
      <c r="T1357" s="7" t="str">
        <f t="shared" si="131"/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126"/>
        <v>41459.788888888885</v>
      </c>
      <c r="K1358">
        <v>1370393760</v>
      </c>
      <c r="L1358" s="11">
        <f t="shared" si="127"/>
        <v>41429.788888888885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128"/>
        <v>0.54701426741918668</v>
      </c>
      <c r="R1358" s="6">
        <f t="shared" si="129"/>
        <v>71.443218390804603</v>
      </c>
      <c r="S1358" t="str">
        <f t="shared" si="130"/>
        <v>publishing</v>
      </c>
      <c r="T1358" s="7" t="str">
        <f t="shared" si="131"/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126"/>
        <v>41333.999305555553</v>
      </c>
      <c r="K1359">
        <v>1359587137</v>
      </c>
      <c r="L1359" s="11">
        <f t="shared" si="127"/>
        <v>41304.712233796294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128"/>
        <v>0.79808459696727851</v>
      </c>
      <c r="R1359" s="6">
        <f t="shared" si="129"/>
        <v>38.553846153846152</v>
      </c>
      <c r="S1359" t="str">
        <f t="shared" si="130"/>
        <v>publishing</v>
      </c>
      <c r="T1359" s="7" t="str">
        <f t="shared" si="131"/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126"/>
        <v>40719.320868055554</v>
      </c>
      <c r="K1360">
        <v>1306417323</v>
      </c>
      <c r="L1360" s="11">
        <f t="shared" si="127"/>
        <v>40689.320868055554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128"/>
        <v>0.89552238805970152</v>
      </c>
      <c r="R1360" s="6">
        <f t="shared" si="129"/>
        <v>68.367346938775512</v>
      </c>
      <c r="S1360" t="str">
        <f t="shared" si="130"/>
        <v>publishing</v>
      </c>
      <c r="T1360" s="7" t="str">
        <f t="shared" si="131"/>
        <v>nonfiction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126"/>
        <v>40730.564699074072</v>
      </c>
      <c r="K1361">
        <v>1304623990</v>
      </c>
      <c r="L1361" s="11">
        <f t="shared" si="127"/>
        <v>40668.564699074072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128"/>
        <v>0.86387434554973819</v>
      </c>
      <c r="R1361" s="6">
        <f t="shared" si="129"/>
        <v>40.210526315789473</v>
      </c>
      <c r="S1361" t="str">
        <f t="shared" si="130"/>
        <v>publishing</v>
      </c>
      <c r="T1361" s="7" t="str">
        <f t="shared" si="131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126"/>
        <v>41123.650694444441</v>
      </c>
      <c r="K1362">
        <v>1341524220</v>
      </c>
      <c r="L1362" s="11">
        <f t="shared" si="127"/>
        <v>41095.650694444441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128"/>
        <v>0.57736720554272514</v>
      </c>
      <c r="R1362" s="6">
        <f t="shared" si="129"/>
        <v>32.074074074074076</v>
      </c>
      <c r="S1362" t="str">
        <f t="shared" si="130"/>
        <v>publishing</v>
      </c>
      <c r="T1362" s="7" t="str">
        <f t="shared" si="131"/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126"/>
        <v>41811.467268518521</v>
      </c>
      <c r="K1363">
        <v>1400778772</v>
      </c>
      <c r="L1363" s="11">
        <f t="shared" si="127"/>
        <v>41781.467268518521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128"/>
        <v>0.79375578780261935</v>
      </c>
      <c r="R1363" s="6">
        <f t="shared" si="129"/>
        <v>28.632575757575758</v>
      </c>
      <c r="S1363" t="str">
        <f t="shared" si="130"/>
        <v>publishing</v>
      </c>
      <c r="T1363" s="7" t="str">
        <f t="shared" si="131"/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126"/>
        <v>41524.684386574074</v>
      </c>
      <c r="K1364">
        <v>1373408731</v>
      </c>
      <c r="L1364" s="11">
        <f t="shared" si="127"/>
        <v>41464.684386574074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128"/>
        <v>0.91659028414298804</v>
      </c>
      <c r="R1364" s="6">
        <f t="shared" si="129"/>
        <v>43.64</v>
      </c>
      <c r="S1364" t="str">
        <f t="shared" si="130"/>
        <v>publishing</v>
      </c>
      <c r="T1364" s="7" t="str">
        <f t="shared" si="131"/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126"/>
        <v>42415.082638888889</v>
      </c>
      <c r="K1365">
        <v>1453925727</v>
      </c>
      <c r="L1365" s="11">
        <f t="shared" si="127"/>
        <v>42396.5940625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128"/>
        <v>1</v>
      </c>
      <c r="R1365" s="6">
        <f t="shared" si="129"/>
        <v>40</v>
      </c>
      <c r="S1365" t="str">
        <f t="shared" si="130"/>
        <v>publishing</v>
      </c>
      <c r="T1365" s="7" t="str">
        <f t="shared" si="131"/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126"/>
        <v>42011.4456712963</v>
      </c>
      <c r="K1366">
        <v>1415464906</v>
      </c>
      <c r="L1366" s="11">
        <f t="shared" si="127"/>
        <v>41951.4456712963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128"/>
        <v>0.84286574352799515</v>
      </c>
      <c r="R1366" s="6">
        <f t="shared" si="129"/>
        <v>346.04166666666669</v>
      </c>
      <c r="S1366" t="str">
        <f t="shared" si="130"/>
        <v>music</v>
      </c>
      <c r="T1366" s="7" t="str">
        <f t="shared" si="131"/>
        <v>rock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126"/>
        <v>42079.441574074073</v>
      </c>
      <c r="K1367">
        <v>1423935352</v>
      </c>
      <c r="L1367" s="11">
        <f t="shared" si="127"/>
        <v>42049.483240740738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128"/>
        <v>0.99734042553191493</v>
      </c>
      <c r="R1367" s="6">
        <f t="shared" si="129"/>
        <v>81.739130434782609</v>
      </c>
      <c r="S1367" t="str">
        <f t="shared" si="130"/>
        <v>music</v>
      </c>
      <c r="T1367" s="7" t="str">
        <f t="shared" si="131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126"/>
        <v>41969.787766203706</v>
      </c>
      <c r="K1368">
        <v>1413158063</v>
      </c>
      <c r="L1368" s="11">
        <f t="shared" si="127"/>
        <v>41924.746099537035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128"/>
        <v>0.79058133026376953</v>
      </c>
      <c r="R1368" s="6">
        <f t="shared" si="129"/>
        <v>64.535306122448986</v>
      </c>
      <c r="S1368" t="str">
        <f t="shared" si="130"/>
        <v>music</v>
      </c>
      <c r="T1368" s="7" t="str">
        <f t="shared" si="131"/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126"/>
        <v>42321.794560185182</v>
      </c>
      <c r="K1369">
        <v>1444867450</v>
      </c>
      <c r="L1369" s="11">
        <f t="shared" si="127"/>
        <v>42291.752893518518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128"/>
        <v>0.87519691930684407</v>
      </c>
      <c r="R1369" s="6">
        <f t="shared" si="129"/>
        <v>63.477777777777774</v>
      </c>
      <c r="S1369" t="str">
        <f t="shared" si="130"/>
        <v>music</v>
      </c>
      <c r="T1369" s="7" t="str">
        <f t="shared" si="131"/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126"/>
        <v>42169.940902777773</v>
      </c>
      <c r="K1370">
        <v>1432269294</v>
      </c>
      <c r="L1370" s="11">
        <f t="shared" si="127"/>
        <v>42145.940902777773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128"/>
        <v>0.90334236675700086</v>
      </c>
      <c r="R1370" s="6">
        <f t="shared" si="129"/>
        <v>63.620689655172413</v>
      </c>
      <c r="S1370" t="str">
        <f t="shared" si="130"/>
        <v>music</v>
      </c>
      <c r="T1370" s="7" t="str">
        <f t="shared" si="131"/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126"/>
        <v>41740.344282407408</v>
      </c>
      <c r="K1371">
        <v>1394633746</v>
      </c>
      <c r="L1371" s="11">
        <f t="shared" si="127"/>
        <v>41710.344282407408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128"/>
        <v>0.94923443773259697</v>
      </c>
      <c r="R1371" s="6">
        <f t="shared" si="129"/>
        <v>83.967068965517228</v>
      </c>
      <c r="S1371" t="str">
        <f t="shared" si="130"/>
        <v>music</v>
      </c>
      <c r="T1371" s="7" t="str">
        <f t="shared" si="131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126"/>
        <v>41562.75335648148</v>
      </c>
      <c r="K1372">
        <v>1380585890</v>
      </c>
      <c r="L1372" s="11">
        <f t="shared" si="127"/>
        <v>41547.75335648148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128"/>
        <v>0.96463022508038587</v>
      </c>
      <c r="R1372" s="6">
        <f t="shared" si="129"/>
        <v>77.75</v>
      </c>
      <c r="S1372" t="str">
        <f t="shared" si="130"/>
        <v>music</v>
      </c>
      <c r="T1372" s="7" t="str">
        <f t="shared" si="131"/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126"/>
        <v>42131.508587962962</v>
      </c>
      <c r="K1373">
        <v>1428430342</v>
      </c>
      <c r="L1373" s="11">
        <f t="shared" si="127"/>
        <v>42101.508587962962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128"/>
        <v>0.9338225483655771</v>
      </c>
      <c r="R1373" s="6">
        <f t="shared" si="129"/>
        <v>107.07142857142857</v>
      </c>
      <c r="S1373" t="str">
        <f t="shared" si="130"/>
        <v>music</v>
      </c>
      <c r="T1373" s="7" t="str">
        <f t="shared" si="131"/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126"/>
        <v>41102.489953703705</v>
      </c>
      <c r="K1374">
        <v>1339523132</v>
      </c>
      <c r="L1374" s="11">
        <f t="shared" si="127"/>
        <v>41072.489953703705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128"/>
        <v>0.80645161290322576</v>
      </c>
      <c r="R1374" s="6">
        <f t="shared" si="129"/>
        <v>38.75</v>
      </c>
      <c r="S1374" t="str">
        <f t="shared" si="130"/>
        <v>music</v>
      </c>
      <c r="T1374" s="7" t="str">
        <f t="shared" si="131"/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126"/>
        <v>42734.70177083333</v>
      </c>
      <c r="K1375">
        <v>1480546233</v>
      </c>
      <c r="L1375" s="11">
        <f t="shared" si="127"/>
        <v>42704.70177083333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128"/>
        <v>0.95229025807065992</v>
      </c>
      <c r="R1375" s="6">
        <f t="shared" si="129"/>
        <v>201.94230769230768</v>
      </c>
      <c r="S1375" t="str">
        <f t="shared" si="130"/>
        <v>music</v>
      </c>
      <c r="T1375" s="7" t="str">
        <f t="shared" si="131"/>
        <v>rock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126"/>
        <v>42453.87023148148</v>
      </c>
      <c r="K1376">
        <v>1456285988</v>
      </c>
      <c r="L1376" s="11">
        <f t="shared" si="127"/>
        <v>42423.911898148144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128"/>
        <v>0.52779732582688244</v>
      </c>
      <c r="R1376" s="6">
        <f t="shared" si="129"/>
        <v>43.060606060606062</v>
      </c>
      <c r="S1376" t="str">
        <f t="shared" si="130"/>
        <v>music</v>
      </c>
      <c r="T1376" s="7" t="str">
        <f t="shared" si="131"/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126"/>
        <v>42749.816192129627</v>
      </c>
      <c r="K1377">
        <v>1481852119</v>
      </c>
      <c r="L1377" s="11">
        <f t="shared" si="127"/>
        <v>42719.816192129627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128"/>
        <v>0.58368597694440394</v>
      </c>
      <c r="R1377" s="6">
        <f t="shared" si="129"/>
        <v>62.871559633027523</v>
      </c>
      <c r="S1377" t="str">
        <f t="shared" si="130"/>
        <v>music</v>
      </c>
      <c r="T1377" s="7" t="str">
        <f t="shared" si="131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126"/>
        <v>42707.460717592592</v>
      </c>
      <c r="K1378">
        <v>1478189006</v>
      </c>
      <c r="L1378" s="11">
        <f t="shared" si="127"/>
        <v>42677.419050925921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128"/>
        <v>0.39606080068507815</v>
      </c>
      <c r="R1378" s="6">
        <f t="shared" si="129"/>
        <v>55.607142857142854</v>
      </c>
      <c r="S1378" t="str">
        <f t="shared" si="130"/>
        <v>music</v>
      </c>
      <c r="T1378" s="7" t="str">
        <f t="shared" si="131"/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126"/>
        <v>42768.924305555556</v>
      </c>
      <c r="K1379">
        <v>1484198170</v>
      </c>
      <c r="L1379" s="11">
        <f t="shared" si="127"/>
        <v>42746.969560185185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128"/>
        <v>0.86092715231788075</v>
      </c>
      <c r="R1379" s="6">
        <f t="shared" si="129"/>
        <v>48.70967741935484</v>
      </c>
      <c r="S1379" t="str">
        <f t="shared" si="130"/>
        <v>music</v>
      </c>
      <c r="T1379" s="7" t="str">
        <f t="shared" si="131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126"/>
        <v>42583.509375000001</v>
      </c>
      <c r="K1380">
        <v>1468779210</v>
      </c>
      <c r="L1380" s="11">
        <f t="shared" si="127"/>
        <v>42568.509375000001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128"/>
        <v>0.49176297024834031</v>
      </c>
      <c r="R1380" s="6">
        <f t="shared" si="129"/>
        <v>30.578947368421051</v>
      </c>
      <c r="S1380" t="str">
        <f t="shared" si="130"/>
        <v>music</v>
      </c>
      <c r="T1380" s="7" t="str">
        <f t="shared" si="131"/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126"/>
        <v>42160.241620370369</v>
      </c>
      <c r="K1381">
        <v>1430912876</v>
      </c>
      <c r="L1381" s="11">
        <f t="shared" si="127"/>
        <v>42130.241620370369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128"/>
        <v>0.89605734767025091</v>
      </c>
      <c r="R1381" s="6">
        <f t="shared" si="129"/>
        <v>73.907284768211923</v>
      </c>
      <c r="S1381" t="str">
        <f t="shared" si="130"/>
        <v>music</v>
      </c>
      <c r="T1381" s="7" t="str">
        <f t="shared" si="131"/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126"/>
        <v>42163.833333333328</v>
      </c>
      <c r="K1382">
        <v>1431886706</v>
      </c>
      <c r="L1382" s="11">
        <f t="shared" si="127"/>
        <v>42141.512800925921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128"/>
        <v>0.23584905660377359</v>
      </c>
      <c r="R1382" s="6">
        <f t="shared" si="129"/>
        <v>21.2</v>
      </c>
      <c r="S1382" t="str">
        <f t="shared" si="130"/>
        <v>music</v>
      </c>
      <c r="T1382" s="7" t="str">
        <f t="shared" si="131"/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126"/>
        <v>42732.964409722219</v>
      </c>
      <c r="K1383">
        <v>1480396125</v>
      </c>
      <c r="L1383" s="11">
        <f t="shared" si="127"/>
        <v>42702.964409722219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128"/>
        <v>0.93370681605975725</v>
      </c>
      <c r="R1383" s="6">
        <f t="shared" si="129"/>
        <v>73.356164383561648</v>
      </c>
      <c r="S1383" t="str">
        <f t="shared" si="130"/>
        <v>music</v>
      </c>
      <c r="T1383" s="7" t="str">
        <f t="shared" si="131"/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126"/>
        <v>41400.550185185188</v>
      </c>
      <c r="K1384">
        <v>1365275536</v>
      </c>
      <c r="L1384" s="11">
        <f t="shared" si="127"/>
        <v>41370.550185185188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128"/>
        <v>0.95819858665708468</v>
      </c>
      <c r="R1384" s="6">
        <f t="shared" si="129"/>
        <v>56.412162162162161</v>
      </c>
      <c r="S1384" t="str">
        <f t="shared" si="130"/>
        <v>music</v>
      </c>
      <c r="T1384" s="7" t="str">
        <f t="shared" si="131"/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126"/>
        <v>42726.824976851851</v>
      </c>
      <c r="K1385">
        <v>1480729678</v>
      </c>
      <c r="L1385" s="11">
        <f t="shared" si="127"/>
        <v>42706.824976851851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128"/>
        <v>0.47078964262786216</v>
      </c>
      <c r="R1385" s="6">
        <f t="shared" si="129"/>
        <v>50.247311827956992</v>
      </c>
      <c r="S1385" t="str">
        <f t="shared" si="130"/>
        <v>music</v>
      </c>
      <c r="T1385" s="7" t="str">
        <f t="shared" si="131"/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126"/>
        <v>42190.485208333332</v>
      </c>
      <c r="K1386">
        <v>1433525922</v>
      </c>
      <c r="L1386" s="11">
        <f t="shared" si="127"/>
        <v>42160.485208333332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128"/>
        <v>0.80589454294266638</v>
      </c>
      <c r="R1386" s="6">
        <f t="shared" si="129"/>
        <v>68.936507936507937</v>
      </c>
      <c r="S1386" t="str">
        <f t="shared" si="130"/>
        <v>music</v>
      </c>
      <c r="T1386" s="7" t="str">
        <f t="shared" si="131"/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126"/>
        <v>42489.257638888885</v>
      </c>
      <c r="K1387">
        <v>1457109121</v>
      </c>
      <c r="L1387" s="11">
        <f t="shared" si="127"/>
        <v>42433.438900462963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128"/>
        <v>0.90574685054837312</v>
      </c>
      <c r="R1387" s="6">
        <f t="shared" si="129"/>
        <v>65.914104477611943</v>
      </c>
      <c r="S1387" t="str">
        <f t="shared" si="130"/>
        <v>music</v>
      </c>
      <c r="T1387" s="7" t="str">
        <f t="shared" si="131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126"/>
        <v>42214.396863425922</v>
      </c>
      <c r="K1388">
        <v>1435591889</v>
      </c>
      <c r="L1388" s="11">
        <f t="shared" si="127"/>
        <v>42184.396863425922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128"/>
        <v>0.45714285714285713</v>
      </c>
      <c r="R1388" s="6">
        <f t="shared" si="129"/>
        <v>62.5</v>
      </c>
      <c r="S1388" t="str">
        <f t="shared" si="130"/>
        <v>music</v>
      </c>
      <c r="T1388" s="7" t="str">
        <f t="shared" si="131"/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126"/>
        <v>42157.9375</v>
      </c>
      <c r="K1389">
        <v>1430604395</v>
      </c>
      <c r="L1389" s="11">
        <f t="shared" si="127"/>
        <v>42126.67123842593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128"/>
        <v>0.73193046660567251</v>
      </c>
      <c r="R1389" s="6">
        <f t="shared" si="129"/>
        <v>70.064102564102569</v>
      </c>
      <c r="S1389" t="str">
        <f t="shared" si="130"/>
        <v>music</v>
      </c>
      <c r="T1389" s="7" t="str">
        <f t="shared" si="131"/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126"/>
        <v>42660.426388888889</v>
      </c>
      <c r="K1390">
        <v>1474469117</v>
      </c>
      <c r="L1390" s="11">
        <f t="shared" si="127"/>
        <v>42634.364780092597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128"/>
        <v>0.74179904070548053</v>
      </c>
      <c r="R1390" s="6">
        <f t="shared" si="129"/>
        <v>60.181874999999998</v>
      </c>
      <c r="S1390" t="str">
        <f t="shared" si="130"/>
        <v>music</v>
      </c>
      <c r="T1390" s="7" t="str">
        <f t="shared" si="131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126"/>
        <v>42595.230983796297</v>
      </c>
      <c r="K1391">
        <v>1468495957</v>
      </c>
      <c r="L1391" s="11">
        <f t="shared" si="127"/>
        <v>42565.230983796297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128"/>
        <v>0.68775790921595603</v>
      </c>
      <c r="R1391" s="6">
        <f t="shared" si="129"/>
        <v>21.382352941176471</v>
      </c>
      <c r="S1391" t="str">
        <f t="shared" si="130"/>
        <v>music</v>
      </c>
      <c r="T1391" s="7" t="str">
        <f t="shared" si="131"/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126"/>
        <v>42121.466666666667</v>
      </c>
      <c r="K1392">
        <v>1427224606</v>
      </c>
      <c r="L1392" s="11">
        <f t="shared" si="127"/>
        <v>42087.553310185191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128"/>
        <v>0.91653027823240585</v>
      </c>
      <c r="R1392" s="6">
        <f t="shared" si="129"/>
        <v>160.78947368421052</v>
      </c>
      <c r="S1392" t="str">
        <f t="shared" si="130"/>
        <v>music</v>
      </c>
      <c r="T1392" s="7" t="str">
        <f t="shared" si="131"/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126"/>
        <v>42237.957638888889</v>
      </c>
      <c r="K1393">
        <v>1436369818</v>
      </c>
      <c r="L1393" s="11">
        <f t="shared" si="127"/>
        <v>42193.400671296295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128"/>
        <v>0.90744101633393826</v>
      </c>
      <c r="R1393" s="6">
        <f t="shared" si="129"/>
        <v>42.384615384615387</v>
      </c>
      <c r="S1393" t="str">
        <f t="shared" si="130"/>
        <v>music</v>
      </c>
      <c r="T1393" s="7" t="str">
        <f t="shared" si="131"/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126"/>
        <v>42431.904930555553</v>
      </c>
      <c r="K1394">
        <v>1454298186</v>
      </c>
      <c r="L1394" s="11">
        <f t="shared" si="127"/>
        <v>42400.904930555553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128"/>
        <v>0.87997184090109115</v>
      </c>
      <c r="R1394" s="6">
        <f t="shared" si="129"/>
        <v>27.317307692307693</v>
      </c>
      <c r="S1394" t="str">
        <f t="shared" si="130"/>
        <v>music</v>
      </c>
      <c r="T1394" s="7" t="str">
        <f t="shared" si="131"/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126"/>
        <v>42583.431979166664</v>
      </c>
      <c r="K1395">
        <v>1467476523</v>
      </c>
      <c r="L1395" s="11">
        <f t="shared" si="127"/>
        <v>42553.431979166664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128"/>
        <v>0.97703957010258913</v>
      </c>
      <c r="R1395" s="6">
        <f t="shared" si="129"/>
        <v>196.82692307692307</v>
      </c>
      <c r="S1395" t="str">
        <f t="shared" si="130"/>
        <v>music</v>
      </c>
      <c r="T1395" s="7" t="str">
        <f t="shared" si="131"/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126"/>
        <v>42794.875</v>
      </c>
      <c r="K1396">
        <v>1484623726</v>
      </c>
      <c r="L1396" s="11">
        <f t="shared" si="127"/>
        <v>42751.894976851851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128"/>
        <v>0.81877729257641918</v>
      </c>
      <c r="R1396" s="6">
        <f t="shared" si="129"/>
        <v>53.882352941176471</v>
      </c>
      <c r="S1396" t="str">
        <f t="shared" si="130"/>
        <v>music</v>
      </c>
      <c r="T1396" s="7" t="str">
        <f t="shared" si="131"/>
        <v>rock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126"/>
        <v>42749.65834490741</v>
      </c>
      <c r="K1397">
        <v>1481838481</v>
      </c>
      <c r="L1397" s="11">
        <f t="shared" si="127"/>
        <v>42719.65834490741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128"/>
        <v>0.89376915219611852</v>
      </c>
      <c r="R1397" s="6">
        <f t="shared" si="129"/>
        <v>47.756097560975611</v>
      </c>
      <c r="S1397" t="str">
        <f t="shared" si="130"/>
        <v>music</v>
      </c>
      <c r="T1397" s="7" t="str">
        <f t="shared" si="131"/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126"/>
        <v>42048.74863425926</v>
      </c>
      <c r="K1398">
        <v>1421279882</v>
      </c>
      <c r="L1398" s="11">
        <f t="shared" si="127"/>
        <v>42018.74863425926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128"/>
        <v>0.93196644920782856</v>
      </c>
      <c r="R1398" s="6">
        <f t="shared" si="129"/>
        <v>88.191780821917803</v>
      </c>
      <c r="S1398" t="str">
        <f t="shared" si="130"/>
        <v>music</v>
      </c>
      <c r="T1398" s="7" t="str">
        <f t="shared" si="131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126"/>
        <v>42670.638194444444</v>
      </c>
      <c r="K1399">
        <v>1475013710</v>
      </c>
      <c r="L1399" s="11">
        <f t="shared" si="127"/>
        <v>42640.667939814812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128"/>
        <v>0.87834870443566093</v>
      </c>
      <c r="R1399" s="6">
        <f t="shared" si="129"/>
        <v>72.056962025316452</v>
      </c>
      <c r="S1399" t="str">
        <f t="shared" si="130"/>
        <v>music</v>
      </c>
      <c r="T1399" s="7" t="str">
        <f t="shared" si="131"/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126"/>
        <v>42556.624236111107</v>
      </c>
      <c r="K1400">
        <v>1465160334</v>
      </c>
      <c r="L1400" s="11">
        <f t="shared" si="127"/>
        <v>42526.624236111107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128"/>
        <v>0.91172813924575213</v>
      </c>
      <c r="R1400" s="6">
        <f t="shared" si="129"/>
        <v>74.246153846153845</v>
      </c>
      <c r="S1400" t="str">
        <f t="shared" si="130"/>
        <v>music</v>
      </c>
      <c r="T1400" s="7" t="str">
        <f t="shared" si="131"/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126"/>
        <v>41918.754317129627</v>
      </c>
      <c r="K1401">
        <v>1410048373</v>
      </c>
      <c r="L1401" s="11">
        <f t="shared" si="127"/>
        <v>41888.754317129627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128"/>
        <v>0.79274200651810089</v>
      </c>
      <c r="R1401" s="6">
        <f t="shared" si="129"/>
        <v>61.701086956521742</v>
      </c>
      <c r="S1401" t="str">
        <f t="shared" si="130"/>
        <v>music</v>
      </c>
      <c r="T1401" s="7" t="str">
        <f t="shared" si="131"/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126"/>
        <v>42532.979166666672</v>
      </c>
      <c r="K1402">
        <v>1462695073</v>
      </c>
      <c r="L1402" s="11">
        <f t="shared" si="127"/>
        <v>42498.091122685189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128"/>
        <v>0.59726962457337884</v>
      </c>
      <c r="R1402" s="6">
        <f t="shared" si="129"/>
        <v>17.235294117647058</v>
      </c>
      <c r="S1402" t="str">
        <f t="shared" si="130"/>
        <v>music</v>
      </c>
      <c r="T1402" s="7" t="str">
        <f t="shared" si="131"/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126"/>
        <v>41420.74622685185</v>
      </c>
      <c r="K1403">
        <v>1367798074</v>
      </c>
      <c r="L1403" s="11">
        <f t="shared" si="127"/>
        <v>41399.74622685185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128"/>
        <v>0.20140175622331427</v>
      </c>
      <c r="R1403" s="6">
        <f t="shared" si="129"/>
        <v>51.720833333333331</v>
      </c>
      <c r="S1403" t="str">
        <f t="shared" si="130"/>
        <v>music</v>
      </c>
      <c r="T1403" s="7" t="str">
        <f t="shared" si="131"/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126"/>
        <v>42124.761701388888</v>
      </c>
      <c r="K1404">
        <v>1425259011</v>
      </c>
      <c r="L1404" s="11">
        <f t="shared" si="127"/>
        <v>42064.803368055553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128"/>
        <v>0.91608647856357639</v>
      </c>
      <c r="R1404" s="6">
        <f t="shared" si="129"/>
        <v>24.150442477876105</v>
      </c>
      <c r="S1404" t="str">
        <f t="shared" si="130"/>
        <v>music</v>
      </c>
      <c r="T1404" s="7" t="str">
        <f t="shared" si="131"/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126"/>
        <v>41480.812905092593</v>
      </c>
      <c r="K1405">
        <v>1372210235</v>
      </c>
      <c r="L1405" s="11">
        <f t="shared" si="127"/>
        <v>41450.812905092593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128"/>
        <v>0.97489641725566656</v>
      </c>
      <c r="R1405" s="6">
        <f t="shared" si="129"/>
        <v>62.166666666666664</v>
      </c>
      <c r="S1405" t="str">
        <f t="shared" si="130"/>
        <v>music</v>
      </c>
      <c r="T1405" s="7" t="str">
        <f t="shared" si="131"/>
        <v>rock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126"/>
        <v>42057.260243055556</v>
      </c>
      <c r="K1406">
        <v>1422447285</v>
      </c>
      <c r="L1406" s="11">
        <f t="shared" si="127"/>
        <v>42032.260243055556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128"/>
        <v>60.165975103734439</v>
      </c>
      <c r="R1406" s="6">
        <f t="shared" si="129"/>
        <v>48.2</v>
      </c>
      <c r="S1406" t="str">
        <f t="shared" si="130"/>
        <v>publishing</v>
      </c>
      <c r="T1406" s="7" t="str">
        <f t="shared" si="131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126"/>
        <v>41971.472233796296</v>
      </c>
      <c r="K1407">
        <v>1414599601</v>
      </c>
      <c r="L1407" s="11">
        <f t="shared" si="127"/>
        <v>41941.430567129632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128"/>
        <v>238.0952380952381</v>
      </c>
      <c r="R1407" s="6">
        <f t="shared" si="129"/>
        <v>6.1764705882352944</v>
      </c>
      <c r="S1407" t="str">
        <f t="shared" si="130"/>
        <v>publishing</v>
      </c>
      <c r="T1407" s="7" t="str">
        <f t="shared" si="131"/>
        <v>translations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126"/>
        <v>42350.166666666672</v>
      </c>
      <c r="K1408">
        <v>1445336607</v>
      </c>
      <c r="L1408" s="11">
        <f t="shared" si="127"/>
        <v>42297.182951388888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128"/>
        <v>800</v>
      </c>
      <c r="R1408" s="6">
        <f t="shared" si="129"/>
        <v>5</v>
      </c>
      <c r="S1408" t="str">
        <f t="shared" si="130"/>
        <v>publishing</v>
      </c>
      <c r="T1408" s="7" t="str">
        <f t="shared" si="131"/>
        <v>translations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126"/>
        <v>41863.286782407406</v>
      </c>
      <c r="K1409">
        <v>1405687978</v>
      </c>
      <c r="L1409" s="11">
        <f t="shared" si="127"/>
        <v>41838.286782407406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128"/>
        <v>200</v>
      </c>
      <c r="R1409" s="6">
        <f t="shared" si="129"/>
        <v>7.5</v>
      </c>
      <c r="S1409" t="str">
        <f t="shared" si="130"/>
        <v>publishing</v>
      </c>
      <c r="T1409" s="7" t="str">
        <f t="shared" si="131"/>
        <v>translations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126"/>
        <v>42321.663842592592</v>
      </c>
      <c r="K1410">
        <v>1444856156</v>
      </c>
      <c r="L1410" s="11">
        <f t="shared" si="127"/>
        <v>42291.622175925921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128"/>
        <v>13.888888888888889</v>
      </c>
      <c r="R1410" s="6">
        <f t="shared" si="129"/>
        <v>12</v>
      </c>
      <c r="S1410" t="str">
        <f t="shared" si="130"/>
        <v>publishing</v>
      </c>
      <c r="T1410" s="7" t="str">
        <f t="shared" si="131"/>
        <v>translations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132">(I1411/86400)+25569+(-6/24)</f>
        <v>42004.925173611111</v>
      </c>
      <c r="K1411">
        <v>1414897935</v>
      </c>
      <c r="L1411" s="11">
        <f t="shared" ref="L1411:L1474" si="133">(K1411/86400)+25569+(-6/24)</f>
        <v>41944.883506944447</v>
      </c>
      <c r="M1411" t="b">
        <v>0</v>
      </c>
      <c r="N1411">
        <v>0</v>
      </c>
      <c r="O1411" t="b">
        <v>0</v>
      </c>
      <c r="P1411" t="s">
        <v>8287</v>
      </c>
      <c r="Q1411" s="5" t="e">
        <f t="shared" ref="Q1411:Q1474" si="134">D1411/E1411</f>
        <v>#DIV/0!</v>
      </c>
      <c r="R1411" s="6" t="e">
        <f t="shared" ref="R1411:R1474" si="135">E1411/N1411</f>
        <v>#DIV/0!</v>
      </c>
      <c r="S1411" t="str">
        <f t="shared" ref="S1411:S1474" si="136">LEFT(P1411,SEARCH("/",P1411,1)-1)</f>
        <v>publishing</v>
      </c>
      <c r="T1411" s="7" t="str">
        <f t="shared" ref="T1411:T1474" si="137">RIGHT(P1411,LEN(P1411) - SEARCH("/", P1411, SEARCH("/", P1411)))</f>
        <v>translations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132"/>
        <v>42524.068518518514</v>
      </c>
      <c r="K1412">
        <v>1461051520</v>
      </c>
      <c r="L1412" s="11">
        <f t="shared" si="133"/>
        <v>42479.068518518514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134"/>
        <v>6000</v>
      </c>
      <c r="R1412" s="6">
        <f t="shared" si="135"/>
        <v>1</v>
      </c>
      <c r="S1412" t="str">
        <f t="shared" si="136"/>
        <v>publishing</v>
      </c>
      <c r="T1412" s="7" t="str">
        <f t="shared" si="137"/>
        <v>translations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132"/>
        <v>42040.809027777781</v>
      </c>
      <c r="K1413">
        <v>1420766700</v>
      </c>
      <c r="L1413" s="11">
        <f t="shared" si="133"/>
        <v>42012.809027777781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134"/>
        <v>428.57142857142856</v>
      </c>
      <c r="R1413" s="6">
        <f t="shared" si="135"/>
        <v>2.3333333333333335</v>
      </c>
      <c r="S1413" t="str">
        <f t="shared" si="136"/>
        <v>publishing</v>
      </c>
      <c r="T1413" s="7" t="str">
        <f t="shared" si="137"/>
        <v>translations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132"/>
        <v>41976.813645833332</v>
      </c>
      <c r="K1414">
        <v>1415064699</v>
      </c>
      <c r="L1414" s="11">
        <f t="shared" si="133"/>
        <v>41946.813645833332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134"/>
        <v>21.875</v>
      </c>
      <c r="R1414" s="6">
        <f t="shared" si="135"/>
        <v>24.615384615384617</v>
      </c>
      <c r="S1414" t="str">
        <f t="shared" si="136"/>
        <v>publishing</v>
      </c>
      <c r="T1414" s="7" t="str">
        <f t="shared" si="137"/>
        <v>translations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132"/>
        <v>42420.187152777777</v>
      </c>
      <c r="K1415">
        <v>1450780170</v>
      </c>
      <c r="L1415" s="11">
        <f t="shared" si="133"/>
        <v>42360.187152777777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134"/>
        <v>20</v>
      </c>
      <c r="R1415" s="6">
        <f t="shared" si="135"/>
        <v>100</v>
      </c>
      <c r="S1415" t="str">
        <f t="shared" si="136"/>
        <v>publishing</v>
      </c>
      <c r="T1415" s="7" t="str">
        <f t="shared" si="137"/>
        <v>translations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132"/>
        <v>42738.00309027778</v>
      </c>
      <c r="K1416">
        <v>1480831467</v>
      </c>
      <c r="L1416" s="11">
        <f t="shared" si="133"/>
        <v>42708.00309027778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134"/>
        <v>500</v>
      </c>
      <c r="R1416" s="6">
        <f t="shared" si="135"/>
        <v>1</v>
      </c>
      <c r="S1416" t="str">
        <f t="shared" si="136"/>
        <v>publishing</v>
      </c>
      <c r="T1416" s="7" t="str">
        <f t="shared" si="137"/>
        <v>translations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132"/>
        <v>42232.425821759258</v>
      </c>
      <c r="K1417">
        <v>1436285591</v>
      </c>
      <c r="L1417" s="11">
        <f t="shared" si="133"/>
        <v>42192.425821759258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134"/>
        <v>5.5</v>
      </c>
      <c r="R1417" s="6">
        <f t="shared" si="135"/>
        <v>88.888888888888886</v>
      </c>
      <c r="S1417" t="str">
        <f t="shared" si="136"/>
        <v>publishing</v>
      </c>
      <c r="T1417" s="7" t="str">
        <f t="shared" si="137"/>
        <v>translations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132"/>
        <v>42329.717812499999</v>
      </c>
      <c r="K1418">
        <v>1445552019</v>
      </c>
      <c r="L1418" s="11">
        <f t="shared" si="133"/>
        <v>42299.676145833335</v>
      </c>
      <c r="M1418" t="b">
        <v>0</v>
      </c>
      <c r="N1418">
        <v>0</v>
      </c>
      <c r="O1418" t="b">
        <v>0</v>
      </c>
      <c r="P1418" t="s">
        <v>8287</v>
      </c>
      <c r="Q1418" s="5" t="e">
        <f t="shared" si="134"/>
        <v>#DIV/0!</v>
      </c>
      <c r="R1418" s="6" t="e">
        <f t="shared" si="135"/>
        <v>#DIV/0!</v>
      </c>
      <c r="S1418" t="str">
        <f t="shared" si="136"/>
        <v>publishing</v>
      </c>
      <c r="T1418" s="7" t="str">
        <f t="shared" si="137"/>
        <v>translations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132"/>
        <v>42262.21597222222</v>
      </c>
      <c r="K1419">
        <v>1439696174</v>
      </c>
      <c r="L1419" s="11">
        <f t="shared" si="133"/>
        <v>42231.90016203704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134"/>
        <v>81.818181818181813</v>
      </c>
      <c r="R1419" s="6">
        <f t="shared" si="135"/>
        <v>27.5</v>
      </c>
      <c r="S1419" t="str">
        <f t="shared" si="136"/>
        <v>publishing</v>
      </c>
      <c r="T1419" s="7" t="str">
        <f t="shared" si="137"/>
        <v>translations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132"/>
        <v>42425.206412037034</v>
      </c>
      <c r="K1420">
        <v>1453805834</v>
      </c>
      <c r="L1420" s="11">
        <f t="shared" si="133"/>
        <v>42395.206412037034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134"/>
        <v>500</v>
      </c>
      <c r="R1420" s="6">
        <f t="shared" si="135"/>
        <v>6</v>
      </c>
      <c r="S1420" t="str">
        <f t="shared" si="136"/>
        <v>publishing</v>
      </c>
      <c r="T1420" s="7" t="str">
        <f t="shared" si="137"/>
        <v>translations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132"/>
        <v>42652.206238425926</v>
      </c>
      <c r="K1421">
        <v>1473418619</v>
      </c>
      <c r="L1421" s="11">
        <f t="shared" si="133"/>
        <v>42622.206238425926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134"/>
        <v>14.157303370786517</v>
      </c>
      <c r="R1421" s="6">
        <f t="shared" si="135"/>
        <v>44.5</v>
      </c>
      <c r="S1421" t="str">
        <f t="shared" si="136"/>
        <v>publishing</v>
      </c>
      <c r="T1421" s="7" t="str">
        <f t="shared" si="137"/>
        <v>translations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132"/>
        <v>42549.417662037042</v>
      </c>
      <c r="K1422">
        <v>1464969686</v>
      </c>
      <c r="L1422" s="11">
        <f t="shared" si="133"/>
        <v>42524.417662037042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134"/>
        <v>36.666666666666664</v>
      </c>
      <c r="R1422" s="6">
        <f t="shared" si="135"/>
        <v>1</v>
      </c>
      <c r="S1422" t="str">
        <f t="shared" si="136"/>
        <v>publishing</v>
      </c>
      <c r="T1422" s="7" t="str">
        <f t="shared" si="137"/>
        <v>translations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132"/>
        <v>42043.665613425925</v>
      </c>
      <c r="K1423">
        <v>1420840709</v>
      </c>
      <c r="L1423" s="11">
        <f t="shared" si="133"/>
        <v>42013.665613425925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134"/>
        <v>1000</v>
      </c>
      <c r="R1423" s="6">
        <f t="shared" si="135"/>
        <v>100</v>
      </c>
      <c r="S1423" t="str">
        <f t="shared" si="136"/>
        <v>publishing</v>
      </c>
      <c r="T1423" s="7" t="str">
        <f t="shared" si="137"/>
        <v>translations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132"/>
        <v>42633.989629629628</v>
      </c>
      <c r="K1424">
        <v>1471844704</v>
      </c>
      <c r="L1424" s="11">
        <f t="shared" si="133"/>
        <v>42603.989629629628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134"/>
        <v>961.53846153846155</v>
      </c>
      <c r="R1424" s="6">
        <f t="shared" si="135"/>
        <v>13</v>
      </c>
      <c r="S1424" t="str">
        <f t="shared" si="136"/>
        <v>publishing</v>
      </c>
      <c r="T1424" s="7" t="str">
        <f t="shared" si="137"/>
        <v>translations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132"/>
        <v>42370.110312500001</v>
      </c>
      <c r="K1425">
        <v>1449045531</v>
      </c>
      <c r="L1425" s="11">
        <f t="shared" si="133"/>
        <v>42340.110312500001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134"/>
        <v>300</v>
      </c>
      <c r="R1425" s="6">
        <f t="shared" si="135"/>
        <v>100</v>
      </c>
      <c r="S1425" t="str">
        <f t="shared" si="136"/>
        <v>publishing</v>
      </c>
      <c r="T1425" s="7" t="str">
        <f t="shared" si="137"/>
        <v>translations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132"/>
        <v>42689.509282407409</v>
      </c>
      <c r="K1426">
        <v>1478106802</v>
      </c>
      <c r="L1426" s="11">
        <f t="shared" si="133"/>
        <v>42676.467615740738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134"/>
        <v>4.9115913555992146</v>
      </c>
      <c r="R1426" s="6">
        <f t="shared" si="135"/>
        <v>109.07142857142857</v>
      </c>
      <c r="S1426" t="str">
        <f t="shared" si="136"/>
        <v>publishing</v>
      </c>
      <c r="T1426" s="7" t="str">
        <f t="shared" si="137"/>
        <v>translations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132"/>
        <v>42122.881469907406</v>
      </c>
      <c r="K1427">
        <v>1427684959</v>
      </c>
      <c r="L1427" s="11">
        <f t="shared" si="133"/>
        <v>42092.881469907406</v>
      </c>
      <c r="M1427" t="b">
        <v>0</v>
      </c>
      <c r="N1427">
        <v>0</v>
      </c>
      <c r="O1427" t="b">
        <v>0</v>
      </c>
      <c r="P1427" t="s">
        <v>8287</v>
      </c>
      <c r="Q1427" s="5" t="e">
        <f t="shared" si="134"/>
        <v>#DIV/0!</v>
      </c>
      <c r="R1427" s="6" t="e">
        <f t="shared" si="135"/>
        <v>#DIV/0!</v>
      </c>
      <c r="S1427" t="str">
        <f t="shared" si="136"/>
        <v>publishing</v>
      </c>
      <c r="T1427" s="7" t="str">
        <f t="shared" si="137"/>
        <v>translations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132"/>
        <v>42240.140277777777</v>
      </c>
      <c r="K1428">
        <v>1435224120</v>
      </c>
      <c r="L1428" s="11">
        <f t="shared" si="133"/>
        <v>42180.140277777777</v>
      </c>
      <c r="M1428" t="b">
        <v>0</v>
      </c>
      <c r="N1428">
        <v>0</v>
      </c>
      <c r="O1428" t="b">
        <v>0</v>
      </c>
      <c r="P1428" t="s">
        <v>8287</v>
      </c>
      <c r="Q1428" s="5" t="e">
        <f t="shared" si="134"/>
        <v>#DIV/0!</v>
      </c>
      <c r="R1428" s="6" t="e">
        <f t="shared" si="135"/>
        <v>#DIV/0!</v>
      </c>
      <c r="S1428" t="str">
        <f t="shared" si="136"/>
        <v>publishing</v>
      </c>
      <c r="T1428" s="7" t="str">
        <f t="shared" si="137"/>
        <v>translations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132"/>
        <v>42631.601678240739</v>
      </c>
      <c r="K1429">
        <v>1471638385</v>
      </c>
      <c r="L1429" s="11">
        <f t="shared" si="133"/>
        <v>42601.601678240739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134"/>
        <v>11.933174224343675</v>
      </c>
      <c r="R1429" s="6">
        <f t="shared" si="135"/>
        <v>104.75</v>
      </c>
      <c r="S1429" t="str">
        <f t="shared" si="136"/>
        <v>publishing</v>
      </c>
      <c r="T1429" s="7" t="str">
        <f t="shared" si="137"/>
        <v>translations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132"/>
        <v>42462.088159722218</v>
      </c>
      <c r="K1430">
        <v>1456996017</v>
      </c>
      <c r="L1430" s="11">
        <f t="shared" si="133"/>
        <v>42432.129826388889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134"/>
        <v>22.222222222222221</v>
      </c>
      <c r="R1430" s="6">
        <f t="shared" si="135"/>
        <v>15</v>
      </c>
      <c r="S1430" t="str">
        <f t="shared" si="136"/>
        <v>publishing</v>
      </c>
      <c r="T1430" s="7" t="str">
        <f t="shared" si="137"/>
        <v>translations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132"/>
        <v>42103.810671296298</v>
      </c>
      <c r="K1431">
        <v>1426037242</v>
      </c>
      <c r="L1431" s="11">
        <f t="shared" si="133"/>
        <v>42073.810671296298</v>
      </c>
      <c r="M1431" t="b">
        <v>0</v>
      </c>
      <c r="N1431">
        <v>0</v>
      </c>
      <c r="O1431" t="b">
        <v>0</v>
      </c>
      <c r="P1431" t="s">
        <v>8287</v>
      </c>
      <c r="Q1431" s="5" t="e">
        <f t="shared" si="134"/>
        <v>#DIV/0!</v>
      </c>
      <c r="R1431" s="6" t="e">
        <f t="shared" si="135"/>
        <v>#DIV/0!</v>
      </c>
      <c r="S1431" t="str">
        <f t="shared" si="136"/>
        <v>publishing</v>
      </c>
      <c r="T1431" s="7" t="str">
        <f t="shared" si="137"/>
        <v>translations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132"/>
        <v>41992.563518518524</v>
      </c>
      <c r="K1432">
        <v>1416339088</v>
      </c>
      <c r="L1432" s="11">
        <f t="shared" si="133"/>
        <v>41961.563518518524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134"/>
        <v>12.406947890818859</v>
      </c>
      <c r="R1432" s="6">
        <f t="shared" si="135"/>
        <v>80.599999999999994</v>
      </c>
      <c r="S1432" t="str">
        <f t="shared" si="136"/>
        <v>publishing</v>
      </c>
      <c r="T1432" s="7" t="str">
        <f t="shared" si="137"/>
        <v>translations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132"/>
        <v>42334.002500000002</v>
      </c>
      <c r="K1433">
        <v>1445922216</v>
      </c>
      <c r="L1433" s="11">
        <f t="shared" si="133"/>
        <v>42303.960833333331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134"/>
        <v>3.1301786043085986</v>
      </c>
      <c r="R1433" s="6">
        <f t="shared" si="135"/>
        <v>115.55319148936171</v>
      </c>
      <c r="S1433" t="str">
        <f t="shared" si="136"/>
        <v>publishing</v>
      </c>
      <c r="T1433" s="7" t="str">
        <f t="shared" si="137"/>
        <v>translations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132"/>
        <v>42205.530416666668</v>
      </c>
      <c r="K1434">
        <v>1434825828</v>
      </c>
      <c r="L1434" s="11">
        <f t="shared" si="133"/>
        <v>42175.530416666668</v>
      </c>
      <c r="M1434" t="b">
        <v>0</v>
      </c>
      <c r="N1434">
        <v>0</v>
      </c>
      <c r="O1434" t="b">
        <v>0</v>
      </c>
      <c r="P1434" t="s">
        <v>8287</v>
      </c>
      <c r="Q1434" s="5" t="e">
        <f t="shared" si="134"/>
        <v>#DIV/0!</v>
      </c>
      <c r="R1434" s="6" t="e">
        <f t="shared" si="135"/>
        <v>#DIV/0!</v>
      </c>
      <c r="S1434" t="str">
        <f t="shared" si="136"/>
        <v>publishing</v>
      </c>
      <c r="T1434" s="7" t="str">
        <f t="shared" si="137"/>
        <v>translations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132"/>
        <v>42714.208333333328</v>
      </c>
      <c r="K1435">
        <v>1477839675</v>
      </c>
      <c r="L1435" s="11">
        <f t="shared" si="133"/>
        <v>42673.375868055555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134"/>
        <v>14.906832298136646</v>
      </c>
      <c r="R1435" s="6">
        <f t="shared" si="135"/>
        <v>80.5</v>
      </c>
      <c r="S1435" t="str">
        <f t="shared" si="136"/>
        <v>publishing</v>
      </c>
      <c r="T1435" s="7" t="str">
        <f t="shared" si="137"/>
        <v>translations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132"/>
        <v>42163.375</v>
      </c>
      <c r="K1436">
        <v>1431973478</v>
      </c>
      <c r="L1436" s="11">
        <f t="shared" si="133"/>
        <v>42142.517106481479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134"/>
        <v>10.012210012210012</v>
      </c>
      <c r="R1436" s="6">
        <f t="shared" si="135"/>
        <v>744.5454545454545</v>
      </c>
      <c r="S1436" t="str">
        <f t="shared" si="136"/>
        <v>publishing</v>
      </c>
      <c r="T1436" s="7" t="str">
        <f t="shared" si="137"/>
        <v>translations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132"/>
        <v>42288.530324074076</v>
      </c>
      <c r="K1437">
        <v>1441997020</v>
      </c>
      <c r="L1437" s="11">
        <f t="shared" si="133"/>
        <v>42258.530324074076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134"/>
        <v>1000</v>
      </c>
      <c r="R1437" s="6">
        <f t="shared" si="135"/>
        <v>7.5</v>
      </c>
      <c r="S1437" t="str">
        <f t="shared" si="136"/>
        <v>publishing</v>
      </c>
      <c r="T1437" s="7" t="str">
        <f t="shared" si="137"/>
        <v>translations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132"/>
        <v>42421.10019675926</v>
      </c>
      <c r="K1438">
        <v>1453451057</v>
      </c>
      <c r="L1438" s="11">
        <f t="shared" si="133"/>
        <v>42391.10019675926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134"/>
        <v>129.87012987012986</v>
      </c>
      <c r="R1438" s="6">
        <f t="shared" si="135"/>
        <v>38.5</v>
      </c>
      <c r="S1438" t="str">
        <f t="shared" si="136"/>
        <v>publishing</v>
      </c>
      <c r="T1438" s="7" t="str">
        <f t="shared" si="137"/>
        <v>translations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132"/>
        <v>41832.957638888889</v>
      </c>
      <c r="K1439">
        <v>1402058739</v>
      </c>
      <c r="L1439" s="11">
        <f t="shared" si="133"/>
        <v>41796.281701388885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134"/>
        <v>3.7174721189591078</v>
      </c>
      <c r="R1439" s="6">
        <f t="shared" si="135"/>
        <v>36.68181818181818</v>
      </c>
      <c r="S1439" t="str">
        <f t="shared" si="136"/>
        <v>publishing</v>
      </c>
      <c r="T1439" s="7" t="str">
        <f t="shared" si="137"/>
        <v>translations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132"/>
        <v>42487.329861111109</v>
      </c>
      <c r="K1440">
        <v>1459198499</v>
      </c>
      <c r="L1440" s="11">
        <f t="shared" si="133"/>
        <v>42457.621516203704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134"/>
        <v>33.333333333333336</v>
      </c>
      <c r="R1440" s="6">
        <f t="shared" si="135"/>
        <v>75</v>
      </c>
      <c r="S1440" t="str">
        <f t="shared" si="136"/>
        <v>publishing</v>
      </c>
      <c r="T1440" s="7" t="str">
        <f t="shared" si="137"/>
        <v>translations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132"/>
        <v>42070.579872685186</v>
      </c>
      <c r="K1441">
        <v>1423166101</v>
      </c>
      <c r="L1441" s="11">
        <f t="shared" si="133"/>
        <v>42040.579872685186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134"/>
        <v>15.138888888888889</v>
      </c>
      <c r="R1441" s="6">
        <f t="shared" si="135"/>
        <v>30</v>
      </c>
      <c r="S1441" t="str">
        <f t="shared" si="136"/>
        <v>publishing</v>
      </c>
      <c r="T1441" s="7" t="str">
        <f t="shared" si="137"/>
        <v>translations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132"/>
        <v>42516.498414351852</v>
      </c>
      <c r="K1442">
        <v>1461693463</v>
      </c>
      <c r="L1442" s="11">
        <f t="shared" si="133"/>
        <v>42486.498414351852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134"/>
        <v>13000</v>
      </c>
      <c r="R1442" s="6">
        <f t="shared" si="135"/>
        <v>1</v>
      </c>
      <c r="S1442" t="str">
        <f t="shared" si="136"/>
        <v>publishing</v>
      </c>
      <c r="T1442" s="7" t="str">
        <f t="shared" si="137"/>
        <v>translations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132"/>
        <v>42258.515844907408</v>
      </c>
      <c r="K1443">
        <v>1436811769</v>
      </c>
      <c r="L1443" s="11">
        <f t="shared" si="133"/>
        <v>42198.515844907408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134"/>
        <v>89.10891089108911</v>
      </c>
      <c r="R1443" s="6">
        <f t="shared" si="135"/>
        <v>673.33333333333337</v>
      </c>
      <c r="S1443" t="str">
        <f t="shared" si="136"/>
        <v>publishing</v>
      </c>
      <c r="T1443" s="7" t="str">
        <f t="shared" si="137"/>
        <v>translations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132"/>
        <v>42515.39534722222</v>
      </c>
      <c r="K1444">
        <v>1461598158</v>
      </c>
      <c r="L1444" s="11">
        <f t="shared" si="133"/>
        <v>42485.39534722222</v>
      </c>
      <c r="M1444" t="b">
        <v>0</v>
      </c>
      <c r="N1444">
        <v>0</v>
      </c>
      <c r="O1444" t="b">
        <v>0</v>
      </c>
      <c r="P1444" t="s">
        <v>8287</v>
      </c>
      <c r="Q1444" s="5" t="e">
        <f t="shared" si="134"/>
        <v>#DIV/0!</v>
      </c>
      <c r="R1444" s="6" t="e">
        <f t="shared" si="135"/>
        <v>#DIV/0!</v>
      </c>
      <c r="S1444" t="str">
        <f t="shared" si="136"/>
        <v>publishing</v>
      </c>
      <c r="T1444" s="7" t="str">
        <f t="shared" si="137"/>
        <v>translations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132"/>
        <v>42737.676030092596</v>
      </c>
      <c r="K1445">
        <v>1480803209</v>
      </c>
      <c r="L1445" s="11">
        <f t="shared" si="133"/>
        <v>42707.676030092596</v>
      </c>
      <c r="M1445" t="b">
        <v>0</v>
      </c>
      <c r="N1445">
        <v>0</v>
      </c>
      <c r="O1445" t="b">
        <v>0</v>
      </c>
      <c r="P1445" t="s">
        <v>8287</v>
      </c>
      <c r="Q1445" s="5" t="e">
        <f t="shared" si="134"/>
        <v>#DIV/0!</v>
      </c>
      <c r="R1445" s="6" t="e">
        <f t="shared" si="135"/>
        <v>#DIV/0!</v>
      </c>
      <c r="S1445" t="str">
        <f t="shared" si="136"/>
        <v>publishing</v>
      </c>
      <c r="T1445" s="7" t="str">
        <f t="shared" si="137"/>
        <v>translations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132"/>
        <v>42259.623402777783</v>
      </c>
      <c r="K1446">
        <v>1436907462</v>
      </c>
      <c r="L1446" s="11">
        <f t="shared" si="133"/>
        <v>42199.623402777783</v>
      </c>
      <c r="M1446" t="b">
        <v>0</v>
      </c>
      <c r="N1446">
        <v>0</v>
      </c>
      <c r="O1446" t="b">
        <v>0</v>
      </c>
      <c r="P1446" t="s">
        <v>8287</v>
      </c>
      <c r="Q1446" s="5" t="e">
        <f t="shared" si="134"/>
        <v>#DIV/0!</v>
      </c>
      <c r="R1446" s="6" t="e">
        <f t="shared" si="135"/>
        <v>#DIV/0!</v>
      </c>
      <c r="S1446" t="str">
        <f t="shared" si="136"/>
        <v>publishing</v>
      </c>
      <c r="T1446" s="7" t="str">
        <f t="shared" si="137"/>
        <v>translations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132"/>
        <v>42169.292303240742</v>
      </c>
      <c r="K1447">
        <v>1431694855</v>
      </c>
      <c r="L1447" s="11">
        <f t="shared" si="133"/>
        <v>42139.292303240742</v>
      </c>
      <c r="M1447" t="b">
        <v>0</v>
      </c>
      <c r="N1447">
        <v>0</v>
      </c>
      <c r="O1447" t="b">
        <v>0</v>
      </c>
      <c r="P1447" t="s">
        <v>8287</v>
      </c>
      <c r="Q1447" s="5" t="e">
        <f t="shared" si="134"/>
        <v>#DIV/0!</v>
      </c>
      <c r="R1447" s="6" t="e">
        <f t="shared" si="135"/>
        <v>#DIV/0!</v>
      </c>
      <c r="S1447" t="str">
        <f t="shared" si="136"/>
        <v>publishing</v>
      </c>
      <c r="T1447" s="7" t="str">
        <f t="shared" si="137"/>
        <v>translations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132"/>
        <v>42481.197662037041</v>
      </c>
      <c r="K1448">
        <v>1459507478</v>
      </c>
      <c r="L1448" s="11">
        <f t="shared" si="133"/>
        <v>42461.197662037041</v>
      </c>
      <c r="M1448" t="b">
        <v>0</v>
      </c>
      <c r="N1448">
        <v>0</v>
      </c>
      <c r="O1448" t="b">
        <v>0</v>
      </c>
      <c r="P1448" t="s">
        <v>8287</v>
      </c>
      <c r="Q1448" s="5" t="e">
        <f t="shared" si="134"/>
        <v>#DIV/0!</v>
      </c>
      <c r="R1448" s="6" t="e">
        <f t="shared" si="135"/>
        <v>#DIV/0!</v>
      </c>
      <c r="S1448" t="str">
        <f t="shared" si="136"/>
        <v>publishing</v>
      </c>
      <c r="T1448" s="7" t="str">
        <f t="shared" si="137"/>
        <v>translations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132"/>
        <v>42559.480717592596</v>
      </c>
      <c r="K1449">
        <v>1465407134</v>
      </c>
      <c r="L1449" s="11">
        <f t="shared" si="133"/>
        <v>42529.480717592596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134"/>
        <v>6666.666666666667</v>
      </c>
      <c r="R1449" s="6">
        <f t="shared" si="135"/>
        <v>25</v>
      </c>
      <c r="S1449" t="str">
        <f t="shared" si="136"/>
        <v>publishing</v>
      </c>
      <c r="T1449" s="7" t="str">
        <f t="shared" si="137"/>
        <v>translations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132"/>
        <v>42145.975694444445</v>
      </c>
      <c r="K1450">
        <v>1429655318</v>
      </c>
      <c r="L1450" s="11">
        <f t="shared" si="133"/>
        <v>42115.686550925922</v>
      </c>
      <c r="M1450" t="b">
        <v>0</v>
      </c>
      <c r="N1450">
        <v>0</v>
      </c>
      <c r="O1450" t="b">
        <v>0</v>
      </c>
      <c r="P1450" t="s">
        <v>8287</v>
      </c>
      <c r="Q1450" s="5" t="e">
        <f t="shared" si="134"/>
        <v>#DIV/0!</v>
      </c>
      <c r="R1450" s="6" t="e">
        <f t="shared" si="135"/>
        <v>#DIV/0!</v>
      </c>
      <c r="S1450" t="str">
        <f t="shared" si="136"/>
        <v>publishing</v>
      </c>
      <c r="T1450" s="7" t="str">
        <f t="shared" si="137"/>
        <v>translations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132"/>
        <v>42134.561400462961</v>
      </c>
      <c r="K1451">
        <v>1427138905</v>
      </c>
      <c r="L1451" s="11">
        <f t="shared" si="133"/>
        <v>42086.561400462961</v>
      </c>
      <c r="M1451" t="b">
        <v>0</v>
      </c>
      <c r="N1451">
        <v>0</v>
      </c>
      <c r="O1451" t="b">
        <v>0</v>
      </c>
      <c r="P1451" t="s">
        <v>8287</v>
      </c>
      <c r="Q1451" s="5" t="e">
        <f t="shared" si="134"/>
        <v>#DIV/0!</v>
      </c>
      <c r="R1451" s="6" t="e">
        <f t="shared" si="135"/>
        <v>#DIV/0!</v>
      </c>
      <c r="S1451" t="str">
        <f t="shared" si="136"/>
        <v>publishing</v>
      </c>
      <c r="T1451" s="7" t="str">
        <f t="shared" si="137"/>
        <v>translations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132"/>
        <v>42419.921261574069</v>
      </c>
      <c r="K1452">
        <v>1453349197</v>
      </c>
      <c r="L1452" s="11">
        <f t="shared" si="133"/>
        <v>42389.921261574069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134"/>
        <v>100000</v>
      </c>
      <c r="R1452" s="6">
        <f t="shared" si="135"/>
        <v>1</v>
      </c>
      <c r="S1452" t="str">
        <f t="shared" si="136"/>
        <v>publishing</v>
      </c>
      <c r="T1452" s="7" t="str">
        <f t="shared" si="137"/>
        <v>translations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132"/>
        <v>41961.75068287037</v>
      </c>
      <c r="K1453">
        <v>1413759659</v>
      </c>
      <c r="L1453" s="11">
        <f t="shared" si="133"/>
        <v>41931.709016203706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134"/>
        <v>9475</v>
      </c>
      <c r="R1453" s="6">
        <f t="shared" si="135"/>
        <v>1</v>
      </c>
      <c r="S1453" t="str">
        <f t="shared" si="136"/>
        <v>publishing</v>
      </c>
      <c r="T1453" s="7" t="str">
        <f t="shared" si="137"/>
        <v>translations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132"/>
        <v>41848.453275462962</v>
      </c>
      <c r="K1454">
        <v>1403974363</v>
      </c>
      <c r="L1454" s="11">
        <f t="shared" si="133"/>
        <v>41818.453275462962</v>
      </c>
      <c r="M1454" t="b">
        <v>0</v>
      </c>
      <c r="N1454">
        <v>0</v>
      </c>
      <c r="O1454" t="b">
        <v>0</v>
      </c>
      <c r="P1454" t="s">
        <v>8287</v>
      </c>
      <c r="Q1454" s="5" t="e">
        <f t="shared" si="134"/>
        <v>#DIV/0!</v>
      </c>
      <c r="R1454" s="6" t="e">
        <f t="shared" si="135"/>
        <v>#DIV/0!</v>
      </c>
      <c r="S1454" t="str">
        <f t="shared" si="136"/>
        <v>publishing</v>
      </c>
      <c r="T1454" s="7" t="str">
        <f t="shared" si="137"/>
        <v>translations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132"/>
        <v>42840.404479166667</v>
      </c>
      <c r="K1455">
        <v>1488386547</v>
      </c>
      <c r="L1455" s="11">
        <f t="shared" si="133"/>
        <v>42795.446145833332</v>
      </c>
      <c r="M1455" t="b">
        <v>0</v>
      </c>
      <c r="N1455">
        <v>0</v>
      </c>
      <c r="O1455" t="b">
        <v>0</v>
      </c>
      <c r="P1455" t="s">
        <v>8287</v>
      </c>
      <c r="Q1455" s="5" t="e">
        <f t="shared" si="134"/>
        <v>#DIV/0!</v>
      </c>
      <c r="R1455" s="6" t="e">
        <f t="shared" si="135"/>
        <v>#DIV/0!</v>
      </c>
      <c r="S1455" t="str">
        <f t="shared" si="136"/>
        <v>publishing</v>
      </c>
      <c r="T1455" s="7" t="str">
        <f t="shared" si="137"/>
        <v>translations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132"/>
        <v>42484.665972222225</v>
      </c>
      <c r="K1456">
        <v>1459716480</v>
      </c>
      <c r="L1456" s="11">
        <f t="shared" si="133"/>
        <v>42463.616666666669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134"/>
        <v>116.66666666666667</v>
      </c>
      <c r="R1456" s="6">
        <f t="shared" si="135"/>
        <v>15</v>
      </c>
      <c r="S1456" t="str">
        <f t="shared" si="136"/>
        <v>publishing</v>
      </c>
      <c r="T1456" s="7" t="str">
        <f t="shared" si="137"/>
        <v>translations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132"/>
        <v>41887.318749999999</v>
      </c>
      <c r="K1457">
        <v>1405181320</v>
      </c>
      <c r="L1457" s="11">
        <f t="shared" si="133"/>
        <v>41832.422685185185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134"/>
        <v>9.5238095238095237</v>
      </c>
      <c r="R1457" s="6">
        <f t="shared" si="135"/>
        <v>225</v>
      </c>
      <c r="S1457" t="str">
        <f t="shared" si="136"/>
        <v>publishing</v>
      </c>
      <c r="T1457" s="7" t="str">
        <f t="shared" si="137"/>
        <v>translations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132"/>
        <v>42738.418576388889</v>
      </c>
      <c r="K1458">
        <v>1480867365</v>
      </c>
      <c r="L1458" s="11">
        <f t="shared" si="133"/>
        <v>42708.418576388889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134"/>
        <v>34.482758620689658</v>
      </c>
      <c r="R1458" s="6">
        <f t="shared" si="135"/>
        <v>48.333333333333336</v>
      </c>
      <c r="S1458" t="str">
        <f t="shared" si="136"/>
        <v>publishing</v>
      </c>
      <c r="T1458" s="7" t="str">
        <f t="shared" si="137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132"/>
        <v>42319.688009259262</v>
      </c>
      <c r="K1459">
        <v>1444685444</v>
      </c>
      <c r="L1459" s="11">
        <f t="shared" si="133"/>
        <v>42289.64634259259</v>
      </c>
      <c r="M1459" t="b">
        <v>0</v>
      </c>
      <c r="N1459">
        <v>0</v>
      </c>
      <c r="O1459" t="b">
        <v>0</v>
      </c>
      <c r="P1459" t="s">
        <v>8287</v>
      </c>
      <c r="Q1459" s="5" t="e">
        <f t="shared" si="134"/>
        <v>#DIV/0!</v>
      </c>
      <c r="R1459" s="6" t="e">
        <f t="shared" si="135"/>
        <v>#DIV/0!</v>
      </c>
      <c r="S1459" t="str">
        <f t="shared" si="136"/>
        <v>publishing</v>
      </c>
      <c r="T1459" s="7" t="str">
        <f t="shared" si="137"/>
        <v>translations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132"/>
        <v>41861.916666666664</v>
      </c>
      <c r="K1460">
        <v>1405097760</v>
      </c>
      <c r="L1460" s="11">
        <f t="shared" si="133"/>
        <v>41831.455555555556</v>
      </c>
      <c r="M1460" t="b">
        <v>0</v>
      </c>
      <c r="N1460">
        <v>0</v>
      </c>
      <c r="O1460" t="b">
        <v>0</v>
      </c>
      <c r="P1460" t="s">
        <v>8287</v>
      </c>
      <c r="Q1460" s="5" t="e">
        <f t="shared" si="134"/>
        <v>#DIV/0!</v>
      </c>
      <c r="R1460" s="6" t="e">
        <f t="shared" si="135"/>
        <v>#DIV/0!</v>
      </c>
      <c r="S1460" t="str">
        <f t="shared" si="136"/>
        <v>publishing</v>
      </c>
      <c r="T1460" s="7" t="str">
        <f t="shared" si="137"/>
        <v>translations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132"/>
        <v>42340.475694444445</v>
      </c>
      <c r="K1461">
        <v>1446612896</v>
      </c>
      <c r="L1461" s="11">
        <f t="shared" si="133"/>
        <v>42311.954814814817</v>
      </c>
      <c r="M1461" t="b">
        <v>0</v>
      </c>
      <c r="N1461">
        <v>0</v>
      </c>
      <c r="O1461" t="b">
        <v>0</v>
      </c>
      <c r="P1461" t="s">
        <v>8287</v>
      </c>
      <c r="Q1461" s="5" t="e">
        <f t="shared" si="134"/>
        <v>#DIV/0!</v>
      </c>
      <c r="R1461" s="6" t="e">
        <f t="shared" si="135"/>
        <v>#DIV/0!</v>
      </c>
      <c r="S1461" t="str">
        <f t="shared" si="136"/>
        <v>publishing</v>
      </c>
      <c r="T1461" s="7" t="str">
        <f t="shared" si="137"/>
        <v>translations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132"/>
        <v>41973.739583333328</v>
      </c>
      <c r="K1462">
        <v>1412371898</v>
      </c>
      <c r="L1462" s="11">
        <f t="shared" si="133"/>
        <v>41915.646967592591</v>
      </c>
      <c r="M1462" t="b">
        <v>0</v>
      </c>
      <c r="N1462">
        <v>0</v>
      </c>
      <c r="O1462" t="b">
        <v>0</v>
      </c>
      <c r="P1462" t="s">
        <v>8287</v>
      </c>
      <c r="Q1462" s="5" t="e">
        <f t="shared" si="134"/>
        <v>#DIV/0!</v>
      </c>
      <c r="R1462" s="6" t="e">
        <f t="shared" si="135"/>
        <v>#DIV/0!</v>
      </c>
      <c r="S1462" t="str">
        <f t="shared" si="136"/>
        <v>publishing</v>
      </c>
      <c r="T1462" s="7" t="str">
        <f t="shared" si="137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132"/>
        <v>41932.75</v>
      </c>
      <c r="K1463">
        <v>1410967754</v>
      </c>
      <c r="L1463" s="11">
        <f t="shared" si="133"/>
        <v>41899.395300925928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134"/>
        <v>0.98770699869425127</v>
      </c>
      <c r="R1463" s="6">
        <f t="shared" si="135"/>
        <v>44.66673529411765</v>
      </c>
      <c r="S1463" t="str">
        <f t="shared" si="136"/>
        <v>publishing</v>
      </c>
      <c r="T1463" s="7" t="str">
        <f t="shared" si="137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132"/>
        <v>41374.412858796299</v>
      </c>
      <c r="K1464">
        <v>1363017271</v>
      </c>
      <c r="L1464" s="11">
        <f t="shared" si="133"/>
        <v>41344.412858796299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134"/>
        <v>0.92151035547261961</v>
      </c>
      <c r="R1464" s="6">
        <f t="shared" si="135"/>
        <v>28.937999999999999</v>
      </c>
      <c r="S1464" t="str">
        <f t="shared" si="136"/>
        <v>publishing</v>
      </c>
      <c r="T1464" s="7" t="str">
        <f t="shared" si="137"/>
        <v>radio &amp; podcasts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132"/>
        <v>41371.619652777779</v>
      </c>
      <c r="K1465">
        <v>1361483538</v>
      </c>
      <c r="L1465" s="11">
        <f t="shared" si="133"/>
        <v>41326.661319444444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134"/>
        <v>0.67720090293453727</v>
      </c>
      <c r="R1465" s="6">
        <f t="shared" si="135"/>
        <v>35.44</v>
      </c>
      <c r="S1465" t="str">
        <f t="shared" si="136"/>
        <v>publishing</v>
      </c>
      <c r="T1465" s="7" t="str">
        <f t="shared" si="137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132"/>
        <v>41321.411550925928</v>
      </c>
      <c r="K1466">
        <v>1358437958</v>
      </c>
      <c r="L1466" s="11">
        <f t="shared" si="133"/>
        <v>41291.411550925928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134"/>
        <v>0.61274509803921573</v>
      </c>
      <c r="R1466" s="6">
        <f t="shared" si="135"/>
        <v>34.871794871794869</v>
      </c>
      <c r="S1466" t="str">
        <f t="shared" si="136"/>
        <v>publishing</v>
      </c>
      <c r="T1466" s="7" t="str">
        <f t="shared" si="137"/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132"/>
        <v>40989.875</v>
      </c>
      <c r="K1467">
        <v>1329759452</v>
      </c>
      <c r="L1467" s="11">
        <f t="shared" si="133"/>
        <v>40959.484398148146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134"/>
        <v>0.21909908646635898</v>
      </c>
      <c r="R1467" s="6">
        <f t="shared" si="135"/>
        <v>52.622732513451197</v>
      </c>
      <c r="S1467" t="str">
        <f t="shared" si="136"/>
        <v>publishing</v>
      </c>
      <c r="T1467" s="7" t="str">
        <f t="shared" si="137"/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132"/>
        <v>42380.958333333328</v>
      </c>
      <c r="K1468">
        <v>1449029266</v>
      </c>
      <c r="L1468" s="11">
        <f t="shared" si="133"/>
        <v>42339.922060185185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134"/>
        <v>0.92697896974398586</v>
      </c>
      <c r="R1468" s="6">
        <f t="shared" si="135"/>
        <v>69.598266129032254</v>
      </c>
      <c r="S1468" t="str">
        <f t="shared" si="136"/>
        <v>publishing</v>
      </c>
      <c r="T1468" s="7" t="str">
        <f t="shared" si="137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132"/>
        <v>40993.510243055556</v>
      </c>
      <c r="K1469">
        <v>1327518885</v>
      </c>
      <c r="L1469" s="11">
        <f t="shared" si="133"/>
        <v>40933.55190972222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134"/>
        <v>0.86896072297532156</v>
      </c>
      <c r="R1469" s="6">
        <f t="shared" si="135"/>
        <v>76.72</v>
      </c>
      <c r="S1469" t="str">
        <f t="shared" si="136"/>
        <v>publishing</v>
      </c>
      <c r="T1469" s="7" t="str">
        <f t="shared" si="137"/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132"/>
        <v>40705.764456018514</v>
      </c>
      <c r="K1470">
        <v>1302654049</v>
      </c>
      <c r="L1470" s="11">
        <f t="shared" si="133"/>
        <v>40645.764456018514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134"/>
        <v>0.9768637532133676</v>
      </c>
      <c r="R1470" s="6">
        <f t="shared" si="135"/>
        <v>33.191126279863482</v>
      </c>
      <c r="S1470" t="str">
        <f t="shared" si="136"/>
        <v>publishing</v>
      </c>
      <c r="T1470" s="7" t="str">
        <f t="shared" si="137"/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132"/>
        <v>41320.348483796297</v>
      </c>
      <c r="K1471">
        <v>1358346109</v>
      </c>
      <c r="L1471" s="11">
        <f t="shared" si="133"/>
        <v>41290.348483796297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134"/>
        <v>0.92229771978823627</v>
      </c>
      <c r="R1471" s="6">
        <f t="shared" si="135"/>
        <v>149.46417445482865</v>
      </c>
      <c r="S1471" t="str">
        <f t="shared" si="136"/>
        <v>publishing</v>
      </c>
      <c r="T1471" s="7" t="str">
        <f t="shared" si="137"/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132"/>
        <v>41271.577118055553</v>
      </c>
      <c r="K1472">
        <v>1354909863</v>
      </c>
      <c r="L1472" s="11">
        <f t="shared" si="133"/>
        <v>41250.577118055553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134"/>
        <v>0.79914757591901975</v>
      </c>
      <c r="R1472" s="6">
        <f t="shared" si="135"/>
        <v>23.172839506172838</v>
      </c>
      <c r="S1472" t="str">
        <f t="shared" si="136"/>
        <v>publishing</v>
      </c>
      <c r="T1472" s="7" t="str">
        <f t="shared" si="137"/>
        <v>radio &amp; podcasts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132"/>
        <v>42103.707569444443</v>
      </c>
      <c r="K1473">
        <v>1426028334</v>
      </c>
      <c r="L1473" s="11">
        <f t="shared" si="133"/>
        <v>42073.707569444443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134"/>
        <v>0.96301423455415447</v>
      </c>
      <c r="R1473" s="6">
        <f t="shared" si="135"/>
        <v>96.877551020408163</v>
      </c>
      <c r="S1473" t="str">
        <f t="shared" si="136"/>
        <v>publishing</v>
      </c>
      <c r="T1473" s="7" t="str">
        <f t="shared" si="137"/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132"/>
        <v>41563.292858796296</v>
      </c>
      <c r="K1474">
        <v>1379336503</v>
      </c>
      <c r="L1474" s="11">
        <f t="shared" si="133"/>
        <v>41533.292858796296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134"/>
        <v>0.72095974160802856</v>
      </c>
      <c r="R1474" s="6">
        <f t="shared" si="135"/>
        <v>103.20238095238095</v>
      </c>
      <c r="S1474" t="str">
        <f t="shared" si="136"/>
        <v>publishing</v>
      </c>
      <c r="T1474" s="7" t="str">
        <f t="shared" si="137"/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138">(I1475/86400)+25569+(-6/24)</f>
        <v>40969.729618055557</v>
      </c>
      <c r="K1475">
        <v>1328052639</v>
      </c>
      <c r="L1475" s="11">
        <f t="shared" ref="L1475:L1538" si="139">(K1475/86400)+25569+(-6/24)</f>
        <v>40939.729618055557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140">D1475/E1475</f>
        <v>0.82976534236118027</v>
      </c>
      <c r="R1475" s="6">
        <f t="shared" ref="R1475:R1538" si="141">E1475/N1475</f>
        <v>38.462553191489363</v>
      </c>
      <c r="S1475" t="str">
        <f t="shared" ref="S1475:S1538" si="142">LEFT(P1475,SEARCH("/",P1475,1)-1)</f>
        <v>publishing</v>
      </c>
      <c r="T1475" s="7" t="str">
        <f t="shared" ref="T1475:T1538" si="143">RIGHT(P1475,LEN(P1475) - SEARCH("/", P1475, SEARCH("/", P1475)))</f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138"/>
        <v>41530.47791666667</v>
      </c>
      <c r="K1476">
        <v>1376501292</v>
      </c>
      <c r="L1476" s="11">
        <f t="shared" si="139"/>
        <v>41500.47791666667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140"/>
        <v>0.89073634204275531</v>
      </c>
      <c r="R1476" s="6">
        <f t="shared" si="141"/>
        <v>44.315789473684212</v>
      </c>
      <c r="S1476" t="str">
        <f t="shared" si="142"/>
        <v>publishing</v>
      </c>
      <c r="T1476" s="7" t="str">
        <f t="shared" si="143"/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138"/>
        <v>41992.957638888889</v>
      </c>
      <c r="K1477">
        <v>1416244863</v>
      </c>
      <c r="L1477" s="11">
        <f t="shared" si="139"/>
        <v>41960.472951388889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140"/>
        <v>0.53002690769934757</v>
      </c>
      <c r="R1477" s="6">
        <f t="shared" si="141"/>
        <v>64.173356009070289</v>
      </c>
      <c r="S1477" t="str">
        <f t="shared" si="142"/>
        <v>publishing</v>
      </c>
      <c r="T1477" s="7" t="str">
        <f t="shared" si="143"/>
        <v>radio &amp; podcasts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138"/>
        <v>40795.791921296295</v>
      </c>
      <c r="K1478">
        <v>1313024422</v>
      </c>
      <c r="L1478" s="11">
        <f t="shared" si="139"/>
        <v>40765.791921296295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140"/>
        <v>0.15115908788590915</v>
      </c>
      <c r="R1478" s="6">
        <f t="shared" si="141"/>
        <v>43.333275109170302</v>
      </c>
      <c r="S1478" t="str">
        <f t="shared" si="142"/>
        <v>publishing</v>
      </c>
      <c r="T1478" s="7" t="str">
        <f t="shared" si="143"/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138"/>
        <v>40899.875</v>
      </c>
      <c r="K1479">
        <v>1319467604</v>
      </c>
      <c r="L1479" s="11">
        <f t="shared" si="139"/>
        <v>40840.365787037037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140"/>
        <v>0.89839187853741798</v>
      </c>
      <c r="R1479" s="6">
        <f t="shared" si="141"/>
        <v>90.495934959349597</v>
      </c>
      <c r="S1479" t="str">
        <f t="shared" si="142"/>
        <v>publishing</v>
      </c>
      <c r="T1479" s="7" t="str">
        <f t="shared" si="143"/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138"/>
        <v>41408.621678240743</v>
      </c>
      <c r="K1480">
        <v>1367355313</v>
      </c>
      <c r="L1480" s="11">
        <f t="shared" si="139"/>
        <v>41394.621678240743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140"/>
        <v>8.4629990319513931E-2</v>
      </c>
      <c r="R1480" s="6">
        <f t="shared" si="141"/>
        <v>29.187190495010373</v>
      </c>
      <c r="S1480" t="str">
        <f t="shared" si="142"/>
        <v>publishing</v>
      </c>
      <c r="T1480" s="7" t="str">
        <f t="shared" si="143"/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138"/>
        <v>41768.915972222225</v>
      </c>
      <c r="K1481">
        <v>1398448389</v>
      </c>
      <c r="L1481" s="11">
        <f t="shared" si="139"/>
        <v>41754.495243055557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140"/>
        <v>0.7279344858962693</v>
      </c>
      <c r="R1481" s="6">
        <f t="shared" si="141"/>
        <v>30.95774647887324</v>
      </c>
      <c r="S1481" t="str">
        <f t="shared" si="142"/>
        <v>publishing</v>
      </c>
      <c r="T1481" s="7" t="str">
        <f t="shared" si="143"/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138"/>
        <v>41481.458333333336</v>
      </c>
      <c r="K1482">
        <v>1373408699</v>
      </c>
      <c r="L1482" s="11">
        <f t="shared" si="139"/>
        <v>41464.684016203704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140"/>
        <v>0.85440582909832852</v>
      </c>
      <c r="R1482" s="6">
        <f t="shared" si="141"/>
        <v>92.157795275590544</v>
      </c>
      <c r="S1482" t="str">
        <f t="shared" si="142"/>
        <v>publishing</v>
      </c>
      <c r="T1482" s="7" t="str">
        <f t="shared" si="143"/>
        <v>radio &amp; podcasts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138"/>
        <v>41580.672974537039</v>
      </c>
      <c r="K1483">
        <v>1380838145</v>
      </c>
      <c r="L1483" s="11">
        <f t="shared" si="139"/>
        <v>41550.672974537039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140"/>
        <v>47.61904761904762</v>
      </c>
      <c r="R1483" s="6">
        <f t="shared" si="141"/>
        <v>17.5</v>
      </c>
      <c r="S1483" t="str">
        <f t="shared" si="142"/>
        <v>publishing</v>
      </c>
      <c r="T1483" s="7" t="str">
        <f t="shared" si="143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138"/>
        <v>41159.077083333337</v>
      </c>
      <c r="K1484">
        <v>1345062936</v>
      </c>
      <c r="L1484" s="11">
        <f t="shared" si="139"/>
        <v>41136.608055555553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140"/>
        <v>1000</v>
      </c>
      <c r="R1484" s="6">
        <f t="shared" si="141"/>
        <v>5</v>
      </c>
      <c r="S1484" t="str">
        <f t="shared" si="142"/>
        <v>publishing</v>
      </c>
      <c r="T1484" s="7" t="str">
        <f t="shared" si="143"/>
        <v>fiction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138"/>
        <v>42572.942997685182</v>
      </c>
      <c r="K1485">
        <v>1467002275</v>
      </c>
      <c r="L1485" s="11">
        <f t="shared" si="139"/>
        <v>42547.942997685182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140"/>
        <v>140</v>
      </c>
      <c r="R1485" s="6">
        <f t="shared" si="141"/>
        <v>25</v>
      </c>
      <c r="S1485" t="str">
        <f t="shared" si="142"/>
        <v>publishing</v>
      </c>
      <c r="T1485" s="7" t="str">
        <f t="shared" si="143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138"/>
        <v>41111.368750000001</v>
      </c>
      <c r="K1486">
        <v>1337834963</v>
      </c>
      <c r="L1486" s="11">
        <f t="shared" si="139"/>
        <v>41052.950960648144</v>
      </c>
      <c r="M1486" t="b">
        <v>0</v>
      </c>
      <c r="N1486">
        <v>0</v>
      </c>
      <c r="O1486" t="b">
        <v>0</v>
      </c>
      <c r="P1486" t="s">
        <v>8275</v>
      </c>
      <c r="Q1486" s="5" t="e">
        <f t="shared" si="140"/>
        <v>#DIV/0!</v>
      </c>
      <c r="R1486" s="6" t="e">
        <f t="shared" si="141"/>
        <v>#DIV/0!</v>
      </c>
      <c r="S1486" t="str">
        <f t="shared" si="142"/>
        <v>publishing</v>
      </c>
      <c r="T1486" s="7" t="str">
        <f t="shared" si="143"/>
        <v>fiction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138"/>
        <v>42175.545983796299</v>
      </c>
      <c r="K1487">
        <v>1430939173</v>
      </c>
      <c r="L1487" s="11">
        <f t="shared" si="139"/>
        <v>42130.545983796299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140"/>
        <v>44.666666666666664</v>
      </c>
      <c r="R1487" s="6">
        <f t="shared" si="141"/>
        <v>50</v>
      </c>
      <c r="S1487" t="str">
        <f t="shared" si="142"/>
        <v>publishing</v>
      </c>
      <c r="T1487" s="7" t="str">
        <f t="shared" si="143"/>
        <v>fiction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138"/>
        <v>42061.918530092589</v>
      </c>
      <c r="K1488">
        <v>1422417761</v>
      </c>
      <c r="L1488" s="11">
        <f t="shared" si="139"/>
        <v>42031.918530092589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140"/>
        <v>416.66666666666669</v>
      </c>
      <c r="R1488" s="6">
        <f t="shared" si="141"/>
        <v>16</v>
      </c>
      <c r="S1488" t="str">
        <f t="shared" si="142"/>
        <v>publishing</v>
      </c>
      <c r="T1488" s="7" t="str">
        <f t="shared" si="143"/>
        <v>fiction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138"/>
        <v>42584.667488425926</v>
      </c>
      <c r="K1489">
        <v>1467583271</v>
      </c>
      <c r="L1489" s="11">
        <f t="shared" si="139"/>
        <v>42554.667488425926</v>
      </c>
      <c r="M1489" t="b">
        <v>0</v>
      </c>
      <c r="N1489">
        <v>0</v>
      </c>
      <c r="O1489" t="b">
        <v>0</v>
      </c>
      <c r="P1489" t="s">
        <v>8275</v>
      </c>
      <c r="Q1489" s="5" t="e">
        <f t="shared" si="140"/>
        <v>#DIV/0!</v>
      </c>
      <c r="R1489" s="6" t="e">
        <f t="shared" si="141"/>
        <v>#DIV/0!</v>
      </c>
      <c r="S1489" t="str">
        <f t="shared" si="142"/>
        <v>publishing</v>
      </c>
      <c r="T1489" s="7" t="str">
        <f t="shared" si="143"/>
        <v>fiction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138"/>
        <v>41644.313194444447</v>
      </c>
      <c r="K1490">
        <v>1386336660</v>
      </c>
      <c r="L1490" s="11">
        <f t="shared" si="139"/>
        <v>41614.313194444447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140"/>
        <v>41.666666666666664</v>
      </c>
      <c r="R1490" s="6">
        <f t="shared" si="141"/>
        <v>60</v>
      </c>
      <c r="S1490" t="str">
        <f t="shared" si="142"/>
        <v>publishing</v>
      </c>
      <c r="T1490" s="7" t="str">
        <f t="shared" si="143"/>
        <v>fiction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138"/>
        <v>41228.403379629628</v>
      </c>
      <c r="K1491">
        <v>1350398452</v>
      </c>
      <c r="L1491" s="11">
        <f t="shared" si="139"/>
        <v>41198.361712962964</v>
      </c>
      <c r="M1491" t="b">
        <v>0</v>
      </c>
      <c r="N1491">
        <v>0</v>
      </c>
      <c r="O1491" t="b">
        <v>0</v>
      </c>
      <c r="P1491" t="s">
        <v>8275</v>
      </c>
      <c r="Q1491" s="5" t="e">
        <f t="shared" si="140"/>
        <v>#DIV/0!</v>
      </c>
      <c r="R1491" s="6" t="e">
        <f t="shared" si="141"/>
        <v>#DIV/0!</v>
      </c>
      <c r="S1491" t="str">
        <f t="shared" si="142"/>
        <v>publishing</v>
      </c>
      <c r="T1491" s="7" t="str">
        <f t="shared" si="143"/>
        <v>fiction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138"/>
        <v>41549.311041666668</v>
      </c>
      <c r="K1492">
        <v>1378214874</v>
      </c>
      <c r="L1492" s="11">
        <f t="shared" si="139"/>
        <v>41520.311041666668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140"/>
        <v>3.2402234636871508</v>
      </c>
      <c r="R1492" s="6">
        <f t="shared" si="141"/>
        <v>47.10526315789474</v>
      </c>
      <c r="S1492" t="str">
        <f t="shared" si="142"/>
        <v>publishing</v>
      </c>
      <c r="T1492" s="7" t="str">
        <f t="shared" si="143"/>
        <v>fiction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138"/>
        <v>42050.401388888888</v>
      </c>
      <c r="K1493">
        <v>1418922443</v>
      </c>
      <c r="L1493" s="11">
        <f t="shared" si="139"/>
        <v>41991.463460648149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140"/>
        <v>12</v>
      </c>
      <c r="R1493" s="6">
        <f t="shared" si="141"/>
        <v>100</v>
      </c>
      <c r="S1493" t="str">
        <f t="shared" si="142"/>
        <v>publishing</v>
      </c>
      <c r="T1493" s="7" t="str">
        <f t="shared" si="143"/>
        <v>fiction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138"/>
        <v>40712.634791666671</v>
      </c>
      <c r="K1494">
        <v>1305839646</v>
      </c>
      <c r="L1494" s="11">
        <f t="shared" si="139"/>
        <v>40682.634791666671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140"/>
        <v>133.33333333333334</v>
      </c>
      <c r="R1494" s="6">
        <f t="shared" si="141"/>
        <v>15</v>
      </c>
      <c r="S1494" t="str">
        <f t="shared" si="142"/>
        <v>publishing</v>
      </c>
      <c r="T1494" s="7" t="str">
        <f t="shared" si="143"/>
        <v>fiction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138"/>
        <v>41441.616608796292</v>
      </c>
      <c r="K1495">
        <v>1368823675</v>
      </c>
      <c r="L1495" s="11">
        <f t="shared" si="139"/>
        <v>41411.616608796292</v>
      </c>
      <c r="M1495" t="b">
        <v>0</v>
      </c>
      <c r="N1495">
        <v>0</v>
      </c>
      <c r="O1495" t="b">
        <v>0</v>
      </c>
      <c r="P1495" t="s">
        <v>8275</v>
      </c>
      <c r="Q1495" s="5" t="e">
        <f t="shared" si="140"/>
        <v>#DIV/0!</v>
      </c>
      <c r="R1495" s="6" t="e">
        <f t="shared" si="141"/>
        <v>#DIV/0!</v>
      </c>
      <c r="S1495" t="str">
        <f t="shared" si="142"/>
        <v>publishing</v>
      </c>
      <c r="T1495" s="7" t="str">
        <f t="shared" si="143"/>
        <v>fiction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138"/>
        <v>42097.401388888888</v>
      </c>
      <c r="K1496">
        <v>1425489613</v>
      </c>
      <c r="L1496" s="11">
        <f t="shared" si="139"/>
        <v>42067.472372685181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140"/>
        <v>11.235955056179776</v>
      </c>
      <c r="R1496" s="6">
        <f t="shared" si="141"/>
        <v>40.454545454545453</v>
      </c>
      <c r="S1496" t="str">
        <f t="shared" si="142"/>
        <v>publishing</v>
      </c>
      <c r="T1496" s="7" t="str">
        <f t="shared" si="143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138"/>
        <v>40782.539710648147</v>
      </c>
      <c r="K1497">
        <v>1311879431</v>
      </c>
      <c r="L1497" s="11">
        <f t="shared" si="139"/>
        <v>40752.539710648147</v>
      </c>
      <c r="M1497" t="b">
        <v>0</v>
      </c>
      <c r="N1497">
        <v>0</v>
      </c>
      <c r="O1497" t="b">
        <v>0</v>
      </c>
      <c r="P1497" t="s">
        <v>8275</v>
      </c>
      <c r="Q1497" s="5" t="e">
        <f t="shared" si="140"/>
        <v>#DIV/0!</v>
      </c>
      <c r="R1497" s="6" t="e">
        <f t="shared" si="141"/>
        <v>#DIV/0!</v>
      </c>
      <c r="S1497" t="str">
        <f t="shared" si="142"/>
        <v>publishing</v>
      </c>
      <c r="T1497" s="7" t="str">
        <f t="shared" si="143"/>
        <v>fiction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138"/>
        <v>41898.225219907406</v>
      </c>
      <c r="K1498">
        <v>1405682659</v>
      </c>
      <c r="L1498" s="11">
        <f t="shared" si="139"/>
        <v>41838.225219907406</v>
      </c>
      <c r="M1498" t="b">
        <v>0</v>
      </c>
      <c r="N1498">
        <v>0</v>
      </c>
      <c r="O1498" t="b">
        <v>0</v>
      </c>
      <c r="P1498" t="s">
        <v>8275</v>
      </c>
      <c r="Q1498" s="5" t="e">
        <f t="shared" si="140"/>
        <v>#DIV/0!</v>
      </c>
      <c r="R1498" s="6" t="e">
        <f t="shared" si="141"/>
        <v>#DIV/0!</v>
      </c>
      <c r="S1498" t="str">
        <f t="shared" si="142"/>
        <v>publishing</v>
      </c>
      <c r="T1498" s="7" t="str">
        <f t="shared" si="143"/>
        <v>fiction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138"/>
        <v>41486.571527777778</v>
      </c>
      <c r="K1499">
        <v>1371655522</v>
      </c>
      <c r="L1499" s="11">
        <f t="shared" si="139"/>
        <v>41444.39261574074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140"/>
        <v>15000</v>
      </c>
      <c r="R1499" s="6">
        <f t="shared" si="141"/>
        <v>1</v>
      </c>
      <c r="S1499" t="str">
        <f t="shared" si="142"/>
        <v>publishing</v>
      </c>
      <c r="T1499" s="7" t="str">
        <f t="shared" si="143"/>
        <v>fiction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138"/>
        <v>41885.733541666668</v>
      </c>
      <c r="K1500">
        <v>1405899378</v>
      </c>
      <c r="L1500" s="11">
        <f t="shared" si="139"/>
        <v>41840.733541666668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140"/>
        <v>52.631578947368418</v>
      </c>
      <c r="R1500" s="6">
        <f t="shared" si="141"/>
        <v>19</v>
      </c>
      <c r="S1500" t="str">
        <f t="shared" si="142"/>
        <v>publishing</v>
      </c>
      <c r="T1500" s="7" t="str">
        <f t="shared" si="143"/>
        <v>fiction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138"/>
        <v>42586.757326388892</v>
      </c>
      <c r="K1501">
        <v>1465171833</v>
      </c>
      <c r="L1501" s="11">
        <f t="shared" si="139"/>
        <v>42526.757326388892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140"/>
        <v>400</v>
      </c>
      <c r="R1501" s="6">
        <f t="shared" si="141"/>
        <v>5</v>
      </c>
      <c r="S1501" t="str">
        <f t="shared" si="142"/>
        <v>publishing</v>
      </c>
      <c r="T1501" s="7" t="str">
        <f t="shared" si="143"/>
        <v>fiction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138"/>
        <v>41395.654594907406</v>
      </c>
      <c r="K1502">
        <v>1364852557</v>
      </c>
      <c r="L1502" s="11">
        <f t="shared" si="139"/>
        <v>41365.654594907406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140"/>
        <v>3.9942938659058487</v>
      </c>
      <c r="R1502" s="6">
        <f t="shared" si="141"/>
        <v>46.733333333333334</v>
      </c>
      <c r="S1502" t="str">
        <f t="shared" si="142"/>
        <v>publishing</v>
      </c>
      <c r="T1502" s="7" t="str">
        <f t="shared" si="143"/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138"/>
        <v>42193.333599537036</v>
      </c>
      <c r="K1503">
        <v>1433772023</v>
      </c>
      <c r="L1503" s="11">
        <f t="shared" si="139"/>
        <v>42163.333599537036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140"/>
        <v>0.60121167275586185</v>
      </c>
      <c r="R1503" s="6">
        <f t="shared" si="141"/>
        <v>97.731073446327684</v>
      </c>
      <c r="S1503" t="str">
        <f t="shared" si="142"/>
        <v>photography</v>
      </c>
      <c r="T1503" s="7" t="str">
        <f t="shared" si="143"/>
        <v>photobooks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138"/>
        <v>42454.666666666672</v>
      </c>
      <c r="K1504">
        <v>1456491680</v>
      </c>
      <c r="L1504" s="11">
        <f t="shared" si="139"/>
        <v>42426.292592592596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140"/>
        <v>0.98575141141679357</v>
      </c>
      <c r="R1504" s="6">
        <f t="shared" si="141"/>
        <v>67.835866261398181</v>
      </c>
      <c r="S1504" t="str">
        <f t="shared" si="142"/>
        <v>photography</v>
      </c>
      <c r="T1504" s="7" t="str">
        <f t="shared" si="143"/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138"/>
        <v>42666.097233796296</v>
      </c>
      <c r="K1505">
        <v>1472026801</v>
      </c>
      <c r="L1505" s="11">
        <f t="shared" si="139"/>
        <v>42606.097233796296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140"/>
        <v>0.92685736035967015</v>
      </c>
      <c r="R1505" s="6">
        <f t="shared" si="141"/>
        <v>56.98492957746479</v>
      </c>
      <c r="S1505" t="str">
        <f t="shared" si="142"/>
        <v>photography</v>
      </c>
      <c r="T1505" s="7" t="str">
        <f t="shared" si="143"/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138"/>
        <v>41800.106249999997</v>
      </c>
      <c r="K1506">
        <v>1399996024</v>
      </c>
      <c r="L1506" s="11">
        <f t="shared" si="139"/>
        <v>41772.407685185186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140"/>
        <v>0.3597918742389018</v>
      </c>
      <c r="R1506" s="6">
        <f t="shared" si="141"/>
        <v>67.159851301115239</v>
      </c>
      <c r="S1506" t="str">
        <f t="shared" si="142"/>
        <v>photography</v>
      </c>
      <c r="T1506" s="7" t="str">
        <f t="shared" si="143"/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138"/>
        <v>42451.584027777775</v>
      </c>
      <c r="K1507">
        <v>1455446303</v>
      </c>
      <c r="L1507" s="11">
        <f t="shared" si="139"/>
        <v>42414.19332175926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140"/>
        <v>0.96542569239123877</v>
      </c>
      <c r="R1507" s="6">
        <f t="shared" si="141"/>
        <v>48.037681159420288</v>
      </c>
      <c r="S1507" t="str">
        <f t="shared" si="142"/>
        <v>photography</v>
      </c>
      <c r="T1507" s="7" t="str">
        <f t="shared" si="143"/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138"/>
        <v>41844.535925925928</v>
      </c>
      <c r="K1508">
        <v>1403635904</v>
      </c>
      <c r="L1508" s="11">
        <f t="shared" si="139"/>
        <v>41814.535925925928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140"/>
        <v>0.89766606822262118</v>
      </c>
      <c r="R1508" s="6">
        <f t="shared" si="141"/>
        <v>38.860465116279073</v>
      </c>
      <c r="S1508" t="str">
        <f t="shared" si="142"/>
        <v>photography</v>
      </c>
      <c r="T1508" s="7" t="str">
        <f t="shared" si="143"/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138"/>
        <v>40313.090277777781</v>
      </c>
      <c r="K1509">
        <v>1268822909</v>
      </c>
      <c r="L1509" s="11">
        <f t="shared" si="139"/>
        <v>40254.200335648144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140"/>
        <v>0.46511627906976744</v>
      </c>
      <c r="R1509" s="6">
        <f t="shared" si="141"/>
        <v>78.181818181818187</v>
      </c>
      <c r="S1509" t="str">
        <f t="shared" si="142"/>
        <v>photography</v>
      </c>
      <c r="T1509" s="7" t="str">
        <f t="shared" si="143"/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138"/>
        <v>41817.364363425928</v>
      </c>
      <c r="K1510">
        <v>1401201881</v>
      </c>
      <c r="L1510" s="11">
        <f t="shared" si="139"/>
        <v>41786.364363425928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140"/>
        <v>0.90283539114733302</v>
      </c>
      <c r="R1510" s="6">
        <f t="shared" si="141"/>
        <v>97.113744075829388</v>
      </c>
      <c r="S1510" t="str">
        <f t="shared" si="142"/>
        <v>photography</v>
      </c>
      <c r="T1510" s="7" t="str">
        <f t="shared" si="143"/>
        <v>photobooks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138"/>
        <v>42780.707638888889</v>
      </c>
      <c r="K1511">
        <v>1484570885</v>
      </c>
      <c r="L1511" s="11">
        <f t="shared" si="139"/>
        <v>42751.283391203702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140"/>
        <v>0.80879151757943024</v>
      </c>
      <c r="R1511" s="6">
        <f t="shared" si="141"/>
        <v>110.39397959183674</v>
      </c>
      <c r="S1511" t="str">
        <f t="shared" si="142"/>
        <v>photography</v>
      </c>
      <c r="T1511" s="7" t="str">
        <f t="shared" si="143"/>
        <v>photobooks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138"/>
        <v>41839.135162037041</v>
      </c>
      <c r="K1512">
        <v>1403169278</v>
      </c>
      <c r="L1512" s="11">
        <f t="shared" si="139"/>
        <v>41809.135162037041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140"/>
        <v>0.98975602513980299</v>
      </c>
      <c r="R1512" s="6">
        <f t="shared" si="141"/>
        <v>39.91506172839506</v>
      </c>
      <c r="S1512" t="str">
        <f t="shared" si="142"/>
        <v>photography</v>
      </c>
      <c r="T1512" s="7" t="str">
        <f t="shared" si="143"/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138"/>
        <v>42326.375046296293</v>
      </c>
      <c r="K1513">
        <v>1445263204</v>
      </c>
      <c r="L1513" s="11">
        <f t="shared" si="139"/>
        <v>42296.333379629628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140"/>
        <v>0.8945115328094051</v>
      </c>
      <c r="R1513" s="6">
        <f t="shared" si="141"/>
        <v>75.975728155339809</v>
      </c>
      <c r="S1513" t="str">
        <f t="shared" si="142"/>
        <v>photography</v>
      </c>
      <c r="T1513" s="7" t="str">
        <f t="shared" si="143"/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138"/>
        <v>42771.434479166666</v>
      </c>
      <c r="K1514">
        <v>1483719939</v>
      </c>
      <c r="L1514" s="11">
        <f t="shared" si="139"/>
        <v>42741.434479166666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140"/>
        <v>0.17896405379148131</v>
      </c>
      <c r="R1514" s="6">
        <f t="shared" si="141"/>
        <v>58.379104477611939</v>
      </c>
      <c r="S1514" t="str">
        <f t="shared" si="142"/>
        <v>photography</v>
      </c>
      <c r="T1514" s="7" t="str">
        <f t="shared" si="143"/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138"/>
        <v>41836.387337962966</v>
      </c>
      <c r="K1515">
        <v>1402931866</v>
      </c>
      <c r="L1515" s="11">
        <f t="shared" si="139"/>
        <v>41806.387337962966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140"/>
        <v>0.6665833437486981</v>
      </c>
      <c r="R1515" s="6">
        <f t="shared" si="141"/>
        <v>55.82093023255814</v>
      </c>
      <c r="S1515" t="str">
        <f t="shared" si="142"/>
        <v>photography</v>
      </c>
      <c r="T1515" s="7" t="str">
        <f t="shared" si="143"/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138"/>
        <v>42274.347685185188</v>
      </c>
      <c r="K1516">
        <v>1439907640</v>
      </c>
      <c r="L1516" s="11">
        <f t="shared" si="139"/>
        <v>42234.347685185188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140"/>
        <v>0.93917878207295535</v>
      </c>
      <c r="R1516" s="6">
        <f t="shared" si="141"/>
        <v>151.24431818181819</v>
      </c>
      <c r="S1516" t="str">
        <f t="shared" si="142"/>
        <v>photography</v>
      </c>
      <c r="T1516" s="7" t="str">
        <f t="shared" si="143"/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138"/>
        <v>42444.961770833332</v>
      </c>
      <c r="K1517">
        <v>1455516297</v>
      </c>
      <c r="L1517" s="11">
        <f t="shared" si="139"/>
        <v>42415.003437499996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140"/>
        <v>0.63617683171214268</v>
      </c>
      <c r="R1517" s="6">
        <f t="shared" si="141"/>
        <v>849.67027027027029</v>
      </c>
      <c r="S1517" t="str">
        <f t="shared" si="142"/>
        <v>photography</v>
      </c>
      <c r="T1517" s="7" t="str">
        <f t="shared" si="143"/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138"/>
        <v>42649.333333333328</v>
      </c>
      <c r="K1518">
        <v>1473160292</v>
      </c>
      <c r="L1518" s="11">
        <f t="shared" si="139"/>
        <v>42619.216342592597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140"/>
        <v>0.92031182330012995</v>
      </c>
      <c r="R1518" s="6">
        <f t="shared" si="141"/>
        <v>159.24137931034483</v>
      </c>
      <c r="S1518" t="str">
        <f t="shared" si="142"/>
        <v>photography</v>
      </c>
      <c r="T1518" s="7" t="str">
        <f t="shared" si="143"/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138"/>
        <v>41979</v>
      </c>
      <c r="K1519">
        <v>1415194553</v>
      </c>
      <c r="L1519" s="11">
        <f t="shared" si="139"/>
        <v>41948.31658564815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140"/>
        <v>0.61736016792196569</v>
      </c>
      <c r="R1519" s="6">
        <f t="shared" si="141"/>
        <v>39.507317073170732</v>
      </c>
      <c r="S1519" t="str">
        <f t="shared" si="142"/>
        <v>photography</v>
      </c>
      <c r="T1519" s="7" t="str">
        <f t="shared" si="143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138"/>
        <v>41790.5700462963</v>
      </c>
      <c r="K1520">
        <v>1398973252</v>
      </c>
      <c r="L1520" s="11">
        <f t="shared" si="139"/>
        <v>41760.5700462963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140"/>
        <v>0.48693393929556888</v>
      </c>
      <c r="R1520" s="6">
        <f t="shared" si="141"/>
        <v>130.52966101694915</v>
      </c>
      <c r="S1520" t="str">
        <f t="shared" si="142"/>
        <v>photography</v>
      </c>
      <c r="T1520" s="7" t="str">
        <f t="shared" si="143"/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138"/>
        <v>41810.665972222225</v>
      </c>
      <c r="K1521">
        <v>1400867283</v>
      </c>
      <c r="L1521" s="11">
        <f t="shared" si="139"/>
        <v>41782.491701388892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140"/>
        <v>0.96745585982639537</v>
      </c>
      <c r="R1521" s="6">
        <f t="shared" si="141"/>
        <v>64.156896551724131</v>
      </c>
      <c r="S1521" t="str">
        <f t="shared" si="142"/>
        <v>photography</v>
      </c>
      <c r="T1521" s="7" t="str">
        <f t="shared" si="143"/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138"/>
        <v>41991.916666666672</v>
      </c>
      <c r="K1522">
        <v>1415824513</v>
      </c>
      <c r="L1522" s="11">
        <f t="shared" si="139"/>
        <v>41955.607789351852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140"/>
        <v>0.96644295302013428</v>
      </c>
      <c r="R1522" s="6">
        <f t="shared" si="141"/>
        <v>111.52694610778443</v>
      </c>
      <c r="S1522" t="str">
        <f t="shared" si="142"/>
        <v>photography</v>
      </c>
      <c r="T1522" s="7" t="str">
        <f t="shared" si="143"/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138"/>
        <v>42527.917719907404</v>
      </c>
      <c r="K1523">
        <v>1462248091</v>
      </c>
      <c r="L1523" s="11">
        <f t="shared" si="139"/>
        <v>42492.917719907404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140"/>
        <v>0.93621270752715013</v>
      </c>
      <c r="R1523" s="6">
        <f t="shared" si="141"/>
        <v>170.44680851063831</v>
      </c>
      <c r="S1523" t="str">
        <f t="shared" si="142"/>
        <v>photography</v>
      </c>
      <c r="T1523" s="7" t="str">
        <f t="shared" si="143"/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138"/>
        <v>41929.580312500002</v>
      </c>
      <c r="K1524">
        <v>1410983739</v>
      </c>
      <c r="L1524" s="11">
        <f t="shared" si="139"/>
        <v>41899.580312500002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140"/>
        <v>0.71960178725924362</v>
      </c>
      <c r="R1524" s="6">
        <f t="shared" si="141"/>
        <v>133.7391592920354</v>
      </c>
      <c r="S1524" t="str">
        <f t="shared" si="142"/>
        <v>photography</v>
      </c>
      <c r="T1524" s="7" t="str">
        <f t="shared" si="143"/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138"/>
        <v>41995.75</v>
      </c>
      <c r="K1525">
        <v>1416592916</v>
      </c>
      <c r="L1525" s="11">
        <f t="shared" si="139"/>
        <v>41964.501342592594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140"/>
        <v>0.80100450294423275</v>
      </c>
      <c r="R1525" s="6">
        <f t="shared" si="141"/>
        <v>95.834024896265561</v>
      </c>
      <c r="S1525" t="str">
        <f t="shared" si="142"/>
        <v>photography</v>
      </c>
      <c r="T1525" s="7" t="str">
        <f t="shared" si="143"/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138"/>
        <v>42786.251041666663</v>
      </c>
      <c r="K1526">
        <v>1485000090</v>
      </c>
      <c r="L1526" s="11">
        <f t="shared" si="139"/>
        <v>42756.251041666663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140"/>
        <v>0.48309178743961351</v>
      </c>
      <c r="R1526" s="6">
        <f t="shared" si="141"/>
        <v>221.78571428571428</v>
      </c>
      <c r="S1526" t="str">
        <f t="shared" si="142"/>
        <v>photography</v>
      </c>
      <c r="T1526" s="7" t="str">
        <f t="shared" si="143"/>
        <v>photobooks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138"/>
        <v>42600.452986111108</v>
      </c>
      <c r="K1527">
        <v>1468947138</v>
      </c>
      <c r="L1527" s="11">
        <f t="shared" si="139"/>
        <v>42570.452986111108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140"/>
        <v>0.57469358885094446</v>
      </c>
      <c r="R1527" s="6">
        <f t="shared" si="141"/>
        <v>32.315357142857138</v>
      </c>
      <c r="S1527" t="str">
        <f t="shared" si="142"/>
        <v>photography</v>
      </c>
      <c r="T1527" s="7" t="str">
        <f t="shared" si="143"/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138"/>
        <v>42388.026006944448</v>
      </c>
      <c r="K1528">
        <v>1448951847</v>
      </c>
      <c r="L1528" s="11">
        <f t="shared" si="139"/>
        <v>42339.026006944448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140"/>
        <v>0.83107497741644087</v>
      </c>
      <c r="R1528" s="6">
        <f t="shared" si="141"/>
        <v>98.839285714285708</v>
      </c>
      <c r="S1528" t="str">
        <f t="shared" si="142"/>
        <v>photography</v>
      </c>
      <c r="T1528" s="7" t="str">
        <f t="shared" si="143"/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138"/>
        <v>42808.308865740742</v>
      </c>
      <c r="K1529">
        <v>1487082286</v>
      </c>
      <c r="L1529" s="11">
        <f t="shared" si="139"/>
        <v>42780.350532407407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140"/>
        <v>0.90543389685814435</v>
      </c>
      <c r="R1529" s="6">
        <f t="shared" si="141"/>
        <v>55.222142857142863</v>
      </c>
      <c r="S1529" t="str">
        <f t="shared" si="142"/>
        <v>photography</v>
      </c>
      <c r="T1529" s="7" t="str">
        <f t="shared" si="143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138"/>
        <v>42766.75</v>
      </c>
      <c r="K1530">
        <v>1483292122</v>
      </c>
      <c r="L1530" s="11">
        <f t="shared" si="139"/>
        <v>42736.482893518521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140"/>
        <v>0.35515567657156388</v>
      </c>
      <c r="R1530" s="6">
        <f t="shared" si="141"/>
        <v>52.793750000000003</v>
      </c>
      <c r="S1530" t="str">
        <f t="shared" si="142"/>
        <v>photography</v>
      </c>
      <c r="T1530" s="7" t="str">
        <f t="shared" si="143"/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138"/>
        <v>42082.337037037039</v>
      </c>
      <c r="K1531">
        <v>1424185520</v>
      </c>
      <c r="L1531" s="11">
        <f t="shared" si="139"/>
        <v>42052.378703703704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140"/>
        <v>0.99325631240524859</v>
      </c>
      <c r="R1531" s="6">
        <f t="shared" si="141"/>
        <v>135.66666666666666</v>
      </c>
      <c r="S1531" t="str">
        <f t="shared" si="142"/>
        <v>photography</v>
      </c>
      <c r="T1531" s="7" t="str">
        <f t="shared" si="143"/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138"/>
        <v>42300.51730324074</v>
      </c>
      <c r="K1532">
        <v>1443464695</v>
      </c>
      <c r="L1532" s="11">
        <f t="shared" si="139"/>
        <v>42275.51730324074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140"/>
        <v>0.74169827714085912</v>
      </c>
      <c r="R1532" s="6">
        <f t="shared" si="141"/>
        <v>53.991990846681922</v>
      </c>
      <c r="S1532" t="str">
        <f t="shared" si="142"/>
        <v>photography</v>
      </c>
      <c r="T1532" s="7" t="str">
        <f t="shared" si="143"/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138"/>
        <v>41973.875</v>
      </c>
      <c r="K1533">
        <v>1414610126</v>
      </c>
      <c r="L1533" s="11">
        <f t="shared" si="139"/>
        <v>41941.552384259259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140"/>
        <v>0.56831922611850061</v>
      </c>
      <c r="R1533" s="6">
        <f t="shared" si="141"/>
        <v>56.643835616438359</v>
      </c>
      <c r="S1533" t="str">
        <f t="shared" si="142"/>
        <v>photography</v>
      </c>
      <c r="T1533" s="7" t="str">
        <f t="shared" si="143"/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138"/>
        <v>42415.375</v>
      </c>
      <c r="K1534">
        <v>1453461865</v>
      </c>
      <c r="L1534" s="11">
        <f t="shared" si="139"/>
        <v>42391.225289351853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140"/>
        <v>0.20660303293252344</v>
      </c>
      <c r="R1534" s="6">
        <f t="shared" si="141"/>
        <v>82.316326530612244</v>
      </c>
      <c r="S1534" t="str">
        <f t="shared" si="142"/>
        <v>photography</v>
      </c>
      <c r="T1534" s="7" t="str">
        <f t="shared" si="143"/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138"/>
        <v>42491.915972222225</v>
      </c>
      <c r="K1535">
        <v>1457913777</v>
      </c>
      <c r="L1535" s="11">
        <f t="shared" si="139"/>
        <v>42442.75204861111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140"/>
        <v>0.68898994074686515</v>
      </c>
      <c r="R1535" s="6">
        <f t="shared" si="141"/>
        <v>88.26081081081081</v>
      </c>
      <c r="S1535" t="str">
        <f t="shared" si="142"/>
        <v>photography</v>
      </c>
      <c r="T1535" s="7" t="str">
        <f t="shared" si="143"/>
        <v>photobooks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138"/>
        <v>42251.424328703702</v>
      </c>
      <c r="K1536">
        <v>1438791062</v>
      </c>
      <c r="L1536" s="11">
        <f t="shared" si="139"/>
        <v>42221.424328703702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140"/>
        <v>0.23938716884774977</v>
      </c>
      <c r="R1536" s="6">
        <f t="shared" si="141"/>
        <v>84.905149051490511</v>
      </c>
      <c r="S1536" t="str">
        <f t="shared" si="142"/>
        <v>photography</v>
      </c>
      <c r="T1536" s="7" t="str">
        <f t="shared" si="143"/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138"/>
        <v>42513.666666666672</v>
      </c>
      <c r="K1537">
        <v>1461527631</v>
      </c>
      <c r="L1537" s="11">
        <f t="shared" si="139"/>
        <v>42484.579062500001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140"/>
        <v>0.75514442137058713</v>
      </c>
      <c r="R1537" s="6">
        <f t="shared" si="141"/>
        <v>48.154545454545456</v>
      </c>
      <c r="S1537" t="str">
        <f t="shared" si="142"/>
        <v>photography</v>
      </c>
      <c r="T1537" s="7" t="str">
        <f t="shared" si="143"/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138"/>
        <v>42243.552199074074</v>
      </c>
      <c r="K1538">
        <v>1438110910</v>
      </c>
      <c r="L1538" s="11">
        <f t="shared" si="139"/>
        <v>42213.552199074074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140"/>
        <v>0.39950714135661308</v>
      </c>
      <c r="R1538" s="6">
        <f t="shared" si="141"/>
        <v>66.015406593406595</v>
      </c>
      <c r="S1538" t="str">
        <f t="shared" si="142"/>
        <v>photography</v>
      </c>
      <c r="T1538" s="7" t="str">
        <f t="shared" si="143"/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144">(I1539/86400)+25569+(-6/24)</f>
        <v>42588.5</v>
      </c>
      <c r="K1539">
        <v>1467358427</v>
      </c>
      <c r="L1539" s="11">
        <f t="shared" ref="L1539:L1602" si="145">(K1539/86400)+25569+(-6/24)</f>
        <v>42552.065127314811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146">D1539/E1539</f>
        <v>0.5558643690939411</v>
      </c>
      <c r="R1539" s="6">
        <f t="shared" ref="R1539:R1602" si="147">E1539/N1539</f>
        <v>96.375</v>
      </c>
      <c r="S1539" t="str">
        <f t="shared" ref="S1539:S1602" si="148">LEFT(P1539,SEARCH("/",P1539,1)-1)</f>
        <v>photography</v>
      </c>
      <c r="T1539" s="7" t="str">
        <f t="shared" ref="T1539:T1602" si="149">RIGHT(P1539,LEN(P1539) - SEARCH("/", P1539, SEARCH("/", P1539)))</f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144"/>
        <v>42026.532060185185</v>
      </c>
      <c r="K1540">
        <v>1418064370</v>
      </c>
      <c r="L1540" s="11">
        <f t="shared" si="145"/>
        <v>41981.532060185185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146"/>
        <v>0.97438752783964366</v>
      </c>
      <c r="R1540" s="6">
        <f t="shared" si="147"/>
        <v>156.17391304347825</v>
      </c>
      <c r="S1540" t="str">
        <f t="shared" si="148"/>
        <v>photography</v>
      </c>
      <c r="T1540" s="7" t="str">
        <f t="shared" si="149"/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144"/>
        <v>42738.66920138889</v>
      </c>
      <c r="K1541">
        <v>1480629819</v>
      </c>
      <c r="L1541" s="11">
        <f t="shared" si="145"/>
        <v>42705.66920138889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146"/>
        <v>0.73536927671284047</v>
      </c>
      <c r="R1541" s="6">
        <f t="shared" si="147"/>
        <v>95.764859154929582</v>
      </c>
      <c r="S1541" t="str">
        <f t="shared" si="148"/>
        <v>photography</v>
      </c>
      <c r="T1541" s="7" t="str">
        <f t="shared" si="149"/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144"/>
        <v>41968.802083333328</v>
      </c>
      <c r="K1542">
        <v>1414368616</v>
      </c>
      <c r="L1542" s="11">
        <f t="shared" si="145"/>
        <v>41938.75712962963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146"/>
        <v>0.84841628959276016</v>
      </c>
      <c r="R1542" s="6">
        <f t="shared" si="147"/>
        <v>180.40816326530611</v>
      </c>
      <c r="S1542" t="str">
        <f t="shared" si="148"/>
        <v>photography</v>
      </c>
      <c r="T1542" s="7" t="str">
        <f t="shared" si="149"/>
        <v>photobooks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144"/>
        <v>42004.462245370371</v>
      </c>
      <c r="K1543">
        <v>1417453538</v>
      </c>
      <c r="L1543" s="11">
        <f t="shared" si="145"/>
        <v>41974.462245370371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146"/>
        <v>3000</v>
      </c>
      <c r="R1543" s="6">
        <f t="shared" si="147"/>
        <v>3</v>
      </c>
      <c r="S1543" t="str">
        <f t="shared" si="148"/>
        <v>photography</v>
      </c>
      <c r="T1543" s="7" t="str">
        <f t="shared" si="149"/>
        <v>nature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144"/>
        <v>42185.746527777781</v>
      </c>
      <c r="K1544">
        <v>1434412500</v>
      </c>
      <c r="L1544" s="11">
        <f t="shared" si="145"/>
        <v>42170.746527777781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146"/>
        <v>25</v>
      </c>
      <c r="R1544" s="6">
        <f t="shared" si="147"/>
        <v>20</v>
      </c>
      <c r="S1544" t="str">
        <f t="shared" si="148"/>
        <v>photography</v>
      </c>
      <c r="T1544" s="7" t="str">
        <f t="shared" si="149"/>
        <v>nature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144"/>
        <v>41965.301319444443</v>
      </c>
      <c r="K1545">
        <v>1414066434</v>
      </c>
      <c r="L1545" s="11">
        <f t="shared" si="145"/>
        <v>41935.259652777779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146"/>
        <v>225</v>
      </c>
      <c r="R1545" s="6">
        <f t="shared" si="147"/>
        <v>10</v>
      </c>
      <c r="S1545" t="str">
        <f t="shared" si="148"/>
        <v>photography</v>
      </c>
      <c r="T1545" s="7" t="str">
        <f t="shared" si="149"/>
        <v>nature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144"/>
        <v>42094.762499999997</v>
      </c>
      <c r="K1546">
        <v>1424222024</v>
      </c>
      <c r="L1546" s="11">
        <f t="shared" si="145"/>
        <v>42052.801203703704</v>
      </c>
      <c r="M1546" t="b">
        <v>0</v>
      </c>
      <c r="N1546">
        <v>0</v>
      </c>
      <c r="O1546" t="b">
        <v>0</v>
      </c>
      <c r="P1546" t="s">
        <v>8289</v>
      </c>
      <c r="Q1546" s="5" t="e">
        <f t="shared" si="146"/>
        <v>#DIV/0!</v>
      </c>
      <c r="R1546" s="6" t="e">
        <f t="shared" si="147"/>
        <v>#DIV/0!</v>
      </c>
      <c r="S1546" t="str">
        <f t="shared" si="148"/>
        <v>photography</v>
      </c>
      <c r="T1546" s="7" t="str">
        <f t="shared" si="149"/>
        <v>nature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144"/>
        <v>42065.636111111111</v>
      </c>
      <c r="K1547">
        <v>1422393234</v>
      </c>
      <c r="L1547" s="11">
        <f t="shared" si="145"/>
        <v>42031.634652777779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46"/>
        <v>3000</v>
      </c>
      <c r="R1547" s="6">
        <f t="shared" si="147"/>
        <v>1</v>
      </c>
      <c r="S1547" t="str">
        <f t="shared" si="148"/>
        <v>photography</v>
      </c>
      <c r="T1547" s="7" t="str">
        <f t="shared" si="149"/>
        <v>nature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144"/>
        <v>41898.962951388887</v>
      </c>
      <c r="K1548">
        <v>1405746399</v>
      </c>
      <c r="L1548" s="11">
        <f t="shared" si="145"/>
        <v>41838.962951388887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46"/>
        <v>3.4602076124567476</v>
      </c>
      <c r="R1548" s="6">
        <f t="shared" si="147"/>
        <v>26.272727272727273</v>
      </c>
      <c r="S1548" t="str">
        <f t="shared" si="148"/>
        <v>photography</v>
      </c>
      <c r="T1548" s="7" t="str">
        <f t="shared" si="149"/>
        <v>nature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144"/>
        <v>42789.176875000005</v>
      </c>
      <c r="K1549">
        <v>1487240082</v>
      </c>
      <c r="L1549" s="11">
        <f t="shared" si="145"/>
        <v>42782.176875000005</v>
      </c>
      <c r="M1549" t="b">
        <v>0</v>
      </c>
      <c r="N1549">
        <v>0</v>
      </c>
      <c r="O1549" t="b">
        <v>0</v>
      </c>
      <c r="P1549" t="s">
        <v>8289</v>
      </c>
      <c r="Q1549" s="5" t="e">
        <f t="shared" si="146"/>
        <v>#DIV/0!</v>
      </c>
      <c r="R1549" s="6" t="e">
        <f t="shared" si="147"/>
        <v>#DIV/0!</v>
      </c>
      <c r="S1549" t="str">
        <f t="shared" si="148"/>
        <v>photography</v>
      </c>
      <c r="T1549" s="7" t="str">
        <f t="shared" si="149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144"/>
        <v>42316.673842592594</v>
      </c>
      <c r="K1550">
        <v>1444425020</v>
      </c>
      <c r="L1550" s="11">
        <f t="shared" si="145"/>
        <v>42286.63217592593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46"/>
        <v>11.666666666666666</v>
      </c>
      <c r="R1550" s="6">
        <f t="shared" si="147"/>
        <v>60</v>
      </c>
      <c r="S1550" t="str">
        <f t="shared" si="148"/>
        <v>photography</v>
      </c>
      <c r="T1550" s="7" t="str">
        <f t="shared" si="149"/>
        <v>nature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144"/>
        <v>42310.927766203706</v>
      </c>
      <c r="K1551">
        <v>1443928559</v>
      </c>
      <c r="L1551" s="11">
        <f t="shared" si="145"/>
        <v>42280.886099537034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46"/>
        <v>2.9411764705882355</v>
      </c>
      <c r="R1551" s="6">
        <f t="shared" si="147"/>
        <v>28.333333333333332</v>
      </c>
      <c r="S1551" t="str">
        <f t="shared" si="148"/>
        <v>photography</v>
      </c>
      <c r="T1551" s="7" t="str">
        <f t="shared" si="149"/>
        <v>nature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144"/>
        <v>42502.199467592596</v>
      </c>
      <c r="K1552">
        <v>1460458034</v>
      </c>
      <c r="L1552" s="11">
        <f t="shared" si="145"/>
        <v>42472.199467592596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46"/>
        <v>7.4257425742574261</v>
      </c>
      <c r="R1552" s="6">
        <f t="shared" si="147"/>
        <v>14.428571428571429</v>
      </c>
      <c r="S1552" t="str">
        <f t="shared" si="148"/>
        <v>photography</v>
      </c>
      <c r="T1552" s="7" t="str">
        <f t="shared" si="149"/>
        <v>nature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144"/>
        <v>42151.574525462958</v>
      </c>
      <c r="K1553">
        <v>1430164039</v>
      </c>
      <c r="L1553" s="11">
        <f t="shared" si="145"/>
        <v>42121.574525462958</v>
      </c>
      <c r="M1553" t="b">
        <v>0</v>
      </c>
      <c r="N1553">
        <v>0</v>
      </c>
      <c r="O1553" t="b">
        <v>0</v>
      </c>
      <c r="P1553" t="s">
        <v>8289</v>
      </c>
      <c r="Q1553" s="5" t="e">
        <f t="shared" si="146"/>
        <v>#DIV/0!</v>
      </c>
      <c r="R1553" s="6" t="e">
        <f t="shared" si="147"/>
        <v>#DIV/0!</v>
      </c>
      <c r="S1553" t="str">
        <f t="shared" si="148"/>
        <v>photography</v>
      </c>
      <c r="T1553" s="7" t="str">
        <f t="shared" si="149"/>
        <v>nature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144"/>
        <v>41912.915972222225</v>
      </c>
      <c r="K1554">
        <v>1410366708</v>
      </c>
      <c r="L1554" s="11">
        <f t="shared" si="145"/>
        <v>41892.438750000001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46"/>
        <v>2.0330969267139478</v>
      </c>
      <c r="R1554" s="6">
        <f t="shared" si="147"/>
        <v>132.1875</v>
      </c>
      <c r="S1554" t="str">
        <f t="shared" si="148"/>
        <v>photography</v>
      </c>
      <c r="T1554" s="7" t="str">
        <f t="shared" si="149"/>
        <v>nature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144"/>
        <v>42249.032951388886</v>
      </c>
      <c r="K1555">
        <v>1438584447</v>
      </c>
      <c r="L1555" s="11">
        <f t="shared" si="145"/>
        <v>42219.032951388886</v>
      </c>
      <c r="M1555" t="b">
        <v>0</v>
      </c>
      <c r="N1555">
        <v>0</v>
      </c>
      <c r="O1555" t="b">
        <v>0</v>
      </c>
      <c r="P1555" t="s">
        <v>8289</v>
      </c>
      <c r="Q1555" s="5" t="e">
        <f t="shared" si="146"/>
        <v>#DIV/0!</v>
      </c>
      <c r="R1555" s="6" t="e">
        <f t="shared" si="147"/>
        <v>#DIV/0!</v>
      </c>
      <c r="S1555" t="str">
        <f t="shared" si="148"/>
        <v>photography</v>
      </c>
      <c r="T1555" s="7" t="str">
        <f t="shared" si="149"/>
        <v>nature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144"/>
        <v>42218.002199074079</v>
      </c>
      <c r="K1556">
        <v>1435903390</v>
      </c>
      <c r="L1556" s="11">
        <f t="shared" si="145"/>
        <v>42188.002199074079</v>
      </c>
      <c r="M1556" t="b">
        <v>0</v>
      </c>
      <c r="N1556">
        <v>0</v>
      </c>
      <c r="O1556" t="b">
        <v>0</v>
      </c>
      <c r="P1556" t="s">
        <v>8289</v>
      </c>
      <c r="Q1556" s="5" t="e">
        <f t="shared" si="146"/>
        <v>#DIV/0!</v>
      </c>
      <c r="R1556" s="6" t="e">
        <f t="shared" si="147"/>
        <v>#DIV/0!</v>
      </c>
      <c r="S1556" t="str">
        <f t="shared" si="148"/>
        <v>photography</v>
      </c>
      <c r="T1556" s="7" t="str">
        <f t="shared" si="149"/>
        <v>nature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144"/>
        <v>42264.458333333328</v>
      </c>
      <c r="K1557">
        <v>1440513832</v>
      </c>
      <c r="L1557" s="11">
        <f t="shared" si="145"/>
        <v>42241.363796296297</v>
      </c>
      <c r="M1557" t="b">
        <v>0</v>
      </c>
      <c r="N1557">
        <v>0</v>
      </c>
      <c r="O1557" t="b">
        <v>0</v>
      </c>
      <c r="P1557" t="s">
        <v>8289</v>
      </c>
      <c r="Q1557" s="5" t="e">
        <f t="shared" si="146"/>
        <v>#DIV/0!</v>
      </c>
      <c r="R1557" s="6" t="e">
        <f t="shared" si="147"/>
        <v>#DIV/0!</v>
      </c>
      <c r="S1557" t="str">
        <f t="shared" si="148"/>
        <v>photography</v>
      </c>
      <c r="T1557" s="7" t="str">
        <f t="shared" si="149"/>
        <v>nature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144"/>
        <v>42554.903055555551</v>
      </c>
      <c r="K1558">
        <v>1465011624</v>
      </c>
      <c r="L1558" s="11">
        <f t="shared" si="145"/>
        <v>42524.903055555551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46"/>
        <v>2.2156573116691285</v>
      </c>
      <c r="R1558" s="6">
        <f t="shared" si="147"/>
        <v>56.416666666666664</v>
      </c>
      <c r="S1558" t="str">
        <f t="shared" si="148"/>
        <v>photography</v>
      </c>
      <c r="T1558" s="7" t="str">
        <f t="shared" si="149"/>
        <v>nature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144"/>
        <v>41902.40315972222</v>
      </c>
      <c r="K1559">
        <v>1408549233</v>
      </c>
      <c r="L1559" s="11">
        <f t="shared" si="145"/>
        <v>41871.40315972222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46"/>
        <v>25</v>
      </c>
      <c r="R1559" s="6">
        <f t="shared" si="147"/>
        <v>100</v>
      </c>
      <c r="S1559" t="str">
        <f t="shared" si="148"/>
        <v>photography</v>
      </c>
      <c r="T1559" s="7" t="str">
        <f t="shared" si="149"/>
        <v>nature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144"/>
        <v>42244.258333333331</v>
      </c>
      <c r="K1560">
        <v>1435656759</v>
      </c>
      <c r="L1560" s="11">
        <f t="shared" si="145"/>
        <v>42185.147673611107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46"/>
        <v>21.428571428571427</v>
      </c>
      <c r="R1560" s="6">
        <f t="shared" si="147"/>
        <v>11.666666666666666</v>
      </c>
      <c r="S1560" t="str">
        <f t="shared" si="148"/>
        <v>photography</v>
      </c>
      <c r="T1560" s="7" t="str">
        <f t="shared" si="149"/>
        <v>nature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144"/>
        <v>42122.803229166668</v>
      </c>
      <c r="K1561">
        <v>1428974199</v>
      </c>
      <c r="L1561" s="11">
        <f t="shared" si="145"/>
        <v>42107.803229166668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46"/>
        <v>300</v>
      </c>
      <c r="R1561" s="6">
        <f t="shared" si="147"/>
        <v>50</v>
      </c>
      <c r="S1561" t="str">
        <f t="shared" si="148"/>
        <v>photography</v>
      </c>
      <c r="T1561" s="7" t="str">
        <f t="shared" si="149"/>
        <v>nature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144"/>
        <v>41955.812418981484</v>
      </c>
      <c r="K1562">
        <v>1414110593</v>
      </c>
      <c r="L1562" s="11">
        <f t="shared" si="145"/>
        <v>41935.770752314813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46"/>
        <v>26.595744680851062</v>
      </c>
      <c r="R1562" s="6">
        <f t="shared" si="147"/>
        <v>23.5</v>
      </c>
      <c r="S1562" t="str">
        <f t="shared" si="148"/>
        <v>photography</v>
      </c>
      <c r="T1562" s="7" t="str">
        <f t="shared" si="149"/>
        <v>nature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144"/>
        <v>41584.833368055552</v>
      </c>
      <c r="K1563">
        <v>1381194003</v>
      </c>
      <c r="L1563" s="11">
        <f t="shared" si="145"/>
        <v>41554.791701388887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46"/>
        <v>149.25373134328359</v>
      </c>
      <c r="R1563" s="6">
        <f t="shared" si="147"/>
        <v>67</v>
      </c>
      <c r="S1563" t="str">
        <f t="shared" si="148"/>
        <v>publishing</v>
      </c>
      <c r="T1563" s="7" t="str">
        <f t="shared" si="149"/>
        <v>art books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144"/>
        <v>40148.784722222219</v>
      </c>
      <c r="K1564">
        <v>1253712916</v>
      </c>
      <c r="L1564" s="11">
        <f t="shared" si="145"/>
        <v>40079.316157407404</v>
      </c>
      <c r="M1564" t="b">
        <v>0</v>
      </c>
      <c r="N1564">
        <v>0</v>
      </c>
      <c r="O1564" t="b">
        <v>0</v>
      </c>
      <c r="P1564" t="s">
        <v>8290</v>
      </c>
      <c r="Q1564" s="5" t="e">
        <f t="shared" si="146"/>
        <v>#DIV/0!</v>
      </c>
      <c r="R1564" s="6" t="e">
        <f t="shared" si="147"/>
        <v>#DIV/0!</v>
      </c>
      <c r="S1564" t="str">
        <f t="shared" si="148"/>
        <v>publishing</v>
      </c>
      <c r="T1564" s="7" t="str">
        <f t="shared" si="149"/>
        <v>art books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144"/>
        <v>41712.450821759259</v>
      </c>
      <c r="K1565">
        <v>1389635351</v>
      </c>
      <c r="L1565" s="11">
        <f t="shared" si="145"/>
        <v>41652.492488425924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46"/>
        <v>70.588235294117652</v>
      </c>
      <c r="R1565" s="6">
        <f t="shared" si="147"/>
        <v>42.5</v>
      </c>
      <c r="S1565" t="str">
        <f t="shared" si="148"/>
        <v>publishing</v>
      </c>
      <c r="T1565" s="7" t="str">
        <f t="shared" si="149"/>
        <v>art books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144"/>
        <v>42152.586805555555</v>
      </c>
      <c r="K1566">
        <v>1430124509</v>
      </c>
      <c r="L1566" s="11">
        <f t="shared" si="145"/>
        <v>42121.117002314815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46"/>
        <v>1000</v>
      </c>
      <c r="R1566" s="6">
        <f t="shared" si="147"/>
        <v>10</v>
      </c>
      <c r="S1566" t="str">
        <f t="shared" si="148"/>
        <v>publishing</v>
      </c>
      <c r="T1566" s="7" t="str">
        <f t="shared" si="149"/>
        <v>art books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144"/>
        <v>40702.479872685188</v>
      </c>
      <c r="K1567">
        <v>1304962261</v>
      </c>
      <c r="L1567" s="11">
        <f t="shared" si="145"/>
        <v>40672.479872685188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46"/>
        <v>40</v>
      </c>
      <c r="R1567" s="6">
        <f t="shared" si="147"/>
        <v>100</v>
      </c>
      <c r="S1567" t="str">
        <f t="shared" si="148"/>
        <v>publishing</v>
      </c>
      <c r="T1567" s="7" t="str">
        <f t="shared" si="149"/>
        <v>art books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144"/>
        <v>42578.666666666672</v>
      </c>
      <c r="K1568">
        <v>1467151204</v>
      </c>
      <c r="L1568" s="11">
        <f t="shared" si="145"/>
        <v>42549.666712962964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46"/>
        <v>4.7058823529411766</v>
      </c>
      <c r="R1568" s="6">
        <f t="shared" si="147"/>
        <v>108.05084745762711</v>
      </c>
      <c r="S1568" t="str">
        <f t="shared" si="148"/>
        <v>publishing</v>
      </c>
      <c r="T1568" s="7" t="str">
        <f t="shared" si="149"/>
        <v>art books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144"/>
        <v>41686.75</v>
      </c>
      <c r="K1569">
        <v>1391293745</v>
      </c>
      <c r="L1569" s="11">
        <f t="shared" si="145"/>
        <v>41671.68686342593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46"/>
        <v>24.285714285714285</v>
      </c>
      <c r="R1569" s="6">
        <f t="shared" si="147"/>
        <v>26.923076923076923</v>
      </c>
      <c r="S1569" t="str">
        <f t="shared" si="148"/>
        <v>publishing</v>
      </c>
      <c r="T1569" s="7" t="str">
        <f t="shared" si="149"/>
        <v>art books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144"/>
        <v>41996.812326388885</v>
      </c>
      <c r="K1570">
        <v>1416360585</v>
      </c>
      <c r="L1570" s="11">
        <f t="shared" si="145"/>
        <v>41961.812326388885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46"/>
        <v>7.3313782991202343</v>
      </c>
      <c r="R1570" s="6">
        <f t="shared" si="147"/>
        <v>155</v>
      </c>
      <c r="S1570" t="str">
        <f t="shared" si="148"/>
        <v>publishing</v>
      </c>
      <c r="T1570" s="7" t="str">
        <f t="shared" si="149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144"/>
        <v>41419.429560185185</v>
      </c>
      <c r="K1571">
        <v>1366906714</v>
      </c>
      <c r="L1571" s="11">
        <f t="shared" si="145"/>
        <v>41389.429560185185</v>
      </c>
      <c r="M1571" t="b">
        <v>0</v>
      </c>
      <c r="N1571">
        <v>0</v>
      </c>
      <c r="O1571" t="b">
        <v>0</v>
      </c>
      <c r="P1571" t="s">
        <v>8290</v>
      </c>
      <c r="Q1571" s="5" t="e">
        <f t="shared" si="146"/>
        <v>#DIV/0!</v>
      </c>
      <c r="R1571" s="6" t="e">
        <f t="shared" si="147"/>
        <v>#DIV/0!</v>
      </c>
      <c r="S1571" t="str">
        <f t="shared" si="148"/>
        <v>publishing</v>
      </c>
      <c r="T1571" s="7" t="str">
        <f t="shared" si="149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144"/>
        <v>42468.521782407406</v>
      </c>
      <c r="K1572">
        <v>1457551882</v>
      </c>
      <c r="L1572" s="11">
        <f t="shared" si="145"/>
        <v>42438.563449074078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46"/>
        <v>2.4154589371980677</v>
      </c>
      <c r="R1572" s="6">
        <f t="shared" si="147"/>
        <v>47.769230769230766</v>
      </c>
      <c r="S1572" t="str">
        <f t="shared" si="148"/>
        <v>publishing</v>
      </c>
      <c r="T1572" s="7" t="str">
        <f t="shared" si="149"/>
        <v>art books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144"/>
        <v>42174.519479166665</v>
      </c>
      <c r="K1573">
        <v>1432146483</v>
      </c>
      <c r="L1573" s="11">
        <f t="shared" si="145"/>
        <v>42144.519479166665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46"/>
        <v>151.25</v>
      </c>
      <c r="R1573" s="6">
        <f t="shared" si="147"/>
        <v>20</v>
      </c>
      <c r="S1573" t="str">
        <f t="shared" si="148"/>
        <v>publishing</v>
      </c>
      <c r="T1573" s="7" t="str">
        <f t="shared" si="149"/>
        <v>art books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144"/>
        <v>42428.749305555553</v>
      </c>
      <c r="K1574">
        <v>1454546859</v>
      </c>
      <c r="L1574" s="11">
        <f t="shared" si="145"/>
        <v>42403.783090277779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46"/>
        <v>20</v>
      </c>
      <c r="R1574" s="6">
        <f t="shared" si="147"/>
        <v>41.666666666666664</v>
      </c>
      <c r="S1574" t="str">
        <f t="shared" si="148"/>
        <v>publishing</v>
      </c>
      <c r="T1574" s="7" t="str">
        <f t="shared" si="149"/>
        <v>art books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144"/>
        <v>42825.915972222225</v>
      </c>
      <c r="K1575">
        <v>1487548802</v>
      </c>
      <c r="L1575" s="11">
        <f t="shared" si="145"/>
        <v>42785.750023148154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46"/>
        <v>40.358744394618832</v>
      </c>
      <c r="R1575" s="6">
        <f t="shared" si="147"/>
        <v>74.333333333333329</v>
      </c>
      <c r="S1575" t="str">
        <f t="shared" si="148"/>
        <v>publishing</v>
      </c>
      <c r="T1575" s="7" t="str">
        <f t="shared" si="149"/>
        <v>art books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144"/>
        <v>42052.677418981482</v>
      </c>
      <c r="K1576">
        <v>1421187329</v>
      </c>
      <c r="L1576" s="11">
        <f t="shared" si="145"/>
        <v>42017.677418981482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46"/>
        <v>19.762845849802371</v>
      </c>
      <c r="R1576" s="6">
        <f t="shared" si="147"/>
        <v>84.333333333333329</v>
      </c>
      <c r="S1576" t="str">
        <f t="shared" si="148"/>
        <v>publishing</v>
      </c>
      <c r="T1576" s="7" t="str">
        <f t="shared" si="149"/>
        <v>art books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144"/>
        <v>41829.274259259255</v>
      </c>
      <c r="K1577">
        <v>1402317296</v>
      </c>
      <c r="L1577" s="11">
        <f t="shared" si="145"/>
        <v>41799.274259259255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46"/>
        <v>4.3649061545176782</v>
      </c>
      <c r="R1577" s="6">
        <f t="shared" si="147"/>
        <v>65.457142857142856</v>
      </c>
      <c r="S1577" t="str">
        <f t="shared" si="148"/>
        <v>publishing</v>
      </c>
      <c r="T1577" s="7" t="str">
        <f t="shared" si="149"/>
        <v>art books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144"/>
        <v>42185.629259259258</v>
      </c>
      <c r="K1578">
        <v>1431810368</v>
      </c>
      <c r="L1578" s="11">
        <f t="shared" si="145"/>
        <v>42140.629259259258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46"/>
        <v>7.6923076923076925</v>
      </c>
      <c r="R1578" s="6">
        <f t="shared" si="147"/>
        <v>65</v>
      </c>
      <c r="S1578" t="str">
        <f t="shared" si="148"/>
        <v>publishing</v>
      </c>
      <c r="T1578" s="7" t="str">
        <f t="shared" si="149"/>
        <v>art books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144"/>
        <v>41114.597777777773</v>
      </c>
      <c r="K1579">
        <v>1337977248</v>
      </c>
      <c r="L1579" s="11">
        <f t="shared" si="145"/>
        <v>41054.597777777773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46"/>
        <v>181.81818181818181</v>
      </c>
      <c r="R1579" s="6">
        <f t="shared" si="147"/>
        <v>27.5</v>
      </c>
      <c r="S1579" t="str">
        <f t="shared" si="148"/>
        <v>publishing</v>
      </c>
      <c r="T1579" s="7" t="str">
        <f t="shared" si="149"/>
        <v>art books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144"/>
        <v>40422.833333333336</v>
      </c>
      <c r="K1580">
        <v>1281317691</v>
      </c>
      <c r="L1580" s="11">
        <f t="shared" si="145"/>
        <v>40398.815868055557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46"/>
        <v>9.2536585365853661</v>
      </c>
      <c r="R1580" s="6">
        <f t="shared" si="147"/>
        <v>51.25</v>
      </c>
      <c r="S1580" t="str">
        <f t="shared" si="148"/>
        <v>publishing</v>
      </c>
      <c r="T1580" s="7" t="str">
        <f t="shared" si="149"/>
        <v>art books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144"/>
        <v>41514.746423611112</v>
      </c>
      <c r="K1581">
        <v>1374882891</v>
      </c>
      <c r="L1581" s="11">
        <f t="shared" si="145"/>
        <v>41481.746423611112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46"/>
        <v>119.03571428571429</v>
      </c>
      <c r="R1581" s="6">
        <f t="shared" si="147"/>
        <v>14</v>
      </c>
      <c r="S1581" t="str">
        <f t="shared" si="148"/>
        <v>publishing</v>
      </c>
      <c r="T1581" s="7" t="str">
        <f t="shared" si="149"/>
        <v>art books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144"/>
        <v>41049.800069444442</v>
      </c>
      <c r="K1582">
        <v>1332378726</v>
      </c>
      <c r="L1582" s="11">
        <f t="shared" si="145"/>
        <v>40989.800069444442</v>
      </c>
      <c r="M1582" t="b">
        <v>0</v>
      </c>
      <c r="N1582">
        <v>0</v>
      </c>
      <c r="O1582" t="b">
        <v>0</v>
      </c>
      <c r="P1582" t="s">
        <v>8290</v>
      </c>
      <c r="Q1582" s="5" t="e">
        <f t="shared" si="146"/>
        <v>#DIV/0!</v>
      </c>
      <c r="R1582" s="6" t="e">
        <f t="shared" si="147"/>
        <v>#DIV/0!</v>
      </c>
      <c r="S1582" t="str">
        <f t="shared" si="148"/>
        <v>publishing</v>
      </c>
      <c r="T1582" s="7" t="str">
        <f t="shared" si="149"/>
        <v>art books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144"/>
        <v>42357.198958333334</v>
      </c>
      <c r="K1583">
        <v>1447757190</v>
      </c>
      <c r="L1583" s="11">
        <f t="shared" si="145"/>
        <v>42325.198958333334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46"/>
        <v>200</v>
      </c>
      <c r="R1583" s="6">
        <f t="shared" si="147"/>
        <v>5</v>
      </c>
      <c r="S1583" t="str">
        <f t="shared" si="148"/>
        <v>photography</v>
      </c>
      <c r="T1583" s="7" t="str">
        <f t="shared" si="149"/>
        <v>places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144"/>
        <v>42303.638888888891</v>
      </c>
      <c r="K1584">
        <v>1440961053</v>
      </c>
      <c r="L1584" s="11">
        <f t="shared" si="145"/>
        <v>42246.539965277778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46"/>
        <v>10.75268817204301</v>
      </c>
      <c r="R1584" s="6">
        <f t="shared" si="147"/>
        <v>31</v>
      </c>
      <c r="S1584" t="str">
        <f t="shared" si="148"/>
        <v>photography</v>
      </c>
      <c r="T1584" s="7" t="str">
        <f t="shared" si="149"/>
        <v>places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144"/>
        <v>41907.654988425929</v>
      </c>
      <c r="K1585">
        <v>1409089391</v>
      </c>
      <c r="L1585" s="11">
        <f t="shared" si="145"/>
        <v>41877.654988425929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46"/>
        <v>1333.3333333333333</v>
      </c>
      <c r="R1585" s="6">
        <f t="shared" si="147"/>
        <v>15</v>
      </c>
      <c r="S1585" t="str">
        <f t="shared" si="148"/>
        <v>photography</v>
      </c>
      <c r="T1585" s="7" t="str">
        <f t="shared" si="149"/>
        <v>places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144"/>
        <v>41789.399317129632</v>
      </c>
      <c r="K1586">
        <v>1400600101</v>
      </c>
      <c r="L1586" s="11">
        <f t="shared" si="145"/>
        <v>41779.399317129632</v>
      </c>
      <c r="M1586" t="b">
        <v>0</v>
      </c>
      <c r="N1586">
        <v>0</v>
      </c>
      <c r="O1586" t="b">
        <v>0</v>
      </c>
      <c r="P1586" t="s">
        <v>8291</v>
      </c>
      <c r="Q1586" s="5" t="e">
        <f t="shared" si="146"/>
        <v>#DIV/0!</v>
      </c>
      <c r="R1586" s="6" t="e">
        <f t="shared" si="147"/>
        <v>#DIV/0!</v>
      </c>
      <c r="S1586" t="str">
        <f t="shared" si="148"/>
        <v>photography</v>
      </c>
      <c r="T1586" s="7" t="str">
        <f t="shared" si="149"/>
        <v>places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144"/>
        <v>42729.208333333328</v>
      </c>
      <c r="K1587">
        <v>1480800568</v>
      </c>
      <c r="L1587" s="11">
        <f t="shared" si="145"/>
        <v>42707.645462962959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46"/>
        <v>1.2658227848101267</v>
      </c>
      <c r="R1587" s="6">
        <f t="shared" si="147"/>
        <v>131.66666666666666</v>
      </c>
      <c r="S1587" t="str">
        <f t="shared" si="148"/>
        <v>photography</v>
      </c>
      <c r="T1587" s="7" t="str">
        <f t="shared" si="149"/>
        <v>places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144"/>
        <v>42098.812754629631</v>
      </c>
      <c r="K1588">
        <v>1425609022</v>
      </c>
      <c r="L1588" s="11">
        <f t="shared" si="145"/>
        <v>42068.854421296295</v>
      </c>
      <c r="M1588" t="b">
        <v>0</v>
      </c>
      <c r="N1588">
        <v>0</v>
      </c>
      <c r="O1588" t="b">
        <v>0</v>
      </c>
      <c r="P1588" t="s">
        <v>8291</v>
      </c>
      <c r="Q1588" s="5" t="e">
        <f t="shared" si="146"/>
        <v>#DIV/0!</v>
      </c>
      <c r="R1588" s="6" t="e">
        <f t="shared" si="147"/>
        <v>#DIV/0!</v>
      </c>
      <c r="S1588" t="str">
        <f t="shared" si="148"/>
        <v>photography</v>
      </c>
      <c r="T1588" s="7" t="str">
        <f t="shared" si="149"/>
        <v>places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144"/>
        <v>41986.700983796298</v>
      </c>
      <c r="K1589">
        <v>1415918965</v>
      </c>
      <c r="L1589" s="11">
        <f t="shared" si="145"/>
        <v>41956.700983796298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46"/>
        <v>7500</v>
      </c>
      <c r="R1589" s="6">
        <f t="shared" si="147"/>
        <v>1</v>
      </c>
      <c r="S1589" t="str">
        <f t="shared" si="148"/>
        <v>photography</v>
      </c>
      <c r="T1589" s="7" t="str">
        <f t="shared" si="149"/>
        <v>places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144"/>
        <v>42035.591666666667</v>
      </c>
      <c r="K1590">
        <v>1420091999</v>
      </c>
      <c r="L1590" s="11">
        <f t="shared" si="145"/>
        <v>42004.99998842593</v>
      </c>
      <c r="M1590" t="b">
        <v>0</v>
      </c>
      <c r="N1590">
        <v>0</v>
      </c>
      <c r="O1590" t="b">
        <v>0</v>
      </c>
      <c r="P1590" t="s">
        <v>8291</v>
      </c>
      <c r="Q1590" s="5" t="e">
        <f t="shared" si="146"/>
        <v>#DIV/0!</v>
      </c>
      <c r="R1590" s="6" t="e">
        <f t="shared" si="147"/>
        <v>#DIV/0!</v>
      </c>
      <c r="S1590" t="str">
        <f t="shared" si="148"/>
        <v>photography</v>
      </c>
      <c r="T1590" s="7" t="str">
        <f t="shared" si="149"/>
        <v>places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144"/>
        <v>42286.734791666662</v>
      </c>
      <c r="K1591">
        <v>1441841886</v>
      </c>
      <c r="L1591" s="11">
        <f t="shared" si="145"/>
        <v>42256.734791666662</v>
      </c>
      <c r="M1591" t="b">
        <v>0</v>
      </c>
      <c r="N1591">
        <v>0</v>
      </c>
      <c r="O1591" t="b">
        <v>0</v>
      </c>
      <c r="P1591" t="s">
        <v>8291</v>
      </c>
      <c r="Q1591" s="5" t="e">
        <f t="shared" si="146"/>
        <v>#DIV/0!</v>
      </c>
      <c r="R1591" s="6" t="e">
        <f t="shared" si="147"/>
        <v>#DIV/0!</v>
      </c>
      <c r="S1591" t="str">
        <f t="shared" si="148"/>
        <v>photography</v>
      </c>
      <c r="T1591" s="7" t="str">
        <f t="shared" si="149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144"/>
        <v>42270.607222222221</v>
      </c>
      <c r="K1592">
        <v>1440448464</v>
      </c>
      <c r="L1592" s="11">
        <f t="shared" si="145"/>
        <v>42240.607222222221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46"/>
        <v>58.823529411764703</v>
      </c>
      <c r="R1592" s="6">
        <f t="shared" si="147"/>
        <v>510</v>
      </c>
      <c r="S1592" t="str">
        <f t="shared" si="148"/>
        <v>photography</v>
      </c>
      <c r="T1592" s="7" t="str">
        <f t="shared" si="149"/>
        <v>places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144"/>
        <v>42463.43450231482</v>
      </c>
      <c r="K1593">
        <v>1457112341</v>
      </c>
      <c r="L1593" s="11">
        <f t="shared" si="145"/>
        <v>42433.476168981477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46"/>
        <v>3.4213098729227762</v>
      </c>
      <c r="R1593" s="6">
        <f t="shared" si="147"/>
        <v>44.478260869565219</v>
      </c>
      <c r="S1593" t="str">
        <f t="shared" si="148"/>
        <v>photography</v>
      </c>
      <c r="T1593" s="7" t="str">
        <f t="shared" si="149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144"/>
        <v>42090.781076388885</v>
      </c>
      <c r="K1594">
        <v>1423619085</v>
      </c>
      <c r="L1594" s="11">
        <f t="shared" si="145"/>
        <v>42045.822743055556</v>
      </c>
      <c r="M1594" t="b">
        <v>0</v>
      </c>
      <c r="N1594">
        <v>0</v>
      </c>
      <c r="O1594" t="b">
        <v>0</v>
      </c>
      <c r="P1594" t="s">
        <v>8291</v>
      </c>
      <c r="Q1594" s="5" t="e">
        <f t="shared" si="146"/>
        <v>#DIV/0!</v>
      </c>
      <c r="R1594" s="6" t="e">
        <f t="shared" si="147"/>
        <v>#DIV/0!</v>
      </c>
      <c r="S1594" t="str">
        <f t="shared" si="148"/>
        <v>photography</v>
      </c>
      <c r="T1594" s="7" t="str">
        <f t="shared" si="149"/>
        <v>places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144"/>
        <v>42063.595543981486</v>
      </c>
      <c r="K1595">
        <v>1422562655</v>
      </c>
      <c r="L1595" s="11">
        <f t="shared" si="145"/>
        <v>42033.595543981486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46"/>
        <v>7333.333333333333</v>
      </c>
      <c r="R1595" s="6">
        <f t="shared" si="147"/>
        <v>1</v>
      </c>
      <c r="S1595" t="str">
        <f t="shared" si="148"/>
        <v>photography</v>
      </c>
      <c r="T1595" s="7" t="str">
        <f t="shared" si="149"/>
        <v>places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144"/>
        <v>42505.431250000001</v>
      </c>
      <c r="K1596">
        <v>1458147982</v>
      </c>
      <c r="L1596" s="11">
        <f t="shared" si="145"/>
        <v>42445.462754629625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46"/>
        <v>4.8780487804878048</v>
      </c>
      <c r="R1596" s="6">
        <f t="shared" si="147"/>
        <v>20.5</v>
      </c>
      <c r="S1596" t="str">
        <f t="shared" si="148"/>
        <v>photography</v>
      </c>
      <c r="T1596" s="7" t="str">
        <f t="shared" si="149"/>
        <v>places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144"/>
        <v>41808.592361111107</v>
      </c>
      <c r="K1597">
        <v>1400634728</v>
      </c>
      <c r="L1597" s="11">
        <f t="shared" si="145"/>
        <v>41779.800092592595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46"/>
        <v>357.14285714285717</v>
      </c>
      <c r="R1597" s="6">
        <f t="shared" si="147"/>
        <v>40</v>
      </c>
      <c r="S1597" t="str">
        <f t="shared" si="148"/>
        <v>photography</v>
      </c>
      <c r="T1597" s="7" t="str">
        <f t="shared" si="149"/>
        <v>places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144"/>
        <v>41986.221863425926</v>
      </c>
      <c r="K1598">
        <v>1414577969</v>
      </c>
      <c r="L1598" s="11">
        <f t="shared" si="145"/>
        <v>41941.180196759262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46"/>
        <v>43.333333333333336</v>
      </c>
      <c r="R1598" s="6">
        <f t="shared" si="147"/>
        <v>25</v>
      </c>
      <c r="S1598" t="str">
        <f t="shared" si="148"/>
        <v>photography</v>
      </c>
      <c r="T1598" s="7" t="str">
        <f t="shared" si="149"/>
        <v>places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144"/>
        <v>42633.104131944448</v>
      </c>
      <c r="K1599">
        <v>1471768197</v>
      </c>
      <c r="L1599" s="11">
        <f t="shared" si="145"/>
        <v>42603.104131944448</v>
      </c>
      <c r="M1599" t="b">
        <v>0</v>
      </c>
      <c r="N1599">
        <v>0</v>
      </c>
      <c r="O1599" t="b">
        <v>0</v>
      </c>
      <c r="P1599" t="s">
        <v>8291</v>
      </c>
      <c r="Q1599" s="5" t="e">
        <f t="shared" si="146"/>
        <v>#DIV/0!</v>
      </c>
      <c r="R1599" s="6" t="e">
        <f t="shared" si="147"/>
        <v>#DIV/0!</v>
      </c>
      <c r="S1599" t="str">
        <f t="shared" si="148"/>
        <v>photography</v>
      </c>
      <c r="T1599" s="7" t="str">
        <f t="shared" si="149"/>
        <v>places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144"/>
        <v>42211.417337962965</v>
      </c>
      <c r="K1600">
        <v>1432742458</v>
      </c>
      <c r="L1600" s="11">
        <f t="shared" si="145"/>
        <v>42151.417337962965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46"/>
        <v>800</v>
      </c>
      <c r="R1600" s="6">
        <f t="shared" si="147"/>
        <v>1</v>
      </c>
      <c r="S1600" t="str">
        <f t="shared" si="148"/>
        <v>photography</v>
      </c>
      <c r="T1600" s="7" t="str">
        <f t="shared" si="149"/>
        <v>places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144"/>
        <v>42468.247407407413</v>
      </c>
      <c r="K1601">
        <v>1457528176</v>
      </c>
      <c r="L1601" s="11">
        <f t="shared" si="145"/>
        <v>42438.28907407407</v>
      </c>
      <c r="M1601" t="b">
        <v>0</v>
      </c>
      <c r="N1601">
        <v>0</v>
      </c>
      <c r="O1601" t="b">
        <v>0</v>
      </c>
      <c r="P1601" t="s">
        <v>8291</v>
      </c>
      <c r="Q1601" s="5" t="e">
        <f t="shared" si="146"/>
        <v>#DIV/0!</v>
      </c>
      <c r="R1601" s="6" t="e">
        <f t="shared" si="147"/>
        <v>#DIV/0!</v>
      </c>
      <c r="S1601" t="str">
        <f t="shared" si="148"/>
        <v>photography</v>
      </c>
      <c r="T1601" s="7" t="str">
        <f t="shared" si="149"/>
        <v>places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144"/>
        <v>41834.96597222222</v>
      </c>
      <c r="K1602">
        <v>1401585752</v>
      </c>
      <c r="L1602" s="11">
        <f t="shared" si="145"/>
        <v>41790.807314814811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146"/>
        <v>13.623978201634877</v>
      </c>
      <c r="R1602" s="6">
        <f t="shared" si="147"/>
        <v>40.777777777777779</v>
      </c>
      <c r="S1602" t="str">
        <f t="shared" si="148"/>
        <v>photography</v>
      </c>
      <c r="T1602" s="7" t="str">
        <f t="shared" si="149"/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50">(I1603/86400)+25569+(-6/24)</f>
        <v>40667.842974537038</v>
      </c>
      <c r="K1603">
        <v>1301969633</v>
      </c>
      <c r="L1603" s="11">
        <f t="shared" ref="L1603:L1666" si="151">(K1603/86400)+25569+(-6/24)</f>
        <v>40637.842974537038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52">D1603/E1603</f>
        <v>0.92379435598600268</v>
      </c>
      <c r="R1603" s="6">
        <f t="shared" ref="R1603:R1666" si="153">E1603/N1603</f>
        <v>48.325535714285714</v>
      </c>
      <c r="S1603" t="str">
        <f t="shared" ref="S1603:S1666" si="154">LEFT(P1603,SEARCH("/",P1603,1)-1)</f>
        <v>music</v>
      </c>
      <c r="T1603" s="7" t="str">
        <f t="shared" ref="T1603:T1666" si="155">RIGHT(P1603,LEN(P1603) - SEARCH("/", P1603, SEARCH("/", P1603)))</f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50"/>
        <v>40830.708333333336</v>
      </c>
      <c r="K1604">
        <v>1314947317</v>
      </c>
      <c r="L1604" s="11">
        <f t="shared" si="151"/>
        <v>40788.047650462962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52"/>
        <v>0.99833610648918469</v>
      </c>
      <c r="R1604" s="6">
        <f t="shared" si="153"/>
        <v>46.953125</v>
      </c>
      <c r="S1604" t="str">
        <f t="shared" si="154"/>
        <v>music</v>
      </c>
      <c r="T1604" s="7" t="str">
        <f t="shared" si="155"/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50"/>
        <v>40935.919664351852</v>
      </c>
      <c r="K1605">
        <v>1322539459</v>
      </c>
      <c r="L1605" s="11">
        <f t="shared" si="151"/>
        <v>40875.919664351852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52"/>
        <v>0.99967010886407481</v>
      </c>
      <c r="R1605" s="6">
        <f t="shared" si="153"/>
        <v>66.688666666666663</v>
      </c>
      <c r="S1605" t="str">
        <f t="shared" si="154"/>
        <v>music</v>
      </c>
      <c r="T1605" s="7" t="str">
        <f t="shared" si="155"/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50"/>
        <v>40985.553645833337</v>
      </c>
      <c r="K1606">
        <v>1328559435</v>
      </c>
      <c r="L1606" s="11">
        <f t="shared" si="151"/>
        <v>40945.595312500001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52"/>
        <v>0.81895291020766303</v>
      </c>
      <c r="R1606" s="6">
        <f t="shared" si="153"/>
        <v>48.842857142857142</v>
      </c>
      <c r="S1606" t="str">
        <f t="shared" si="154"/>
        <v>music</v>
      </c>
      <c r="T1606" s="7" t="str">
        <f t="shared" si="155"/>
        <v>rock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50"/>
        <v>40756.041666666664</v>
      </c>
      <c r="K1607">
        <v>1311380313</v>
      </c>
      <c r="L1607" s="11">
        <f t="shared" si="151"/>
        <v>40746.762881944444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52"/>
        <v>0.99311440677966101</v>
      </c>
      <c r="R1607" s="6">
        <f t="shared" si="153"/>
        <v>137.30909090909091</v>
      </c>
      <c r="S1607" t="str">
        <f t="shared" si="154"/>
        <v>music</v>
      </c>
      <c r="T1607" s="7" t="str">
        <f t="shared" si="155"/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50"/>
        <v>40625.819884259261</v>
      </c>
      <c r="K1608">
        <v>1293158438</v>
      </c>
      <c r="L1608" s="11">
        <f t="shared" si="151"/>
        <v>40535.861550925925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52"/>
        <v>0.99005857434040445</v>
      </c>
      <c r="R1608" s="6">
        <f t="shared" si="153"/>
        <v>87.829673913043479</v>
      </c>
      <c r="S1608" t="str">
        <f t="shared" si="154"/>
        <v>music</v>
      </c>
      <c r="T1608" s="7" t="str">
        <f t="shared" si="155"/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50"/>
        <v>41074.55846064815</v>
      </c>
      <c r="K1609">
        <v>1337887451</v>
      </c>
      <c r="L1609" s="11">
        <f t="shared" si="151"/>
        <v>41053.55846064815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52"/>
        <v>0.68913238233064567</v>
      </c>
      <c r="R1609" s="6">
        <f t="shared" si="153"/>
        <v>70.785365853658533</v>
      </c>
      <c r="S1609" t="str">
        <f t="shared" si="154"/>
        <v>music</v>
      </c>
      <c r="T1609" s="7" t="str">
        <f t="shared" si="155"/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50"/>
        <v>41639.976388888885</v>
      </c>
      <c r="K1610">
        <v>1385754986</v>
      </c>
      <c r="L1610" s="11">
        <f t="shared" si="151"/>
        <v>41607.58085648148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52"/>
        <v>0.98765432098765427</v>
      </c>
      <c r="R1610" s="6">
        <f t="shared" si="153"/>
        <v>52.826086956521742</v>
      </c>
      <c r="S1610" t="str">
        <f t="shared" si="154"/>
        <v>music</v>
      </c>
      <c r="T1610" s="7" t="str">
        <f t="shared" si="155"/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50"/>
        <v>40849.083333333336</v>
      </c>
      <c r="K1611">
        <v>1315612909</v>
      </c>
      <c r="L1611" s="11">
        <f t="shared" si="151"/>
        <v>40795.751261574071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52"/>
        <v>0.84507042253521125</v>
      </c>
      <c r="R1611" s="6">
        <f t="shared" si="153"/>
        <v>443.75</v>
      </c>
      <c r="S1611" t="str">
        <f t="shared" si="154"/>
        <v>music</v>
      </c>
      <c r="T1611" s="7" t="str">
        <f t="shared" si="155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50"/>
        <v>41258.674884259257</v>
      </c>
      <c r="K1612">
        <v>1353017510</v>
      </c>
      <c r="L1612" s="11">
        <f t="shared" si="151"/>
        <v>41228.674884259257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52"/>
        <v>0.36784991723376864</v>
      </c>
      <c r="R1612" s="6">
        <f t="shared" si="153"/>
        <v>48.544642857142854</v>
      </c>
      <c r="S1612" t="str">
        <f t="shared" si="154"/>
        <v>music</v>
      </c>
      <c r="T1612" s="7" t="str">
        <f t="shared" si="155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50"/>
        <v>41429.75037037037</v>
      </c>
      <c r="K1613">
        <v>1368576032</v>
      </c>
      <c r="L1613" s="11">
        <f t="shared" si="151"/>
        <v>41408.75037037037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52"/>
        <v>0.79920079920079923</v>
      </c>
      <c r="R1613" s="6">
        <f t="shared" si="153"/>
        <v>37.074074074074076</v>
      </c>
      <c r="S1613" t="str">
        <f t="shared" si="154"/>
        <v>music</v>
      </c>
      <c r="T1613" s="7" t="str">
        <f t="shared" si="155"/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50"/>
        <v>41276.624814814815</v>
      </c>
      <c r="K1614">
        <v>1354568384</v>
      </c>
      <c r="L1614" s="11">
        <f t="shared" si="151"/>
        <v>41246.624814814815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52"/>
        <v>0.90909090909090906</v>
      </c>
      <c r="R1614" s="6">
        <f t="shared" si="153"/>
        <v>50</v>
      </c>
      <c r="S1614" t="str">
        <f t="shared" si="154"/>
        <v>music</v>
      </c>
      <c r="T1614" s="7" t="str">
        <f t="shared" si="155"/>
        <v>rock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50"/>
        <v>41111.819467592592</v>
      </c>
      <c r="K1615">
        <v>1340329202</v>
      </c>
      <c r="L1615" s="11">
        <f t="shared" si="151"/>
        <v>41081.819467592592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52"/>
        <v>0.98522167487684731</v>
      </c>
      <c r="R1615" s="6">
        <f t="shared" si="153"/>
        <v>39.03846153846154</v>
      </c>
      <c r="S1615" t="str">
        <f t="shared" si="154"/>
        <v>music</v>
      </c>
      <c r="T1615" s="7" t="str">
        <f t="shared" si="155"/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50"/>
        <v>41854.458333333336</v>
      </c>
      <c r="K1616">
        <v>1401924769</v>
      </c>
      <c r="L1616" s="11">
        <f t="shared" si="151"/>
        <v>41794.731122685189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52"/>
        <v>0.97370983446932813</v>
      </c>
      <c r="R1616" s="6">
        <f t="shared" si="153"/>
        <v>66.688311688311686</v>
      </c>
      <c r="S1616" t="str">
        <f t="shared" si="154"/>
        <v>music</v>
      </c>
      <c r="T1616" s="7" t="str">
        <f t="shared" si="155"/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50"/>
        <v>40889.842546296299</v>
      </c>
      <c r="K1617">
        <v>1319850796</v>
      </c>
      <c r="L1617" s="11">
        <f t="shared" si="151"/>
        <v>40844.800879629627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52"/>
        <v>0.87623220153340631</v>
      </c>
      <c r="R1617" s="6">
        <f t="shared" si="153"/>
        <v>67.132352941176464</v>
      </c>
      <c r="S1617" t="str">
        <f t="shared" si="154"/>
        <v>music</v>
      </c>
      <c r="T1617" s="7" t="str">
        <f t="shared" si="155"/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50"/>
        <v>41235.666666666664</v>
      </c>
      <c r="K1618">
        <v>1350061821</v>
      </c>
      <c r="L1618" s="11">
        <f t="shared" si="151"/>
        <v>41194.465520833335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52"/>
        <v>0.95969289827255277</v>
      </c>
      <c r="R1618" s="6">
        <f t="shared" si="153"/>
        <v>66.369426751592357</v>
      </c>
      <c r="S1618" t="str">
        <f t="shared" si="154"/>
        <v>music</v>
      </c>
      <c r="T1618" s="7" t="str">
        <f t="shared" si="155"/>
        <v>rock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50"/>
        <v>41579.541666666664</v>
      </c>
      <c r="K1619">
        <v>1380470188</v>
      </c>
      <c r="L1619" s="11">
        <f t="shared" si="151"/>
        <v>41546.414212962962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52"/>
        <v>0.68560235063663078</v>
      </c>
      <c r="R1619" s="6">
        <f t="shared" si="153"/>
        <v>64.620253164556956</v>
      </c>
      <c r="S1619" t="str">
        <f t="shared" si="154"/>
        <v>music</v>
      </c>
      <c r="T1619" s="7" t="str">
        <f t="shared" si="155"/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50"/>
        <v>41341.404340277775</v>
      </c>
      <c r="K1620">
        <v>1359301335</v>
      </c>
      <c r="L1620" s="11">
        <f t="shared" si="151"/>
        <v>41301.404340277775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52"/>
        <v>0.95177664974619292</v>
      </c>
      <c r="R1620" s="6">
        <f t="shared" si="153"/>
        <v>58.370370370370374</v>
      </c>
      <c r="S1620" t="str">
        <f t="shared" si="154"/>
        <v>music</v>
      </c>
      <c r="T1620" s="7" t="str">
        <f t="shared" si="155"/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50"/>
        <v>41896.936180555553</v>
      </c>
      <c r="K1621">
        <v>1408940886</v>
      </c>
      <c r="L1621" s="11">
        <f t="shared" si="151"/>
        <v>41875.936180555553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52"/>
        <v>0.75</v>
      </c>
      <c r="R1621" s="6">
        <f t="shared" si="153"/>
        <v>86.956521739130437</v>
      </c>
      <c r="S1621" t="str">
        <f t="shared" si="154"/>
        <v>music</v>
      </c>
      <c r="T1621" s="7" t="str">
        <f t="shared" si="155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50"/>
        <v>41328.089583333334</v>
      </c>
      <c r="K1622">
        <v>1361002140</v>
      </c>
      <c r="L1622" s="11">
        <f t="shared" si="151"/>
        <v>41321.089583333334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52"/>
        <v>0.88495575221238942</v>
      </c>
      <c r="R1622" s="6">
        <f t="shared" si="153"/>
        <v>66.470588235294116</v>
      </c>
      <c r="S1622" t="str">
        <f t="shared" si="154"/>
        <v>music</v>
      </c>
      <c r="T1622" s="7" t="str">
        <f t="shared" si="155"/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50"/>
        <v>41056.915972222225</v>
      </c>
      <c r="K1623">
        <v>1333550015</v>
      </c>
      <c r="L1623" s="11">
        <f t="shared" si="151"/>
        <v>41003.35665509259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52"/>
        <v>0.82508250825082508</v>
      </c>
      <c r="R1623" s="6">
        <f t="shared" si="153"/>
        <v>163.78378378378378</v>
      </c>
      <c r="S1623" t="str">
        <f t="shared" si="154"/>
        <v>music</v>
      </c>
      <c r="T1623" s="7" t="str">
        <f t="shared" si="155"/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50"/>
        <v>41990.082638888889</v>
      </c>
      <c r="K1624">
        <v>1415343874</v>
      </c>
      <c r="L1624" s="11">
        <f t="shared" si="151"/>
        <v>41950.044837962967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52"/>
        <v>0.98304601795127511</v>
      </c>
      <c r="R1624" s="6">
        <f t="shared" si="153"/>
        <v>107.98461538461538</v>
      </c>
      <c r="S1624" t="str">
        <f t="shared" si="154"/>
        <v>music</v>
      </c>
      <c r="T1624" s="7" t="str">
        <f t="shared" si="155"/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50"/>
        <v>41513.438530092593</v>
      </c>
      <c r="K1625">
        <v>1372437089</v>
      </c>
      <c r="L1625" s="11">
        <f t="shared" si="151"/>
        <v>41453.438530092593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52"/>
        <v>0.98944591029023743</v>
      </c>
      <c r="R1625" s="6">
        <f t="shared" si="153"/>
        <v>42.111111111111114</v>
      </c>
      <c r="S1625" t="str">
        <f t="shared" si="154"/>
        <v>music</v>
      </c>
      <c r="T1625" s="7" t="str">
        <f t="shared" si="155"/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50"/>
        <v>41283.117303240739</v>
      </c>
      <c r="K1626">
        <v>1354265335</v>
      </c>
      <c r="L1626" s="11">
        <f t="shared" si="151"/>
        <v>41243.117303240739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52"/>
        <v>0.84745762711864403</v>
      </c>
      <c r="R1626" s="6">
        <f t="shared" si="153"/>
        <v>47.2</v>
      </c>
      <c r="S1626" t="str">
        <f t="shared" si="154"/>
        <v>music</v>
      </c>
      <c r="T1626" s="7" t="str">
        <f t="shared" si="155"/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50"/>
        <v>41163.449687500004</v>
      </c>
      <c r="K1627">
        <v>1344962853</v>
      </c>
      <c r="L1627" s="11">
        <f t="shared" si="151"/>
        <v>41135.449687500004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52"/>
        <v>0.64377682403433478</v>
      </c>
      <c r="R1627" s="6">
        <f t="shared" si="153"/>
        <v>112.01923076923077</v>
      </c>
      <c r="S1627" t="str">
        <f t="shared" si="154"/>
        <v>music</v>
      </c>
      <c r="T1627" s="7" t="str">
        <f t="shared" si="155"/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50"/>
        <v>41609.639664351853</v>
      </c>
      <c r="K1628">
        <v>1383337267</v>
      </c>
      <c r="L1628" s="11">
        <f t="shared" si="151"/>
        <v>41579.597997685181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52"/>
        <v>0.98826436071649171</v>
      </c>
      <c r="R1628" s="6">
        <f t="shared" si="153"/>
        <v>74.953703703703709</v>
      </c>
      <c r="S1628" t="str">
        <f t="shared" si="154"/>
        <v>music</v>
      </c>
      <c r="T1628" s="7" t="str">
        <f t="shared" si="155"/>
        <v>rock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50"/>
        <v>41238.957638888889</v>
      </c>
      <c r="K1629">
        <v>1351011489</v>
      </c>
      <c r="L1629" s="11">
        <f t="shared" si="151"/>
        <v>41205.457048611112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52"/>
        <v>0.85470085470085466</v>
      </c>
      <c r="R1629" s="6">
        <f t="shared" si="153"/>
        <v>61.578947368421055</v>
      </c>
      <c r="S1629" t="str">
        <f t="shared" si="154"/>
        <v>music</v>
      </c>
      <c r="T1629" s="7" t="str">
        <f t="shared" si="155"/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50"/>
        <v>41807.487060185187</v>
      </c>
      <c r="K1630">
        <v>1400175682</v>
      </c>
      <c r="L1630" s="11">
        <f t="shared" si="151"/>
        <v>41774.487060185187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52"/>
        <v>0.99083477830071831</v>
      </c>
      <c r="R1630" s="6">
        <f t="shared" si="153"/>
        <v>45.875</v>
      </c>
      <c r="S1630" t="str">
        <f t="shared" si="154"/>
        <v>music</v>
      </c>
      <c r="T1630" s="7" t="str">
        <f t="shared" si="155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50"/>
        <v>41690.617280092592</v>
      </c>
      <c r="K1631">
        <v>1389041333</v>
      </c>
      <c r="L1631" s="11">
        <f t="shared" si="151"/>
        <v>41645.617280092592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52"/>
        <v>0.96463022508038587</v>
      </c>
      <c r="R1631" s="6">
        <f t="shared" si="153"/>
        <v>75.853658536585371</v>
      </c>
      <c r="S1631" t="str">
        <f t="shared" si="154"/>
        <v>music</v>
      </c>
      <c r="T1631" s="7" t="str">
        <f t="shared" si="155"/>
        <v>rock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50"/>
        <v>40970.040972222225</v>
      </c>
      <c r="K1632">
        <v>1328040375</v>
      </c>
      <c r="L1632" s="11">
        <f t="shared" si="151"/>
        <v>40939.587673611109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52"/>
        <v>0.3770028275212064</v>
      </c>
      <c r="R1632" s="6">
        <f t="shared" si="153"/>
        <v>84.206349206349202</v>
      </c>
      <c r="S1632" t="str">
        <f t="shared" si="154"/>
        <v>music</v>
      </c>
      <c r="T1632" s="7" t="str">
        <f t="shared" si="155"/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50"/>
        <v>41194.609502314815</v>
      </c>
      <c r="K1633">
        <v>1347482261</v>
      </c>
      <c r="L1633" s="11">
        <f t="shared" si="151"/>
        <v>41164.609502314815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52"/>
        <v>0.64139567699313704</v>
      </c>
      <c r="R1633" s="6">
        <f t="shared" si="153"/>
        <v>117.22556390977444</v>
      </c>
      <c r="S1633" t="str">
        <f t="shared" si="154"/>
        <v>music</v>
      </c>
      <c r="T1633" s="7" t="str">
        <f t="shared" si="155"/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50"/>
        <v>40810.090902777782</v>
      </c>
      <c r="K1634">
        <v>1311667854</v>
      </c>
      <c r="L1634" s="11">
        <f t="shared" si="151"/>
        <v>40750.090902777782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52"/>
        <v>0.98400984009840098</v>
      </c>
      <c r="R1634" s="6">
        <f t="shared" si="153"/>
        <v>86.489361702127653</v>
      </c>
      <c r="S1634" t="str">
        <f t="shared" si="154"/>
        <v>music</v>
      </c>
      <c r="T1634" s="7" t="str">
        <f t="shared" si="155"/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50"/>
        <v>40923.958333333336</v>
      </c>
      <c r="K1635">
        <v>1324329156</v>
      </c>
      <c r="L1635" s="11">
        <f t="shared" si="151"/>
        <v>40896.633750000001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52"/>
        <v>1</v>
      </c>
      <c r="R1635" s="6">
        <f t="shared" si="153"/>
        <v>172.41379310344828</v>
      </c>
      <c r="S1635" t="str">
        <f t="shared" si="154"/>
        <v>music</v>
      </c>
      <c r="T1635" s="7" t="str">
        <f t="shared" si="155"/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50"/>
        <v>40695.999305555553</v>
      </c>
      <c r="K1636">
        <v>1303706001</v>
      </c>
      <c r="L1636" s="11">
        <f t="shared" si="151"/>
        <v>40657.939826388887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52"/>
        <v>0.99502487562189057</v>
      </c>
      <c r="R1636" s="6">
        <f t="shared" si="153"/>
        <v>62.8125</v>
      </c>
      <c r="S1636" t="str">
        <f t="shared" si="154"/>
        <v>music</v>
      </c>
      <c r="T1636" s="7" t="str">
        <f t="shared" si="155"/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50"/>
        <v>42562.618761574078</v>
      </c>
      <c r="K1637">
        <v>1463086261</v>
      </c>
      <c r="L1637" s="11">
        <f t="shared" si="151"/>
        <v>42502.618761574078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52"/>
        <v>0.79808459696727851</v>
      </c>
      <c r="R1637" s="6">
        <f t="shared" si="153"/>
        <v>67.729729729729726</v>
      </c>
      <c r="S1637" t="str">
        <f t="shared" si="154"/>
        <v>music</v>
      </c>
      <c r="T1637" s="7" t="str">
        <f t="shared" si="155"/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50"/>
        <v>40705.916666666664</v>
      </c>
      <c r="K1638">
        <v>1304129088</v>
      </c>
      <c r="L1638" s="11">
        <f t="shared" si="151"/>
        <v>40662.83666666667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52"/>
        <v>0.96566523605150212</v>
      </c>
      <c r="R1638" s="6">
        <f t="shared" si="153"/>
        <v>53.5632183908046</v>
      </c>
      <c r="S1638" t="str">
        <f t="shared" si="154"/>
        <v>music</v>
      </c>
      <c r="T1638" s="7" t="str">
        <f t="shared" si="155"/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50"/>
        <v>40178.735416666663</v>
      </c>
      <c r="K1639">
        <v>1257444140</v>
      </c>
      <c r="L1639" s="11">
        <f t="shared" si="151"/>
        <v>40122.501620370371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52"/>
        <v>0.96339113680154143</v>
      </c>
      <c r="R1639" s="6">
        <f t="shared" si="153"/>
        <v>34.6</v>
      </c>
      <c r="S1639" t="str">
        <f t="shared" si="154"/>
        <v>music</v>
      </c>
      <c r="T1639" s="7" t="str">
        <f t="shared" si="155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50"/>
        <v>41333.642361111109</v>
      </c>
      <c r="K1640">
        <v>1358180968</v>
      </c>
      <c r="L1640" s="11">
        <f t="shared" si="151"/>
        <v>41288.43712962963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52"/>
        <v>0.95238095238095233</v>
      </c>
      <c r="R1640" s="6">
        <f t="shared" si="153"/>
        <v>38.888888888888886</v>
      </c>
      <c r="S1640" t="str">
        <f t="shared" si="154"/>
        <v>music</v>
      </c>
      <c r="T1640" s="7" t="str">
        <f t="shared" si="155"/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50"/>
        <v>40971.402372685188</v>
      </c>
      <c r="K1641">
        <v>1328197165</v>
      </c>
      <c r="L1641" s="11">
        <f t="shared" si="151"/>
        <v>40941.402372685188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52"/>
        <v>1</v>
      </c>
      <c r="R1641" s="6">
        <f t="shared" si="153"/>
        <v>94.736842105263165</v>
      </c>
      <c r="S1641" t="str">
        <f t="shared" si="154"/>
        <v>music</v>
      </c>
      <c r="T1641" s="7" t="str">
        <f t="shared" si="155"/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50"/>
        <v>40392.832638888889</v>
      </c>
      <c r="K1642">
        <v>1279603955</v>
      </c>
      <c r="L1642" s="11">
        <f t="shared" si="151"/>
        <v>40378.98096064815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52"/>
        <v>0.58872012245378547</v>
      </c>
      <c r="R1642" s="6">
        <f t="shared" si="153"/>
        <v>39.967058823529413</v>
      </c>
      <c r="S1642" t="str">
        <f t="shared" si="154"/>
        <v>music</v>
      </c>
      <c r="T1642" s="7" t="str">
        <f t="shared" si="155"/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50"/>
        <v>41992.346574074079</v>
      </c>
      <c r="K1643">
        <v>1416406744</v>
      </c>
      <c r="L1643" s="11">
        <f t="shared" si="151"/>
        <v>41962.346574074079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52"/>
        <v>0.98619329388560162</v>
      </c>
      <c r="R1643" s="6">
        <f t="shared" si="153"/>
        <v>97.5</v>
      </c>
      <c r="S1643" t="str">
        <f t="shared" si="154"/>
        <v>music</v>
      </c>
      <c r="T1643" s="7" t="str">
        <f t="shared" si="155"/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50"/>
        <v>40707.774618055555</v>
      </c>
      <c r="K1644">
        <v>1306283727</v>
      </c>
      <c r="L1644" s="11">
        <f t="shared" si="151"/>
        <v>40687.774618055555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52"/>
        <v>1</v>
      </c>
      <c r="R1644" s="6">
        <f t="shared" si="153"/>
        <v>42.857142857142854</v>
      </c>
      <c r="S1644" t="str">
        <f t="shared" si="154"/>
        <v>music</v>
      </c>
      <c r="T1644" s="7" t="str">
        <f t="shared" si="155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50"/>
        <v>41176.574212962965</v>
      </c>
      <c r="K1645">
        <v>1345924012</v>
      </c>
      <c r="L1645" s="11">
        <f t="shared" si="151"/>
        <v>41146.574212962965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52"/>
        <v>0.80192461908580592</v>
      </c>
      <c r="R1645" s="6">
        <f t="shared" si="153"/>
        <v>168.51351351351352</v>
      </c>
      <c r="S1645" t="str">
        <f t="shared" si="154"/>
        <v>music</v>
      </c>
      <c r="T1645" s="7" t="str">
        <f t="shared" si="155"/>
        <v>pop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50"/>
        <v>41234.851388888885</v>
      </c>
      <c r="K1646">
        <v>1348363560</v>
      </c>
      <c r="L1646" s="11">
        <f t="shared" si="151"/>
        <v>41174.80972222222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52"/>
        <v>0.91324200913242004</v>
      </c>
      <c r="R1646" s="6">
        <f t="shared" si="153"/>
        <v>85.546875</v>
      </c>
      <c r="S1646" t="str">
        <f t="shared" si="154"/>
        <v>music</v>
      </c>
      <c r="T1646" s="7" t="str">
        <f t="shared" si="155"/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50"/>
        <v>41535.367361111115</v>
      </c>
      <c r="K1647">
        <v>1378306140</v>
      </c>
      <c r="L1647" s="11">
        <f t="shared" si="151"/>
        <v>41521.367361111115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52"/>
        <v>0.90252707581227432</v>
      </c>
      <c r="R1647" s="6">
        <f t="shared" si="153"/>
        <v>554</v>
      </c>
      <c r="S1647" t="str">
        <f t="shared" si="154"/>
        <v>music</v>
      </c>
      <c r="T1647" s="7" t="str">
        <f t="shared" si="155"/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50"/>
        <v>41865.507638888885</v>
      </c>
      <c r="K1648">
        <v>1405248503</v>
      </c>
      <c r="L1648" s="11">
        <f t="shared" si="151"/>
        <v>41833.200266203705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52"/>
        <v>0.90744101633393826</v>
      </c>
      <c r="R1648" s="6">
        <f t="shared" si="153"/>
        <v>26.554216867469879</v>
      </c>
      <c r="S1648" t="str">
        <f t="shared" si="154"/>
        <v>music</v>
      </c>
      <c r="T1648" s="7" t="str">
        <f t="shared" si="155"/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50"/>
        <v>41069.159456018519</v>
      </c>
      <c r="K1649">
        <v>1336643377</v>
      </c>
      <c r="L1649" s="11">
        <f t="shared" si="151"/>
        <v>41039.159456018519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52"/>
        <v>0.95492742551566079</v>
      </c>
      <c r="R1649" s="6">
        <f t="shared" si="153"/>
        <v>113.82608695652173</v>
      </c>
      <c r="S1649" t="str">
        <f t="shared" si="154"/>
        <v>music</v>
      </c>
      <c r="T1649" s="7" t="str">
        <f t="shared" si="155"/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50"/>
        <v>40622.412986111114</v>
      </c>
      <c r="K1650">
        <v>1298048082</v>
      </c>
      <c r="L1650" s="11">
        <f t="shared" si="151"/>
        <v>40592.454652777778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52"/>
        <v>0.79833391183616798</v>
      </c>
      <c r="R1650" s="6">
        <f t="shared" si="153"/>
        <v>32.011111111111113</v>
      </c>
      <c r="S1650" t="str">
        <f t="shared" si="154"/>
        <v>music</v>
      </c>
      <c r="T1650" s="7" t="str">
        <f t="shared" si="155"/>
        <v>pop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50"/>
        <v>41782.434664351851</v>
      </c>
      <c r="K1651">
        <v>1396974355</v>
      </c>
      <c r="L1651" s="11">
        <f t="shared" si="151"/>
        <v>41737.434664351851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52"/>
        <v>0.99415801356764066</v>
      </c>
      <c r="R1651" s="6">
        <f t="shared" si="153"/>
        <v>47.189259259259259</v>
      </c>
      <c r="S1651" t="str">
        <f t="shared" si="154"/>
        <v>music</v>
      </c>
      <c r="T1651" s="7" t="str">
        <f t="shared" si="155"/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50"/>
        <v>41556.185613425929</v>
      </c>
      <c r="K1652">
        <v>1378722437</v>
      </c>
      <c r="L1652" s="11">
        <f t="shared" si="151"/>
        <v>41526.185613425929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52"/>
        <v>0.70646414694454251</v>
      </c>
      <c r="R1652" s="6">
        <f t="shared" si="153"/>
        <v>88.46875</v>
      </c>
      <c r="S1652" t="str">
        <f t="shared" si="154"/>
        <v>music</v>
      </c>
      <c r="T1652" s="7" t="str">
        <f t="shared" si="155"/>
        <v>pop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50"/>
        <v>40659.040972222225</v>
      </c>
      <c r="K1653">
        <v>1300916220</v>
      </c>
      <c r="L1653" s="11">
        <f t="shared" si="151"/>
        <v>40625.650694444441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52"/>
        <v>0.99255583126550873</v>
      </c>
      <c r="R1653" s="6">
        <f t="shared" si="153"/>
        <v>100.75</v>
      </c>
      <c r="S1653" t="str">
        <f t="shared" si="154"/>
        <v>music</v>
      </c>
      <c r="T1653" s="7" t="str">
        <f t="shared" si="155"/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50"/>
        <v>41602.284641203703</v>
      </c>
      <c r="K1654">
        <v>1382701793</v>
      </c>
      <c r="L1654" s="11">
        <f t="shared" si="151"/>
        <v>41572.242974537039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52"/>
        <v>0.99337748344370858</v>
      </c>
      <c r="R1654" s="6">
        <f t="shared" si="153"/>
        <v>64.714285714285708</v>
      </c>
      <c r="S1654" t="str">
        <f t="shared" si="154"/>
        <v>music</v>
      </c>
      <c r="T1654" s="7" t="str">
        <f t="shared" si="155"/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50"/>
        <v>40657.584444444445</v>
      </c>
      <c r="K1655">
        <v>1300996896</v>
      </c>
      <c r="L1655" s="11">
        <f t="shared" si="151"/>
        <v>40626.584444444445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52"/>
        <v>0.57395265120208638</v>
      </c>
      <c r="R1655" s="6">
        <f t="shared" si="153"/>
        <v>51.854285714285716</v>
      </c>
      <c r="S1655" t="str">
        <f t="shared" si="154"/>
        <v>music</v>
      </c>
      <c r="T1655" s="7" t="str">
        <f t="shared" si="155"/>
        <v>pop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50"/>
        <v>41017.640740740739</v>
      </c>
      <c r="K1656">
        <v>1332192160</v>
      </c>
      <c r="L1656" s="11">
        <f t="shared" si="151"/>
        <v>40987.640740740739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52"/>
        <v>0.83396512509476872</v>
      </c>
      <c r="R1656" s="6">
        <f t="shared" si="153"/>
        <v>38.794117647058826</v>
      </c>
      <c r="S1656" t="str">
        <f t="shared" si="154"/>
        <v>music</v>
      </c>
      <c r="T1656" s="7" t="str">
        <f t="shared" si="155"/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50"/>
        <v>41004.500231481477</v>
      </c>
      <c r="K1657">
        <v>1331060420</v>
      </c>
      <c r="L1657" s="11">
        <f t="shared" si="151"/>
        <v>40974.541898148149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52"/>
        <v>0.69995333644423707</v>
      </c>
      <c r="R1657" s="6">
        <f t="shared" si="153"/>
        <v>44.645833333333336</v>
      </c>
      <c r="S1657" t="str">
        <f t="shared" si="154"/>
        <v>music</v>
      </c>
      <c r="T1657" s="7" t="str">
        <f t="shared" si="155"/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50"/>
        <v>41256.678842592592</v>
      </c>
      <c r="K1658">
        <v>1352845052</v>
      </c>
      <c r="L1658" s="11">
        <f t="shared" si="151"/>
        <v>41226.678842592592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52"/>
        <v>0.99666184725293416</v>
      </c>
      <c r="R1658" s="6">
        <f t="shared" si="153"/>
        <v>156.77333333333334</v>
      </c>
      <c r="S1658" t="str">
        <f t="shared" si="154"/>
        <v>music</v>
      </c>
      <c r="T1658" s="7" t="str">
        <f t="shared" si="155"/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50"/>
        <v>41053.532037037039</v>
      </c>
      <c r="K1659">
        <v>1335293168</v>
      </c>
      <c r="L1659" s="11">
        <f t="shared" si="151"/>
        <v>41023.532037037039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52"/>
        <v>0.95298178470616712</v>
      </c>
      <c r="R1659" s="6">
        <f t="shared" si="153"/>
        <v>118.70339366515837</v>
      </c>
      <c r="S1659" t="str">
        <f t="shared" si="154"/>
        <v>music</v>
      </c>
      <c r="T1659" s="7" t="str">
        <f t="shared" si="155"/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50"/>
        <v>41261.347222222219</v>
      </c>
      <c r="K1660">
        <v>1352524767</v>
      </c>
      <c r="L1660" s="11">
        <f t="shared" si="151"/>
        <v>41222.97184027778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52"/>
        <v>0.75623897151499875</v>
      </c>
      <c r="R1660" s="6">
        <f t="shared" si="153"/>
        <v>74.149532710280369</v>
      </c>
      <c r="S1660" t="str">
        <f t="shared" si="154"/>
        <v>music</v>
      </c>
      <c r="T1660" s="7" t="str">
        <f t="shared" si="155"/>
        <v>pop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50"/>
        <v>41625.25</v>
      </c>
      <c r="K1661">
        <v>1384811721</v>
      </c>
      <c r="L1661" s="11">
        <f t="shared" si="151"/>
        <v>41596.663437499999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52"/>
        <v>0.88652482269503541</v>
      </c>
      <c r="R1661" s="6">
        <f t="shared" si="153"/>
        <v>12.533333333333333</v>
      </c>
      <c r="S1661" t="str">
        <f t="shared" si="154"/>
        <v>music</v>
      </c>
      <c r="T1661" s="7" t="str">
        <f t="shared" si="155"/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50"/>
        <v>42490.665972222225</v>
      </c>
      <c r="K1662">
        <v>1459355950</v>
      </c>
      <c r="L1662" s="11">
        <f t="shared" si="151"/>
        <v>42459.443865740745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52"/>
        <v>7.9760717846460619E-2</v>
      </c>
      <c r="R1662" s="6">
        <f t="shared" si="153"/>
        <v>27.861111111111111</v>
      </c>
      <c r="S1662" t="str">
        <f t="shared" si="154"/>
        <v>music</v>
      </c>
      <c r="T1662" s="7" t="str">
        <f t="shared" si="155"/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50"/>
        <v>42386.625</v>
      </c>
      <c r="K1663">
        <v>1449359831</v>
      </c>
      <c r="L1663" s="11">
        <f t="shared" si="151"/>
        <v>42343.748043981483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52"/>
        <v>0.9755495183996048</v>
      </c>
      <c r="R1663" s="6">
        <f t="shared" si="153"/>
        <v>80.178217821782184</v>
      </c>
      <c r="S1663" t="str">
        <f t="shared" si="154"/>
        <v>music</v>
      </c>
      <c r="T1663" s="7" t="str">
        <f t="shared" si="155"/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50"/>
        <v>40907.99</v>
      </c>
      <c r="K1664">
        <v>1320122736</v>
      </c>
      <c r="L1664" s="11">
        <f t="shared" si="151"/>
        <v>40847.948333333334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52"/>
        <v>0.97430276458409448</v>
      </c>
      <c r="R1664" s="6">
        <f t="shared" si="153"/>
        <v>132.43548387096774</v>
      </c>
      <c r="S1664" t="str">
        <f t="shared" si="154"/>
        <v>music</v>
      </c>
      <c r="T1664" s="7" t="str">
        <f t="shared" si="155"/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50"/>
        <v>42035.77207175926</v>
      </c>
      <c r="K1665">
        <v>1420158707</v>
      </c>
      <c r="L1665" s="11">
        <f t="shared" si="151"/>
        <v>42005.77207175926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52"/>
        <v>0.92592592592592593</v>
      </c>
      <c r="R1665" s="6">
        <f t="shared" si="153"/>
        <v>33.75</v>
      </c>
      <c r="S1665" t="str">
        <f t="shared" si="154"/>
        <v>music</v>
      </c>
      <c r="T1665" s="7" t="str">
        <f t="shared" si="155"/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50"/>
        <v>40983.915972222225</v>
      </c>
      <c r="K1666">
        <v>1328033818</v>
      </c>
      <c r="L1666" s="11">
        <f t="shared" si="151"/>
        <v>40939.511782407411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52"/>
        <v>0.81693473018279739</v>
      </c>
      <c r="R1666" s="6">
        <f t="shared" si="153"/>
        <v>34.384494382022467</v>
      </c>
      <c r="S1666" t="str">
        <f t="shared" si="154"/>
        <v>music</v>
      </c>
      <c r="T1666" s="7" t="str">
        <f t="shared" si="155"/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56">(I1667/86400)+25569+(-6/24)</f>
        <v>40595.875</v>
      </c>
      <c r="K1667">
        <v>1295624113</v>
      </c>
      <c r="L1667" s="11">
        <f t="shared" ref="L1667:L1730" si="157">(K1667/86400)+25569+(-6/24)</f>
        <v>40564.399456018517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58">D1667/E1667</f>
        <v>0.83712030614685484</v>
      </c>
      <c r="R1667" s="6">
        <f t="shared" ref="R1667:R1730" si="159">E1667/N1667</f>
        <v>44.956989247311824</v>
      </c>
      <c r="S1667" t="str">
        <f t="shared" ref="S1667:S1730" si="160">LEFT(P1667,SEARCH("/",P1667,1)-1)</f>
        <v>music</v>
      </c>
      <c r="T1667" s="7" t="str">
        <f t="shared" ref="T1667:T1730" si="161">RIGHT(P1667,LEN(P1667) - SEARCH("/", P1667, SEARCH("/", P1667)))</f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56"/>
        <v>41360.961493055554</v>
      </c>
      <c r="K1668">
        <v>1361858673</v>
      </c>
      <c r="L1668" s="11">
        <f t="shared" si="157"/>
        <v>41331.003159722226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58"/>
        <v>0.62158130283441071</v>
      </c>
      <c r="R1668" s="6">
        <f t="shared" si="159"/>
        <v>41.04081632653061</v>
      </c>
      <c r="S1668" t="str">
        <f t="shared" si="160"/>
        <v>music</v>
      </c>
      <c r="T1668" s="7" t="str">
        <f t="shared" si="161"/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56"/>
        <v>41709.040972222225</v>
      </c>
      <c r="K1669">
        <v>1392169298</v>
      </c>
      <c r="L1669" s="11">
        <f t="shared" si="157"/>
        <v>41681.8205787037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58"/>
        <v>0.78831439833062833</v>
      </c>
      <c r="R1669" s="6">
        <f t="shared" si="159"/>
        <v>52.597560975609753</v>
      </c>
      <c r="S1669" t="str">
        <f t="shared" si="160"/>
        <v>music</v>
      </c>
      <c r="T1669" s="7" t="str">
        <f t="shared" si="161"/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56"/>
        <v>40874.941423611112</v>
      </c>
      <c r="K1670">
        <v>1319859339</v>
      </c>
      <c r="L1670" s="11">
        <f t="shared" si="157"/>
        <v>40844.899756944447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58"/>
        <v>0.97430276458409448</v>
      </c>
      <c r="R1670" s="6">
        <f t="shared" si="159"/>
        <v>70.784482758620683</v>
      </c>
      <c r="S1670" t="str">
        <f t="shared" si="160"/>
        <v>music</v>
      </c>
      <c r="T1670" s="7" t="str">
        <f t="shared" si="161"/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56"/>
        <v>42521.635138888887</v>
      </c>
      <c r="K1671">
        <v>1459545276</v>
      </c>
      <c r="L1671" s="11">
        <f t="shared" si="157"/>
        <v>42461.635138888887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58"/>
        <v>0.7155635062611807</v>
      </c>
      <c r="R1671" s="6">
        <f t="shared" si="159"/>
        <v>53.75</v>
      </c>
      <c r="S1671" t="str">
        <f t="shared" si="160"/>
        <v>music</v>
      </c>
      <c r="T1671" s="7" t="str">
        <f t="shared" si="161"/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56"/>
        <v>40363.916666666664</v>
      </c>
      <c r="K1672">
        <v>1273961999</v>
      </c>
      <c r="L1672" s="11">
        <f t="shared" si="157"/>
        <v>40313.680543981478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58"/>
        <v>0.97465886939571145</v>
      </c>
      <c r="R1672" s="6">
        <f t="shared" si="159"/>
        <v>44.608695652173914</v>
      </c>
      <c r="S1672" t="str">
        <f t="shared" si="160"/>
        <v>music</v>
      </c>
      <c r="T1672" s="7" t="str">
        <f t="shared" si="161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56"/>
        <v>42583.29414351852</v>
      </c>
      <c r="K1673">
        <v>1467464614</v>
      </c>
      <c r="L1673" s="11">
        <f t="shared" si="157"/>
        <v>42553.29414351852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58"/>
        <v>0.9933100567676697</v>
      </c>
      <c r="R1673" s="6">
        <f t="shared" si="159"/>
        <v>26.148961038961041</v>
      </c>
      <c r="S1673" t="str">
        <f t="shared" si="160"/>
        <v>music</v>
      </c>
      <c r="T1673" s="7" t="str">
        <f t="shared" si="161"/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56"/>
        <v>41064.406597222223</v>
      </c>
      <c r="K1674">
        <v>1336232730</v>
      </c>
      <c r="L1674" s="11">
        <f t="shared" si="157"/>
        <v>41034.406597222223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58"/>
        <v>0.88541666666666663</v>
      </c>
      <c r="R1674" s="6">
        <f t="shared" si="159"/>
        <v>39.183673469387756</v>
      </c>
      <c r="S1674" t="str">
        <f t="shared" si="160"/>
        <v>music</v>
      </c>
      <c r="T1674" s="7" t="str">
        <f t="shared" si="161"/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56"/>
        <v>42069.628379629634</v>
      </c>
      <c r="K1675">
        <v>1423083892</v>
      </c>
      <c r="L1675" s="11">
        <f t="shared" si="157"/>
        <v>42039.628379629634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58"/>
        <v>0.7806691449814126</v>
      </c>
      <c r="R1675" s="6">
        <f t="shared" si="159"/>
        <v>45.593220338983052</v>
      </c>
      <c r="S1675" t="str">
        <f t="shared" si="160"/>
        <v>music</v>
      </c>
      <c r="T1675" s="7" t="str">
        <f t="shared" si="161"/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56"/>
        <v>42600.040972222225</v>
      </c>
      <c r="K1676">
        <v>1468852306</v>
      </c>
      <c r="L1676" s="11">
        <f t="shared" si="157"/>
        <v>42569.355393518519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58"/>
        <v>0.49578582052553299</v>
      </c>
      <c r="R1676" s="6">
        <f t="shared" si="159"/>
        <v>89.247787610619469</v>
      </c>
      <c r="S1676" t="str">
        <f t="shared" si="160"/>
        <v>music</v>
      </c>
      <c r="T1676" s="7" t="str">
        <f t="shared" si="161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56"/>
        <v>40832.668749999997</v>
      </c>
      <c r="K1677">
        <v>1316194540</v>
      </c>
      <c r="L1677" s="11">
        <f t="shared" si="157"/>
        <v>40802.483101851853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58"/>
        <v>0.7277172963847004</v>
      </c>
      <c r="R1677" s="6">
        <f t="shared" si="159"/>
        <v>40.416470588235299</v>
      </c>
      <c r="S1677" t="str">
        <f t="shared" si="160"/>
        <v>music</v>
      </c>
      <c r="T1677" s="7" t="str">
        <f t="shared" si="161"/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56"/>
        <v>41019.915972222225</v>
      </c>
      <c r="K1678">
        <v>1330968347</v>
      </c>
      <c r="L1678" s="11">
        <f t="shared" si="157"/>
        <v>40973.476238425923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58"/>
        <v>0.86705202312138729</v>
      </c>
      <c r="R1678" s="6">
        <f t="shared" si="159"/>
        <v>82.38095238095238</v>
      </c>
      <c r="S1678" t="str">
        <f t="shared" si="160"/>
        <v>music</v>
      </c>
      <c r="T1678" s="7" t="str">
        <f t="shared" si="161"/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56"/>
        <v>42475.999305555553</v>
      </c>
      <c r="K1679">
        <v>1455615976</v>
      </c>
      <c r="L1679" s="11">
        <f t="shared" si="157"/>
        <v>42416.157129629632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58"/>
        <v>0.89552238805970152</v>
      </c>
      <c r="R1679" s="6">
        <f t="shared" si="159"/>
        <v>159.52380952380952</v>
      </c>
      <c r="S1679" t="str">
        <f t="shared" si="160"/>
        <v>music</v>
      </c>
      <c r="T1679" s="7" t="str">
        <f t="shared" si="161"/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56"/>
        <v>41676.604988425926</v>
      </c>
      <c r="K1680">
        <v>1390509071</v>
      </c>
      <c r="L1680" s="11">
        <f t="shared" si="157"/>
        <v>41662.604988425926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58"/>
        <v>0.84459459459459463</v>
      </c>
      <c r="R1680" s="6">
        <f t="shared" si="159"/>
        <v>36.244897959183675</v>
      </c>
      <c r="S1680" t="str">
        <f t="shared" si="160"/>
        <v>music</v>
      </c>
      <c r="T1680" s="7" t="str">
        <f t="shared" si="161"/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56"/>
        <v>40745.818807870368</v>
      </c>
      <c r="K1681">
        <v>1309311545</v>
      </c>
      <c r="L1681" s="11">
        <f t="shared" si="157"/>
        <v>40722.818807870368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58"/>
        <v>0.5714285714285714</v>
      </c>
      <c r="R1681" s="6">
        <f t="shared" si="159"/>
        <v>62.5</v>
      </c>
      <c r="S1681" t="str">
        <f t="shared" si="160"/>
        <v>music</v>
      </c>
      <c r="T1681" s="7" t="str">
        <f t="shared" si="161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56"/>
        <v>41832.507719907408</v>
      </c>
      <c r="K1682">
        <v>1402596667</v>
      </c>
      <c r="L1682" s="11">
        <f t="shared" si="157"/>
        <v>41802.507719907408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58"/>
        <v>0.85106382978723405</v>
      </c>
      <c r="R1682" s="6">
        <f t="shared" si="159"/>
        <v>47</v>
      </c>
      <c r="S1682" t="str">
        <f t="shared" si="160"/>
        <v>music</v>
      </c>
      <c r="T1682" s="7" t="str">
        <f t="shared" si="161"/>
        <v>pop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56"/>
        <v>42822.833333333328</v>
      </c>
      <c r="K1683">
        <v>1486522484</v>
      </c>
      <c r="L1683" s="11">
        <f t="shared" si="157"/>
        <v>42773.871342592596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58"/>
        <v>0.98597817681410116</v>
      </c>
      <c r="R1683" s="6">
        <f t="shared" si="159"/>
        <v>74.575090497737563</v>
      </c>
      <c r="S1683" t="str">
        <f t="shared" si="160"/>
        <v>music</v>
      </c>
      <c r="T1683" s="7" t="str">
        <f t="shared" si="161"/>
        <v>faith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56"/>
        <v>42838.921990740739</v>
      </c>
      <c r="K1684">
        <v>1486962460</v>
      </c>
      <c r="L1684" s="11">
        <f t="shared" si="157"/>
        <v>42778.96365740741</v>
      </c>
      <c r="M1684" t="b">
        <v>0</v>
      </c>
      <c r="N1684">
        <v>0</v>
      </c>
      <c r="O1684" t="b">
        <v>0</v>
      </c>
      <c r="P1684" t="s">
        <v>8293</v>
      </c>
      <c r="Q1684" s="5" t="e">
        <f t="shared" si="158"/>
        <v>#DIV/0!</v>
      </c>
      <c r="R1684" s="6" t="e">
        <f t="shared" si="159"/>
        <v>#DIV/0!</v>
      </c>
      <c r="S1684" t="str">
        <f t="shared" si="160"/>
        <v>music</v>
      </c>
      <c r="T1684" s="7" t="str">
        <f t="shared" si="161"/>
        <v>faith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56"/>
        <v>42832.531689814816</v>
      </c>
      <c r="K1685">
        <v>1489517138</v>
      </c>
      <c r="L1685" s="11">
        <f t="shared" si="157"/>
        <v>42808.531689814816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58"/>
        <v>4.6052631578947372</v>
      </c>
      <c r="R1685" s="6">
        <f t="shared" si="159"/>
        <v>76</v>
      </c>
      <c r="S1685" t="str">
        <f t="shared" si="160"/>
        <v>music</v>
      </c>
      <c r="T1685" s="7" t="str">
        <f t="shared" si="161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56"/>
        <v>42811.523622685185</v>
      </c>
      <c r="K1686">
        <v>1487360041</v>
      </c>
      <c r="L1686" s="11">
        <f t="shared" si="157"/>
        <v>42783.565289351856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58"/>
        <v>0.91638029782359676</v>
      </c>
      <c r="R1686" s="6">
        <f t="shared" si="159"/>
        <v>86.43564356435644</v>
      </c>
      <c r="S1686" t="str">
        <f t="shared" si="160"/>
        <v>music</v>
      </c>
      <c r="T1686" s="7" t="str">
        <f t="shared" si="161"/>
        <v>faith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56"/>
        <v>42817.958599537036</v>
      </c>
      <c r="K1687">
        <v>1487743223</v>
      </c>
      <c r="L1687" s="11">
        <f t="shared" si="157"/>
        <v>42788.0002662037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58"/>
        <v>0.97222222222222221</v>
      </c>
      <c r="R1687" s="6">
        <f t="shared" si="159"/>
        <v>24</v>
      </c>
      <c r="S1687" t="str">
        <f t="shared" si="160"/>
        <v>music</v>
      </c>
      <c r="T1687" s="7" t="str">
        <f t="shared" si="161"/>
        <v>faith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56"/>
        <v>42852.552303240736</v>
      </c>
      <c r="K1688">
        <v>1488140119</v>
      </c>
      <c r="L1688" s="11">
        <f t="shared" si="157"/>
        <v>42792.593969907408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58"/>
        <v>277.77777777777777</v>
      </c>
      <c r="R1688" s="6">
        <f t="shared" si="159"/>
        <v>18</v>
      </c>
      <c r="S1688" t="str">
        <f t="shared" si="160"/>
        <v>music</v>
      </c>
      <c r="T1688" s="7" t="str">
        <f t="shared" si="161"/>
        <v>faith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56"/>
        <v>42835.59375</v>
      </c>
      <c r="K1689">
        <v>1488935245</v>
      </c>
      <c r="L1689" s="11">
        <f t="shared" si="157"/>
        <v>42801.796817129631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58"/>
        <v>3.2</v>
      </c>
      <c r="R1689" s="6">
        <f t="shared" si="159"/>
        <v>80.128205128205124</v>
      </c>
      <c r="S1689" t="str">
        <f t="shared" si="160"/>
        <v>music</v>
      </c>
      <c r="T1689" s="7" t="str">
        <f t="shared" si="161"/>
        <v>faith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56"/>
        <v>42834.242986111116</v>
      </c>
      <c r="K1690">
        <v>1489150194</v>
      </c>
      <c r="L1690" s="11">
        <f t="shared" si="157"/>
        <v>42804.284652777773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58"/>
        <v>2.2573363431151243</v>
      </c>
      <c r="R1690" s="6">
        <f t="shared" si="159"/>
        <v>253.14285714285714</v>
      </c>
      <c r="S1690" t="str">
        <f t="shared" si="160"/>
        <v>music</v>
      </c>
      <c r="T1690" s="7" t="str">
        <f t="shared" si="161"/>
        <v>faith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56"/>
        <v>42810.650810185187</v>
      </c>
      <c r="K1691">
        <v>1487111830</v>
      </c>
      <c r="L1691" s="11">
        <f t="shared" si="157"/>
        <v>42780.692476851851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58"/>
        <v>1</v>
      </c>
      <c r="R1691" s="6">
        <f t="shared" si="159"/>
        <v>171.42857142857142</v>
      </c>
      <c r="S1691" t="str">
        <f t="shared" si="160"/>
        <v>music</v>
      </c>
      <c r="T1691" s="7" t="str">
        <f t="shared" si="161"/>
        <v>faith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56"/>
        <v>42831.139374999999</v>
      </c>
      <c r="K1692">
        <v>1488882042</v>
      </c>
      <c r="L1692" s="11">
        <f t="shared" si="157"/>
        <v>42801.18104166667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58"/>
        <v>3.9370078740157481</v>
      </c>
      <c r="R1692" s="6">
        <f t="shared" si="159"/>
        <v>57.727272727272727</v>
      </c>
      <c r="S1692" t="str">
        <f t="shared" si="160"/>
        <v>music</v>
      </c>
      <c r="T1692" s="7" t="str">
        <f t="shared" si="161"/>
        <v>faith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56"/>
        <v>42827.791666666672</v>
      </c>
      <c r="K1693">
        <v>1488387008</v>
      </c>
      <c r="L1693" s="11">
        <f t="shared" si="157"/>
        <v>42795.451481481483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58"/>
        <v>2.9874526986656043</v>
      </c>
      <c r="R1693" s="6">
        <f t="shared" si="159"/>
        <v>264.26315789473682</v>
      </c>
      <c r="S1693" t="str">
        <f t="shared" si="160"/>
        <v>music</v>
      </c>
      <c r="T1693" s="7" t="str">
        <f t="shared" si="161"/>
        <v>faith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56"/>
        <v>42820.749305555553</v>
      </c>
      <c r="K1694">
        <v>1487734667</v>
      </c>
      <c r="L1694" s="11">
        <f t="shared" si="157"/>
        <v>42787.901238425926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58"/>
        <v>2.0920502092050208</v>
      </c>
      <c r="R1694" s="6">
        <f t="shared" si="159"/>
        <v>159.33333333333334</v>
      </c>
      <c r="S1694" t="str">
        <f t="shared" si="160"/>
        <v>music</v>
      </c>
      <c r="T1694" s="7" t="str">
        <f t="shared" si="161"/>
        <v>faith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56"/>
        <v>42834.583333333328</v>
      </c>
      <c r="K1695">
        <v>1489097112</v>
      </c>
      <c r="L1695" s="11">
        <f t="shared" si="157"/>
        <v>42803.670277777783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58"/>
        <v>10.714285714285714</v>
      </c>
      <c r="R1695" s="6">
        <f t="shared" si="159"/>
        <v>35</v>
      </c>
      <c r="S1695" t="str">
        <f t="shared" si="160"/>
        <v>music</v>
      </c>
      <c r="T1695" s="7" t="str">
        <f t="shared" si="161"/>
        <v>faith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56"/>
        <v>42820.941666666666</v>
      </c>
      <c r="K1696">
        <v>1488038674</v>
      </c>
      <c r="L1696" s="11">
        <f t="shared" si="157"/>
        <v>42791.419837962967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58"/>
        <v>2000</v>
      </c>
      <c r="R1696" s="6">
        <f t="shared" si="159"/>
        <v>5</v>
      </c>
      <c r="S1696" t="str">
        <f t="shared" si="160"/>
        <v>music</v>
      </c>
      <c r="T1696" s="7" t="str">
        <f t="shared" si="161"/>
        <v>faith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56"/>
        <v>42834.791666666672</v>
      </c>
      <c r="K1697">
        <v>1488847514</v>
      </c>
      <c r="L1697" s="11">
        <f t="shared" si="157"/>
        <v>42800.781412037039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58"/>
        <v>8.5409252669039137</v>
      </c>
      <c r="R1697" s="6">
        <f t="shared" si="159"/>
        <v>61.086956521739133</v>
      </c>
      <c r="S1697" t="str">
        <f t="shared" si="160"/>
        <v>music</v>
      </c>
      <c r="T1697" s="7" t="str">
        <f t="shared" si="161"/>
        <v>faith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56"/>
        <v>42825.777905092589</v>
      </c>
      <c r="K1698">
        <v>1488418811</v>
      </c>
      <c r="L1698" s="11">
        <f t="shared" si="157"/>
        <v>42795.819571759261</v>
      </c>
      <c r="M1698" t="b">
        <v>0</v>
      </c>
      <c r="N1698">
        <v>0</v>
      </c>
      <c r="O1698" t="b">
        <v>0</v>
      </c>
      <c r="P1698" t="s">
        <v>8293</v>
      </c>
      <c r="Q1698" s="5" t="e">
        <f t="shared" si="158"/>
        <v>#DIV/0!</v>
      </c>
      <c r="R1698" s="6" t="e">
        <f t="shared" si="159"/>
        <v>#DIV/0!</v>
      </c>
      <c r="S1698" t="str">
        <f t="shared" si="160"/>
        <v>music</v>
      </c>
      <c r="T1698" s="7" t="str">
        <f t="shared" si="161"/>
        <v>faith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56"/>
        <v>42834.741296296299</v>
      </c>
      <c r="K1699">
        <v>1489193248</v>
      </c>
      <c r="L1699" s="11">
        <f t="shared" si="157"/>
        <v>42804.782962962963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58"/>
        <v>4.9485352335708628</v>
      </c>
      <c r="R1699" s="6">
        <f t="shared" si="159"/>
        <v>114.81818181818181</v>
      </c>
      <c r="S1699" t="str">
        <f t="shared" si="160"/>
        <v>music</v>
      </c>
      <c r="T1699" s="7" t="str">
        <f t="shared" si="161"/>
        <v>faith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56"/>
        <v>42819.897916666669</v>
      </c>
      <c r="K1700">
        <v>1488430760</v>
      </c>
      <c r="L1700" s="11">
        <f t="shared" si="157"/>
        <v>42795.957870370374</v>
      </c>
      <c r="M1700" t="b">
        <v>0</v>
      </c>
      <c r="N1700">
        <v>0</v>
      </c>
      <c r="O1700" t="b">
        <v>0</v>
      </c>
      <c r="P1700" t="s">
        <v>8293</v>
      </c>
      <c r="Q1700" s="5" t="e">
        <f t="shared" si="158"/>
        <v>#DIV/0!</v>
      </c>
      <c r="R1700" s="6" t="e">
        <f t="shared" si="159"/>
        <v>#DIV/0!</v>
      </c>
      <c r="S1700" t="str">
        <f t="shared" si="160"/>
        <v>music</v>
      </c>
      <c r="T1700" s="7" t="str">
        <f t="shared" si="161"/>
        <v>faith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56"/>
        <v>42836.613946759258</v>
      </c>
      <c r="K1701">
        <v>1489351445</v>
      </c>
      <c r="L1701" s="11">
        <f t="shared" si="157"/>
        <v>42806.613946759258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58"/>
        <v>23.63425925925926</v>
      </c>
      <c r="R1701" s="6">
        <f t="shared" si="159"/>
        <v>54</v>
      </c>
      <c r="S1701" t="str">
        <f t="shared" si="160"/>
        <v>music</v>
      </c>
      <c r="T1701" s="7" t="str">
        <f t="shared" si="161"/>
        <v>faith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56"/>
        <v>42825.916666666672</v>
      </c>
      <c r="K1702">
        <v>1488418990</v>
      </c>
      <c r="L1702" s="11">
        <f t="shared" si="157"/>
        <v>42795.821643518517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58"/>
        <v>3.8372985418265539</v>
      </c>
      <c r="R1702" s="6">
        <f t="shared" si="159"/>
        <v>65.974683544303801</v>
      </c>
      <c r="S1702" t="str">
        <f t="shared" si="160"/>
        <v>music</v>
      </c>
      <c r="T1702" s="7" t="str">
        <f t="shared" si="161"/>
        <v>faith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56"/>
        <v>42019.414409722223</v>
      </c>
      <c r="K1703">
        <v>1418745405</v>
      </c>
      <c r="L1703" s="11">
        <f t="shared" si="157"/>
        <v>41989.414409722223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58"/>
        <v>505</v>
      </c>
      <c r="R1703" s="6">
        <f t="shared" si="159"/>
        <v>5</v>
      </c>
      <c r="S1703" t="str">
        <f t="shared" si="160"/>
        <v>music</v>
      </c>
      <c r="T1703" s="7" t="str">
        <f t="shared" si="161"/>
        <v>faith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56"/>
        <v>42093.578125</v>
      </c>
      <c r="K1704">
        <v>1425156750</v>
      </c>
      <c r="L1704" s="11">
        <f t="shared" si="157"/>
        <v>42063.619791666672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58"/>
        <v>16500</v>
      </c>
      <c r="R1704" s="6">
        <f t="shared" si="159"/>
        <v>1</v>
      </c>
      <c r="S1704" t="str">
        <f t="shared" si="160"/>
        <v>music</v>
      </c>
      <c r="T1704" s="7" t="str">
        <f t="shared" si="161"/>
        <v>faith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56"/>
        <v>42247.031678240739</v>
      </c>
      <c r="K1705">
        <v>1435819537</v>
      </c>
      <c r="L1705" s="11">
        <f t="shared" si="157"/>
        <v>42187.031678240739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58"/>
        <v>98.039215686274517</v>
      </c>
      <c r="R1705" s="6">
        <f t="shared" si="159"/>
        <v>25.5</v>
      </c>
      <c r="S1705" t="str">
        <f t="shared" si="160"/>
        <v>music</v>
      </c>
      <c r="T1705" s="7" t="str">
        <f t="shared" si="161"/>
        <v>faith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56"/>
        <v>42050.889733796299</v>
      </c>
      <c r="K1706">
        <v>1421464873</v>
      </c>
      <c r="L1706" s="11">
        <f t="shared" si="157"/>
        <v>42020.889733796299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58"/>
        <v>1.5360983102918586</v>
      </c>
      <c r="R1706" s="6">
        <f t="shared" si="159"/>
        <v>118.36363636363636</v>
      </c>
      <c r="S1706" t="str">
        <f t="shared" si="160"/>
        <v>music</v>
      </c>
      <c r="T1706" s="7" t="str">
        <f t="shared" si="161"/>
        <v>faith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56"/>
        <v>42256.416666666672</v>
      </c>
      <c r="K1707">
        <v>1440807846</v>
      </c>
      <c r="L1707" s="11">
        <f t="shared" si="157"/>
        <v>42244.766736111109</v>
      </c>
      <c r="M1707" t="b">
        <v>0</v>
      </c>
      <c r="N1707">
        <v>0</v>
      </c>
      <c r="O1707" t="b">
        <v>0</v>
      </c>
      <c r="P1707" t="s">
        <v>8293</v>
      </c>
      <c r="Q1707" s="5" t="e">
        <f t="shared" si="158"/>
        <v>#DIV/0!</v>
      </c>
      <c r="R1707" s="6" t="e">
        <f t="shared" si="159"/>
        <v>#DIV/0!</v>
      </c>
      <c r="S1707" t="str">
        <f t="shared" si="160"/>
        <v>music</v>
      </c>
      <c r="T1707" s="7" t="str">
        <f t="shared" si="161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56"/>
        <v>42239.056388888886</v>
      </c>
      <c r="K1708">
        <v>1435130472</v>
      </c>
      <c r="L1708" s="11">
        <f t="shared" si="157"/>
        <v>42179.056388888886</v>
      </c>
      <c r="M1708" t="b">
        <v>0</v>
      </c>
      <c r="N1708">
        <v>0</v>
      </c>
      <c r="O1708" t="b">
        <v>0</v>
      </c>
      <c r="P1708" t="s">
        <v>8293</v>
      </c>
      <c r="Q1708" s="5" t="e">
        <f t="shared" si="158"/>
        <v>#DIV/0!</v>
      </c>
      <c r="R1708" s="6" t="e">
        <f t="shared" si="159"/>
        <v>#DIV/0!</v>
      </c>
      <c r="S1708" t="str">
        <f t="shared" si="160"/>
        <v>music</v>
      </c>
      <c r="T1708" s="7" t="str">
        <f t="shared" si="161"/>
        <v>faith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56"/>
        <v>42457.429340277777</v>
      </c>
      <c r="K1709">
        <v>1456593495</v>
      </c>
      <c r="L1709" s="11">
        <f t="shared" si="157"/>
        <v>42427.471006944441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58"/>
        <v>10.266940451745381</v>
      </c>
      <c r="R1709" s="6">
        <f t="shared" si="159"/>
        <v>54.111111111111114</v>
      </c>
      <c r="S1709" t="str">
        <f t="shared" si="160"/>
        <v>music</v>
      </c>
      <c r="T1709" s="7" t="str">
        <f t="shared" si="161"/>
        <v>faith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56"/>
        <v>42491.616967592592</v>
      </c>
      <c r="K1710">
        <v>1458679706</v>
      </c>
      <c r="L1710" s="11">
        <f t="shared" si="157"/>
        <v>42451.616967592592</v>
      </c>
      <c r="M1710" t="b">
        <v>0</v>
      </c>
      <c r="N1710">
        <v>0</v>
      </c>
      <c r="O1710" t="b">
        <v>0</v>
      </c>
      <c r="P1710" t="s">
        <v>8293</v>
      </c>
      <c r="Q1710" s="5" t="e">
        <f t="shared" si="158"/>
        <v>#DIV/0!</v>
      </c>
      <c r="R1710" s="6" t="e">
        <f t="shared" si="159"/>
        <v>#DIV/0!</v>
      </c>
      <c r="S1710" t="str">
        <f t="shared" si="160"/>
        <v>music</v>
      </c>
      <c r="T1710" s="7" t="str">
        <f t="shared" si="161"/>
        <v>faith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56"/>
        <v>41882.568749999999</v>
      </c>
      <c r="K1711">
        <v>1405949514</v>
      </c>
      <c r="L1711" s="11">
        <f t="shared" si="157"/>
        <v>41841.313819444447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58"/>
        <v>20.588235294117649</v>
      </c>
      <c r="R1711" s="6">
        <f t="shared" si="159"/>
        <v>21.25</v>
      </c>
      <c r="S1711" t="str">
        <f t="shared" si="160"/>
        <v>music</v>
      </c>
      <c r="T1711" s="7" t="str">
        <f t="shared" si="161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56"/>
        <v>42387.291666666672</v>
      </c>
      <c r="K1712">
        <v>1449151888</v>
      </c>
      <c r="L1712" s="11">
        <f t="shared" si="157"/>
        <v>42341.341296296298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58"/>
        <v>147.05882352941177</v>
      </c>
      <c r="R1712" s="6">
        <f t="shared" si="159"/>
        <v>34</v>
      </c>
      <c r="S1712" t="str">
        <f t="shared" si="160"/>
        <v>music</v>
      </c>
      <c r="T1712" s="7" t="str">
        <f t="shared" si="161"/>
        <v>faith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56"/>
        <v>41883.396226851852</v>
      </c>
      <c r="K1713">
        <v>1406907034</v>
      </c>
      <c r="L1713" s="11">
        <f t="shared" si="157"/>
        <v>41852.396226851852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58"/>
        <v>9.5238095238095237</v>
      </c>
      <c r="R1713" s="6">
        <f t="shared" si="159"/>
        <v>525</v>
      </c>
      <c r="S1713" t="str">
        <f t="shared" si="160"/>
        <v>music</v>
      </c>
      <c r="T1713" s="7" t="str">
        <f t="shared" si="161"/>
        <v>faith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56"/>
        <v>42185.663807870369</v>
      </c>
      <c r="K1714">
        <v>1430517353</v>
      </c>
      <c r="L1714" s="11">
        <f t="shared" si="157"/>
        <v>42125.663807870369</v>
      </c>
      <c r="M1714" t="b">
        <v>0</v>
      </c>
      <c r="N1714">
        <v>0</v>
      </c>
      <c r="O1714" t="b">
        <v>0</v>
      </c>
      <c r="P1714" t="s">
        <v>8293</v>
      </c>
      <c r="Q1714" s="5" t="e">
        <f t="shared" si="158"/>
        <v>#DIV/0!</v>
      </c>
      <c r="R1714" s="6" t="e">
        <f t="shared" si="159"/>
        <v>#DIV/0!</v>
      </c>
      <c r="S1714" t="str">
        <f t="shared" si="160"/>
        <v>music</v>
      </c>
      <c r="T1714" s="7" t="str">
        <f t="shared" si="161"/>
        <v>faith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56"/>
        <v>41917.551064814819</v>
      </c>
      <c r="K1715">
        <v>1409944412</v>
      </c>
      <c r="L1715" s="11">
        <f t="shared" si="157"/>
        <v>41887.551064814819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58"/>
        <v>60</v>
      </c>
      <c r="R1715" s="6">
        <f t="shared" si="159"/>
        <v>50</v>
      </c>
      <c r="S1715" t="str">
        <f t="shared" si="160"/>
        <v>music</v>
      </c>
      <c r="T1715" s="7" t="str">
        <f t="shared" si="161"/>
        <v>faith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56"/>
        <v>42125.668530092589</v>
      </c>
      <c r="K1716">
        <v>1427925761</v>
      </c>
      <c r="L1716" s="11">
        <f t="shared" si="157"/>
        <v>42095.668530092589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58"/>
        <v>12.709710218607016</v>
      </c>
      <c r="R1716" s="6">
        <f t="shared" si="159"/>
        <v>115.70588235294117</v>
      </c>
      <c r="S1716" t="str">
        <f t="shared" si="160"/>
        <v>music</v>
      </c>
      <c r="T1716" s="7" t="str">
        <f t="shared" si="161"/>
        <v>faith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56"/>
        <v>42093.890277777777</v>
      </c>
      <c r="K1717">
        <v>1425186785</v>
      </c>
      <c r="L1717" s="11">
        <f t="shared" si="157"/>
        <v>42063.967418981483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58"/>
        <v>454.54545454545456</v>
      </c>
      <c r="R1717" s="6">
        <f t="shared" si="159"/>
        <v>5.5</v>
      </c>
      <c r="S1717" t="str">
        <f t="shared" si="160"/>
        <v>music</v>
      </c>
      <c r="T1717" s="7" t="str">
        <f t="shared" si="161"/>
        <v>faith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56"/>
        <v>42713.369201388894</v>
      </c>
      <c r="K1718">
        <v>1477835499</v>
      </c>
      <c r="L1718" s="11">
        <f t="shared" si="157"/>
        <v>42673.327534722222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58"/>
        <v>13.333333333333334</v>
      </c>
      <c r="R1718" s="6">
        <f t="shared" si="159"/>
        <v>50</v>
      </c>
      <c r="S1718" t="str">
        <f t="shared" si="160"/>
        <v>music</v>
      </c>
      <c r="T1718" s="7" t="str">
        <f t="shared" si="161"/>
        <v>faith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56"/>
        <v>42480.916666666672</v>
      </c>
      <c r="K1719">
        <v>1459467238</v>
      </c>
      <c r="L1719" s="11">
        <f t="shared" si="157"/>
        <v>42460.731921296298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58"/>
        <v>2.3405017921146953</v>
      </c>
      <c r="R1719" s="6">
        <f t="shared" si="159"/>
        <v>34.024390243902438</v>
      </c>
      <c r="S1719" t="str">
        <f t="shared" si="160"/>
        <v>music</v>
      </c>
      <c r="T1719" s="7" t="str">
        <f t="shared" si="161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56"/>
        <v>42503.957638888889</v>
      </c>
      <c r="K1720">
        <v>1459435149</v>
      </c>
      <c r="L1720" s="11">
        <f t="shared" si="157"/>
        <v>42460.360520833332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58"/>
        <v>466.66666666666669</v>
      </c>
      <c r="R1720" s="6">
        <f t="shared" si="159"/>
        <v>37.5</v>
      </c>
      <c r="S1720" t="str">
        <f t="shared" si="160"/>
        <v>music</v>
      </c>
      <c r="T1720" s="7" t="str">
        <f t="shared" si="161"/>
        <v>faith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56"/>
        <v>41899.284618055557</v>
      </c>
      <c r="K1721">
        <v>1408366191</v>
      </c>
      <c r="L1721" s="11">
        <f t="shared" si="157"/>
        <v>41869.284618055557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58"/>
        <v>114.28571428571429</v>
      </c>
      <c r="R1721" s="6">
        <f t="shared" si="159"/>
        <v>11.666666666666666</v>
      </c>
      <c r="S1721" t="str">
        <f t="shared" si="160"/>
        <v>music</v>
      </c>
      <c r="T1721" s="7" t="str">
        <f t="shared" si="161"/>
        <v>faith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56"/>
        <v>41952.574895833335</v>
      </c>
      <c r="K1722">
        <v>1412966871</v>
      </c>
      <c r="L1722" s="11">
        <f t="shared" si="157"/>
        <v>41922.533229166671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58"/>
        <v>17.777777777777779</v>
      </c>
      <c r="R1722" s="6">
        <f t="shared" si="159"/>
        <v>28.125</v>
      </c>
      <c r="S1722" t="str">
        <f t="shared" si="160"/>
        <v>music</v>
      </c>
      <c r="T1722" s="7" t="str">
        <f t="shared" si="161"/>
        <v>faith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56"/>
        <v>42349.211377314816</v>
      </c>
      <c r="K1723">
        <v>1447239863</v>
      </c>
      <c r="L1723" s="11">
        <f t="shared" si="157"/>
        <v>42319.211377314816</v>
      </c>
      <c r="M1723" t="b">
        <v>0</v>
      </c>
      <c r="N1723">
        <v>0</v>
      </c>
      <c r="O1723" t="b">
        <v>0</v>
      </c>
      <c r="P1723" t="s">
        <v>8293</v>
      </c>
      <c r="Q1723" s="5" t="e">
        <f t="shared" si="158"/>
        <v>#DIV/0!</v>
      </c>
      <c r="R1723" s="6" t="e">
        <f t="shared" si="159"/>
        <v>#DIV/0!</v>
      </c>
      <c r="S1723" t="str">
        <f t="shared" si="160"/>
        <v>music</v>
      </c>
      <c r="T1723" s="7" t="str">
        <f t="shared" si="161"/>
        <v>faith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56"/>
        <v>42462.756944444445</v>
      </c>
      <c r="K1724">
        <v>1456441429</v>
      </c>
      <c r="L1724" s="11">
        <f t="shared" si="157"/>
        <v>42425.710983796293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58"/>
        <v>2880</v>
      </c>
      <c r="R1724" s="6">
        <f t="shared" si="159"/>
        <v>1</v>
      </c>
      <c r="S1724" t="str">
        <f t="shared" si="160"/>
        <v>music</v>
      </c>
      <c r="T1724" s="7" t="str">
        <f t="shared" si="161"/>
        <v>faith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56"/>
        <v>42186</v>
      </c>
      <c r="K1725">
        <v>1430855315</v>
      </c>
      <c r="L1725" s="11">
        <f t="shared" si="157"/>
        <v>42129.57540509259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58"/>
        <v>15.384615384615385</v>
      </c>
      <c r="R1725" s="6">
        <f t="shared" si="159"/>
        <v>216.66666666666666</v>
      </c>
      <c r="S1725" t="str">
        <f t="shared" si="160"/>
        <v>music</v>
      </c>
      <c r="T1725" s="7" t="str">
        <f t="shared" si="161"/>
        <v>faith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56"/>
        <v>41942.682430555556</v>
      </c>
      <c r="K1726">
        <v>1412115762</v>
      </c>
      <c r="L1726" s="11">
        <f t="shared" si="157"/>
        <v>41912.682430555556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58"/>
        <v>171.42857142857142</v>
      </c>
      <c r="R1726" s="6">
        <f t="shared" si="159"/>
        <v>8.75</v>
      </c>
      <c r="S1726" t="str">
        <f t="shared" si="160"/>
        <v>music</v>
      </c>
      <c r="T1726" s="7" t="str">
        <f t="shared" si="161"/>
        <v>faith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56"/>
        <v>41875.718159722222</v>
      </c>
      <c r="K1727">
        <v>1406330049</v>
      </c>
      <c r="L1727" s="11">
        <f t="shared" si="157"/>
        <v>41845.718159722222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58"/>
        <v>9.8214285714285712</v>
      </c>
      <c r="R1727" s="6">
        <f t="shared" si="159"/>
        <v>62.222222222222221</v>
      </c>
      <c r="S1727" t="str">
        <f t="shared" si="160"/>
        <v>music</v>
      </c>
      <c r="T1727" s="7" t="str">
        <f t="shared" si="161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56"/>
        <v>41817.669722222221</v>
      </c>
      <c r="K1728">
        <v>1401401064</v>
      </c>
      <c r="L1728" s="11">
        <f t="shared" si="157"/>
        <v>41788.669722222221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58"/>
        <v>2.9599271402550089</v>
      </c>
      <c r="R1728" s="6">
        <f t="shared" si="159"/>
        <v>137.25</v>
      </c>
      <c r="S1728" t="str">
        <f t="shared" si="160"/>
        <v>music</v>
      </c>
      <c r="T1728" s="7" t="str">
        <f t="shared" si="161"/>
        <v>faith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56"/>
        <v>42099.208333333328</v>
      </c>
      <c r="K1729">
        <v>1423520177</v>
      </c>
      <c r="L1729" s="11">
        <f t="shared" si="157"/>
        <v>42044.677974537037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58"/>
        <v>3000</v>
      </c>
      <c r="R1729" s="6">
        <f t="shared" si="159"/>
        <v>1</v>
      </c>
      <c r="S1729" t="str">
        <f t="shared" si="160"/>
        <v>music</v>
      </c>
      <c r="T1729" s="7" t="str">
        <f t="shared" si="161"/>
        <v>faith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56"/>
        <v>42298.375856481478</v>
      </c>
      <c r="K1730">
        <v>1442847674</v>
      </c>
      <c r="L1730" s="11">
        <f t="shared" si="157"/>
        <v>42268.375856481478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58"/>
        <v>1.4619883040935673</v>
      </c>
      <c r="R1730" s="6">
        <f t="shared" si="159"/>
        <v>122.14285714285714</v>
      </c>
      <c r="S1730" t="str">
        <f t="shared" si="160"/>
        <v>music</v>
      </c>
      <c r="T1730" s="7" t="str">
        <f t="shared" si="161"/>
        <v>faith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62">(I1731/86400)+25569+(-6/24)</f>
        <v>42530.802152777775</v>
      </c>
      <c r="K1731">
        <v>1460337306</v>
      </c>
      <c r="L1731" s="11">
        <f t="shared" ref="L1731:L1794" si="163">(K1731/86400)+25569+(-6/24)</f>
        <v>42470.802152777775</v>
      </c>
      <c r="M1731" t="b">
        <v>0</v>
      </c>
      <c r="N1731">
        <v>0</v>
      </c>
      <c r="O1731" t="b">
        <v>0</v>
      </c>
      <c r="P1731" t="s">
        <v>8293</v>
      </c>
      <c r="Q1731" s="5" t="e">
        <f t="shared" ref="Q1731:Q1794" si="164">D1731/E1731</f>
        <v>#DIV/0!</v>
      </c>
      <c r="R1731" s="6" t="e">
        <f t="shared" ref="R1731:R1794" si="165">E1731/N1731</f>
        <v>#DIV/0!</v>
      </c>
      <c r="S1731" t="str">
        <f t="shared" ref="S1731:S1794" si="166">LEFT(P1731,SEARCH("/",P1731,1)-1)</f>
        <v>music</v>
      </c>
      <c r="T1731" s="7" t="str">
        <f t="shared" ref="T1731:T1794" si="167">RIGHT(P1731,LEN(P1731) - SEARCH("/", P1731, SEARCH("/", P1731)))</f>
        <v>faith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62"/>
        <v>42301.837766203702</v>
      </c>
      <c r="K1732">
        <v>1443146783</v>
      </c>
      <c r="L1732" s="11">
        <f t="shared" si="163"/>
        <v>42271.837766203702</v>
      </c>
      <c r="M1732" t="b">
        <v>0</v>
      </c>
      <c r="N1732">
        <v>0</v>
      </c>
      <c r="O1732" t="b">
        <v>0</v>
      </c>
      <c r="P1732" t="s">
        <v>8293</v>
      </c>
      <c r="Q1732" s="5" t="e">
        <f t="shared" si="164"/>
        <v>#DIV/0!</v>
      </c>
      <c r="R1732" s="6" t="e">
        <f t="shared" si="165"/>
        <v>#DIV/0!</v>
      </c>
      <c r="S1732" t="str">
        <f t="shared" si="166"/>
        <v>music</v>
      </c>
      <c r="T1732" s="7" t="str">
        <f t="shared" si="167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62"/>
        <v>42166.375</v>
      </c>
      <c r="K1733">
        <v>1432849552</v>
      </c>
      <c r="L1733" s="11">
        <f t="shared" si="163"/>
        <v>42152.656851851847</v>
      </c>
      <c r="M1733" t="b">
        <v>0</v>
      </c>
      <c r="N1733">
        <v>0</v>
      </c>
      <c r="O1733" t="b">
        <v>0</v>
      </c>
      <c r="P1733" t="s">
        <v>8293</v>
      </c>
      <c r="Q1733" s="5" t="e">
        <f t="shared" si="164"/>
        <v>#DIV/0!</v>
      </c>
      <c r="R1733" s="6" t="e">
        <f t="shared" si="165"/>
        <v>#DIV/0!</v>
      </c>
      <c r="S1733" t="str">
        <f t="shared" si="166"/>
        <v>music</v>
      </c>
      <c r="T1733" s="7" t="str">
        <f t="shared" si="167"/>
        <v>faith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62"/>
        <v>42384.958333333328</v>
      </c>
      <c r="K1734">
        <v>1447777481</v>
      </c>
      <c r="L1734" s="11">
        <f t="shared" si="163"/>
        <v>42325.433807870373</v>
      </c>
      <c r="M1734" t="b">
        <v>0</v>
      </c>
      <c r="N1734">
        <v>0</v>
      </c>
      <c r="O1734" t="b">
        <v>0</v>
      </c>
      <c r="P1734" t="s">
        <v>8293</v>
      </c>
      <c r="Q1734" s="5" t="e">
        <f t="shared" si="164"/>
        <v>#DIV/0!</v>
      </c>
      <c r="R1734" s="6" t="e">
        <f t="shared" si="165"/>
        <v>#DIV/0!</v>
      </c>
      <c r="S1734" t="str">
        <f t="shared" si="166"/>
        <v>music</v>
      </c>
      <c r="T1734" s="7" t="str">
        <f t="shared" si="167"/>
        <v>faith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62"/>
        <v>42626.645833333328</v>
      </c>
      <c r="K1735">
        <v>1472746374</v>
      </c>
      <c r="L1735" s="11">
        <f t="shared" si="163"/>
        <v>42614.425625000003</v>
      </c>
      <c r="M1735" t="b">
        <v>0</v>
      </c>
      <c r="N1735">
        <v>0</v>
      </c>
      <c r="O1735" t="b">
        <v>0</v>
      </c>
      <c r="P1735" t="s">
        <v>8293</v>
      </c>
      <c r="Q1735" s="5" t="e">
        <f t="shared" si="164"/>
        <v>#DIV/0!</v>
      </c>
      <c r="R1735" s="6" t="e">
        <f t="shared" si="165"/>
        <v>#DIV/0!</v>
      </c>
      <c r="S1735" t="str">
        <f t="shared" si="166"/>
        <v>music</v>
      </c>
      <c r="T1735" s="7" t="str">
        <f t="shared" si="167"/>
        <v>faith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62"/>
        <v>42131.786527777775</v>
      </c>
      <c r="K1736">
        <v>1428454356</v>
      </c>
      <c r="L1736" s="11">
        <f t="shared" si="163"/>
        <v>42101.786527777775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64"/>
        <v>4500</v>
      </c>
      <c r="R1736" s="6">
        <f t="shared" si="165"/>
        <v>1</v>
      </c>
      <c r="S1736" t="str">
        <f t="shared" si="166"/>
        <v>music</v>
      </c>
      <c r="T1736" s="7" t="str">
        <f t="shared" si="167"/>
        <v>faith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62"/>
        <v>42589.56417824074</v>
      </c>
      <c r="K1737">
        <v>1468006345</v>
      </c>
      <c r="L1737" s="11">
        <f t="shared" si="163"/>
        <v>42559.56417824074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64"/>
        <v>9.0909090909090917</v>
      </c>
      <c r="R1737" s="6">
        <f t="shared" si="165"/>
        <v>55</v>
      </c>
      <c r="S1737" t="str">
        <f t="shared" si="166"/>
        <v>music</v>
      </c>
      <c r="T1737" s="7" t="str">
        <f t="shared" si="167"/>
        <v>faith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62"/>
        <v>42316.65315972222</v>
      </c>
      <c r="K1738">
        <v>1444423233</v>
      </c>
      <c r="L1738" s="11">
        <f t="shared" si="163"/>
        <v>42286.611493055556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64"/>
        <v>136.36363636363637</v>
      </c>
      <c r="R1738" s="6">
        <f t="shared" si="165"/>
        <v>22</v>
      </c>
      <c r="S1738" t="str">
        <f t="shared" si="166"/>
        <v>music</v>
      </c>
      <c r="T1738" s="7" t="str">
        <f t="shared" si="167"/>
        <v>faith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62"/>
        <v>42205.698981481481</v>
      </c>
      <c r="K1739">
        <v>1434840392</v>
      </c>
      <c r="L1739" s="11">
        <f t="shared" si="163"/>
        <v>42175.698981481481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64"/>
        <v>4.7058823529411766</v>
      </c>
      <c r="R1739" s="6">
        <f t="shared" si="165"/>
        <v>56.666666666666664</v>
      </c>
      <c r="S1739" t="str">
        <f t="shared" si="166"/>
        <v>music</v>
      </c>
      <c r="T1739" s="7" t="str">
        <f t="shared" si="167"/>
        <v>faith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62"/>
        <v>41914.624328703707</v>
      </c>
      <c r="K1740">
        <v>1409691542</v>
      </c>
      <c r="L1740" s="11">
        <f t="shared" si="163"/>
        <v>41884.624328703707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64"/>
        <v>250</v>
      </c>
      <c r="R1740" s="6">
        <f t="shared" si="165"/>
        <v>20</v>
      </c>
      <c r="S1740" t="str">
        <f t="shared" si="166"/>
        <v>music</v>
      </c>
      <c r="T1740" s="7" t="str">
        <f t="shared" si="167"/>
        <v>faith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62"/>
        <v>42494.582546296297</v>
      </c>
      <c r="K1741">
        <v>1457297932</v>
      </c>
      <c r="L1741" s="11">
        <f t="shared" si="163"/>
        <v>42435.624212962968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64"/>
        <v>1000</v>
      </c>
      <c r="R1741" s="6">
        <f t="shared" si="165"/>
        <v>1</v>
      </c>
      <c r="S1741" t="str">
        <f t="shared" si="166"/>
        <v>music</v>
      </c>
      <c r="T1741" s="7" t="str">
        <f t="shared" si="167"/>
        <v>faith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62"/>
        <v>42201.567384259259</v>
      </c>
      <c r="K1742">
        <v>1434483422</v>
      </c>
      <c r="L1742" s="11">
        <f t="shared" si="163"/>
        <v>42171.567384259259</v>
      </c>
      <c r="M1742" t="b">
        <v>0</v>
      </c>
      <c r="N1742">
        <v>0</v>
      </c>
      <c r="O1742" t="b">
        <v>0</v>
      </c>
      <c r="P1742" t="s">
        <v>8293</v>
      </c>
      <c r="Q1742" s="5" t="e">
        <f t="shared" si="164"/>
        <v>#DIV/0!</v>
      </c>
      <c r="R1742" s="6" t="e">
        <f t="shared" si="165"/>
        <v>#DIV/0!</v>
      </c>
      <c r="S1742" t="str">
        <f t="shared" si="166"/>
        <v>music</v>
      </c>
      <c r="T1742" s="7" t="str">
        <f t="shared" si="167"/>
        <v>faith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62"/>
        <v>42165.378136574072</v>
      </c>
      <c r="K1743">
        <v>1430060671</v>
      </c>
      <c r="L1743" s="11">
        <f t="shared" si="163"/>
        <v>42120.378136574072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64"/>
        <v>0.90225563909774431</v>
      </c>
      <c r="R1743" s="6">
        <f t="shared" si="165"/>
        <v>25.576923076923077</v>
      </c>
      <c r="S1743" t="str">
        <f t="shared" si="166"/>
        <v>photography</v>
      </c>
      <c r="T1743" s="7" t="str">
        <f t="shared" si="167"/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62"/>
        <v>42742.625</v>
      </c>
      <c r="K1744">
        <v>1481058170</v>
      </c>
      <c r="L1744" s="11">
        <f t="shared" si="163"/>
        <v>42710.626967592594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64"/>
        <v>0.91954022988505746</v>
      </c>
      <c r="R1744" s="6">
        <f t="shared" si="165"/>
        <v>63.970588235294116</v>
      </c>
      <c r="S1744" t="str">
        <f t="shared" si="166"/>
        <v>photography</v>
      </c>
      <c r="T1744" s="7" t="str">
        <f t="shared" si="167"/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62"/>
        <v>42608.915972222225</v>
      </c>
      <c r="K1745">
        <v>1470348775</v>
      </c>
      <c r="L1745" s="11">
        <f t="shared" si="163"/>
        <v>42586.675636574073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64"/>
        <v>0.99585062240663902</v>
      </c>
      <c r="R1745" s="6">
        <f t="shared" si="165"/>
        <v>89.925373134328353</v>
      </c>
      <c r="S1745" t="str">
        <f t="shared" si="166"/>
        <v>photography</v>
      </c>
      <c r="T1745" s="7" t="str">
        <f t="shared" si="167"/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62"/>
        <v>42071.313391203701</v>
      </c>
      <c r="K1746">
        <v>1421937077</v>
      </c>
      <c r="L1746" s="11">
        <f t="shared" si="163"/>
        <v>42026.355057870373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64"/>
        <v>0.84420567920184186</v>
      </c>
      <c r="R1746" s="6">
        <f t="shared" si="165"/>
        <v>93.071428571428569</v>
      </c>
      <c r="S1746" t="str">
        <f t="shared" si="166"/>
        <v>photography</v>
      </c>
      <c r="T1746" s="7" t="str">
        <f t="shared" si="167"/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62"/>
        <v>42725.833333333328</v>
      </c>
      <c r="K1747">
        <v>1479276838</v>
      </c>
      <c r="L1747" s="11">
        <f t="shared" si="163"/>
        <v>42690.009699074071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64"/>
        <v>0.87708307229670468</v>
      </c>
      <c r="R1747" s="6">
        <f t="shared" si="165"/>
        <v>89.674157303370791</v>
      </c>
      <c r="S1747" t="str">
        <f t="shared" si="166"/>
        <v>photography</v>
      </c>
      <c r="T1747" s="7" t="str">
        <f t="shared" si="167"/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62"/>
        <v>42697.833333333328</v>
      </c>
      <c r="K1748">
        <v>1477368867</v>
      </c>
      <c r="L1748" s="11">
        <f t="shared" si="163"/>
        <v>42667.926701388889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64"/>
        <v>0.67521944632005404</v>
      </c>
      <c r="R1748" s="6">
        <f t="shared" si="165"/>
        <v>207.61682242990653</v>
      </c>
      <c r="S1748" t="str">
        <f t="shared" si="166"/>
        <v>photography</v>
      </c>
      <c r="T1748" s="7" t="str">
        <f t="shared" si="167"/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62"/>
        <v>42321.375</v>
      </c>
      <c r="K1749">
        <v>1444904830</v>
      </c>
      <c r="L1749" s="11">
        <f t="shared" si="163"/>
        <v>42292.185532407406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64"/>
        <v>0.95278424730044464</v>
      </c>
      <c r="R1749" s="6">
        <f t="shared" si="165"/>
        <v>59.408805031446541</v>
      </c>
      <c r="S1749" t="str">
        <f t="shared" si="166"/>
        <v>photography</v>
      </c>
      <c r="T1749" s="7" t="str">
        <f t="shared" si="167"/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62"/>
        <v>42249.700729166667</v>
      </c>
      <c r="K1750">
        <v>1438642143</v>
      </c>
      <c r="L1750" s="11">
        <f t="shared" si="163"/>
        <v>42219.700729166667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64"/>
        <v>0.76953858466463509</v>
      </c>
      <c r="R1750" s="6">
        <f t="shared" si="165"/>
        <v>358.97237569060775</v>
      </c>
      <c r="S1750" t="str">
        <f t="shared" si="166"/>
        <v>photography</v>
      </c>
      <c r="T1750" s="7" t="str">
        <f t="shared" si="167"/>
        <v>photobooks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62"/>
        <v>42795.541666666672</v>
      </c>
      <c r="K1751">
        <v>1485213921</v>
      </c>
      <c r="L1751" s="11">
        <f t="shared" si="163"/>
        <v>42758.725937499999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64"/>
        <v>0.8097981547882841</v>
      </c>
      <c r="R1751" s="6">
        <f t="shared" si="165"/>
        <v>94.736641221374043</v>
      </c>
      <c r="S1751" t="str">
        <f t="shared" si="166"/>
        <v>photography</v>
      </c>
      <c r="T1751" s="7" t="str">
        <f t="shared" si="167"/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62"/>
        <v>42479.586851851855</v>
      </c>
      <c r="K1752">
        <v>1458936304</v>
      </c>
      <c r="L1752" s="11">
        <f t="shared" si="163"/>
        <v>42454.586851851855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64"/>
        <v>0.49598254141454223</v>
      </c>
      <c r="R1752" s="6">
        <f t="shared" si="165"/>
        <v>80.647999999999996</v>
      </c>
      <c r="S1752" t="str">
        <f t="shared" si="166"/>
        <v>photography</v>
      </c>
      <c r="T1752" s="7" t="str">
        <f t="shared" si="167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62"/>
        <v>42082.489849537036</v>
      </c>
      <c r="K1753">
        <v>1424198723</v>
      </c>
      <c r="L1753" s="11">
        <f t="shared" si="163"/>
        <v>42052.5315162037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64"/>
        <v>0.97181729834791064</v>
      </c>
      <c r="R1753" s="6">
        <f t="shared" si="165"/>
        <v>168.68852459016392</v>
      </c>
      <c r="S1753" t="str">
        <f t="shared" si="166"/>
        <v>photography</v>
      </c>
      <c r="T1753" s="7" t="str">
        <f t="shared" si="167"/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62"/>
        <v>42657.003263888888</v>
      </c>
      <c r="K1754">
        <v>1473833082</v>
      </c>
      <c r="L1754" s="11">
        <f t="shared" si="163"/>
        <v>42627.003263888888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64"/>
        <v>0.38436899423446508</v>
      </c>
      <c r="R1754" s="6">
        <f t="shared" si="165"/>
        <v>34.68888888888889</v>
      </c>
      <c r="S1754" t="str">
        <f t="shared" si="166"/>
        <v>photography</v>
      </c>
      <c r="T1754" s="7" t="str">
        <f t="shared" si="167"/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62"/>
        <v>42450.457962962959</v>
      </c>
      <c r="K1755">
        <v>1455991168</v>
      </c>
      <c r="L1755" s="11">
        <f t="shared" si="163"/>
        <v>42420.49962962963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64"/>
        <v>0.92592592592592593</v>
      </c>
      <c r="R1755" s="6">
        <f t="shared" si="165"/>
        <v>462.85714285714283</v>
      </c>
      <c r="S1755" t="str">
        <f t="shared" si="166"/>
        <v>photography</v>
      </c>
      <c r="T1755" s="7" t="str">
        <f t="shared" si="167"/>
        <v>photobooks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62"/>
        <v>42097.585104166668</v>
      </c>
      <c r="K1756">
        <v>1425502953</v>
      </c>
      <c r="L1756" s="11">
        <f t="shared" si="163"/>
        <v>42067.626770833333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64"/>
        <v>0.90473656200106445</v>
      </c>
      <c r="R1756" s="6">
        <f t="shared" si="165"/>
        <v>104.38888888888889</v>
      </c>
      <c r="S1756" t="str">
        <f t="shared" si="166"/>
        <v>photography</v>
      </c>
      <c r="T1756" s="7" t="str">
        <f t="shared" si="167"/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62"/>
        <v>42282.538900462961</v>
      </c>
      <c r="K1757">
        <v>1441479361</v>
      </c>
      <c r="L1757" s="11">
        <f t="shared" si="163"/>
        <v>42252.538900462961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64"/>
        <v>0.83333333333333337</v>
      </c>
      <c r="R1757" s="6">
        <f t="shared" si="165"/>
        <v>7.5</v>
      </c>
      <c r="S1757" t="str">
        <f t="shared" si="166"/>
        <v>photography</v>
      </c>
      <c r="T1757" s="7" t="str">
        <f t="shared" si="167"/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62"/>
        <v>42610.917465277773</v>
      </c>
      <c r="K1758">
        <v>1468987269</v>
      </c>
      <c r="L1758" s="11">
        <f t="shared" si="163"/>
        <v>42570.917465277773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64"/>
        <v>0.97248744607115067</v>
      </c>
      <c r="R1758" s="6">
        <f t="shared" si="165"/>
        <v>47.13</v>
      </c>
      <c r="S1758" t="str">
        <f t="shared" si="166"/>
        <v>photography</v>
      </c>
      <c r="T1758" s="7" t="str">
        <f t="shared" si="167"/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62"/>
        <v>42763.561805555553</v>
      </c>
      <c r="K1759">
        <v>1483041083</v>
      </c>
      <c r="L1759" s="11">
        <f t="shared" si="163"/>
        <v>42733.577349537038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64"/>
        <v>0.86206896551724133</v>
      </c>
      <c r="R1759" s="6">
        <f t="shared" si="165"/>
        <v>414.28571428571428</v>
      </c>
      <c r="S1759" t="str">
        <f t="shared" si="166"/>
        <v>photography</v>
      </c>
      <c r="T1759" s="7" t="str">
        <f t="shared" si="167"/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62"/>
        <v>42565.705925925926</v>
      </c>
      <c r="K1760">
        <v>1463352992</v>
      </c>
      <c r="L1760" s="11">
        <f t="shared" si="163"/>
        <v>42505.705925925926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64"/>
        <v>0.87183958151700092</v>
      </c>
      <c r="R1760" s="6">
        <f t="shared" si="165"/>
        <v>42.481481481481481</v>
      </c>
      <c r="S1760" t="str">
        <f t="shared" si="166"/>
        <v>photography</v>
      </c>
      <c r="T1760" s="7" t="str">
        <f t="shared" si="167"/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62"/>
        <v>42088.537372685183</v>
      </c>
      <c r="K1761">
        <v>1425585229</v>
      </c>
      <c r="L1761" s="11">
        <f t="shared" si="163"/>
        <v>42068.579039351855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64"/>
        <v>0.93808630393996251</v>
      </c>
      <c r="R1761" s="6">
        <f t="shared" si="165"/>
        <v>108.77551020408163</v>
      </c>
      <c r="S1761" t="str">
        <f t="shared" si="166"/>
        <v>photography</v>
      </c>
      <c r="T1761" s="7" t="str">
        <f t="shared" si="167"/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62"/>
        <v>42425.42260416667</v>
      </c>
      <c r="K1762">
        <v>1454688513</v>
      </c>
      <c r="L1762" s="11">
        <f t="shared" si="163"/>
        <v>42405.42260416667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64"/>
        <v>0.60444874274661509</v>
      </c>
      <c r="R1762" s="6">
        <f t="shared" si="165"/>
        <v>81.098039215686271</v>
      </c>
      <c r="S1762" t="str">
        <f t="shared" si="166"/>
        <v>photography</v>
      </c>
      <c r="T1762" s="7" t="str">
        <f t="shared" si="167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62"/>
        <v>42259.317824074074</v>
      </c>
      <c r="K1763">
        <v>1437745060</v>
      </c>
      <c r="L1763" s="11">
        <f t="shared" si="163"/>
        <v>42209.317824074074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64"/>
        <v>0.64516129032258063</v>
      </c>
      <c r="R1763" s="6">
        <f t="shared" si="165"/>
        <v>51.666666666666664</v>
      </c>
      <c r="S1763" t="str">
        <f t="shared" si="166"/>
        <v>photography</v>
      </c>
      <c r="T1763" s="7" t="str">
        <f t="shared" si="167"/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62"/>
        <v>42440.732002314813</v>
      </c>
      <c r="K1764">
        <v>1455147245</v>
      </c>
      <c r="L1764" s="11">
        <f t="shared" si="163"/>
        <v>42410.732002314813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64"/>
        <v>0.11299435028248588</v>
      </c>
      <c r="R1764" s="6">
        <f t="shared" si="165"/>
        <v>35.4</v>
      </c>
      <c r="S1764" t="str">
        <f t="shared" si="166"/>
        <v>photography</v>
      </c>
      <c r="T1764" s="7" t="str">
        <f t="shared" si="167"/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62"/>
        <v>42666.618518518517</v>
      </c>
      <c r="K1765">
        <v>1474663840</v>
      </c>
      <c r="L1765" s="11">
        <f t="shared" si="163"/>
        <v>42636.618518518517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64"/>
        <v>0.98127402077030013</v>
      </c>
      <c r="R1765" s="6">
        <f t="shared" si="165"/>
        <v>103.63559322033899</v>
      </c>
      <c r="S1765" t="str">
        <f t="shared" si="166"/>
        <v>photography</v>
      </c>
      <c r="T1765" s="7" t="str">
        <f t="shared" si="167"/>
        <v>photobooks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62"/>
        <v>41854.235868055555</v>
      </c>
      <c r="K1766">
        <v>1404560379</v>
      </c>
      <c r="L1766" s="11">
        <f t="shared" si="163"/>
        <v>41825.235868055555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64"/>
        <v>5.1020408163265305</v>
      </c>
      <c r="R1766" s="6">
        <f t="shared" si="165"/>
        <v>55.282051282051285</v>
      </c>
      <c r="S1766" t="str">
        <f t="shared" si="166"/>
        <v>photography</v>
      </c>
      <c r="T1766" s="7" t="str">
        <f t="shared" si="167"/>
        <v>photobooks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62"/>
        <v>41864.730462962965</v>
      </c>
      <c r="K1767">
        <v>1405380712</v>
      </c>
      <c r="L1767" s="11">
        <f t="shared" si="163"/>
        <v>41834.730462962965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64"/>
        <v>1.6815811705957373</v>
      </c>
      <c r="R1767" s="6">
        <f t="shared" si="165"/>
        <v>72.16970873786407</v>
      </c>
      <c r="S1767" t="str">
        <f t="shared" si="166"/>
        <v>photography</v>
      </c>
      <c r="T1767" s="7" t="str">
        <f t="shared" si="167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62"/>
        <v>41876.609814814816</v>
      </c>
      <c r="K1768">
        <v>1407184688</v>
      </c>
      <c r="L1768" s="11">
        <f t="shared" si="163"/>
        <v>41855.609814814816</v>
      </c>
      <c r="M1768" t="b">
        <v>1</v>
      </c>
      <c r="N1768">
        <v>0</v>
      </c>
      <c r="O1768" t="b">
        <v>0</v>
      </c>
      <c r="P1768" t="s">
        <v>8285</v>
      </c>
      <c r="Q1768" s="5" t="e">
        <f t="shared" si="164"/>
        <v>#DIV/0!</v>
      </c>
      <c r="R1768" s="6" t="e">
        <f t="shared" si="165"/>
        <v>#DIV/0!</v>
      </c>
      <c r="S1768" t="str">
        <f t="shared" si="166"/>
        <v>photography</v>
      </c>
      <c r="T1768" s="7" t="str">
        <f t="shared" si="167"/>
        <v>photobooks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62"/>
        <v>41854.408379629633</v>
      </c>
      <c r="K1769">
        <v>1404488884</v>
      </c>
      <c r="L1769" s="11">
        <f t="shared" si="163"/>
        <v>41824.408379629633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64"/>
        <v>2.1872265966754156</v>
      </c>
      <c r="R1769" s="6">
        <f t="shared" si="165"/>
        <v>58.615384615384613</v>
      </c>
      <c r="S1769" t="str">
        <f t="shared" si="166"/>
        <v>photography</v>
      </c>
      <c r="T1769" s="7" t="str">
        <f t="shared" si="167"/>
        <v>photobooks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62"/>
        <v>41909.310694444444</v>
      </c>
      <c r="K1770">
        <v>1406640444</v>
      </c>
      <c r="L1770" s="11">
        <f t="shared" si="163"/>
        <v>41849.310694444444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64"/>
        <v>26.737967914438503</v>
      </c>
      <c r="R1770" s="6">
        <f t="shared" si="165"/>
        <v>12.466666666666667</v>
      </c>
      <c r="S1770" t="str">
        <f t="shared" si="166"/>
        <v>photography</v>
      </c>
      <c r="T1770" s="7" t="str">
        <f t="shared" si="167"/>
        <v>photobooks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62"/>
        <v>42017.568969907406</v>
      </c>
      <c r="K1771">
        <v>1418585959</v>
      </c>
      <c r="L1771" s="11">
        <f t="shared" si="163"/>
        <v>41987.568969907406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64"/>
        <v>37.002775208140612</v>
      </c>
      <c r="R1771" s="6">
        <f t="shared" si="165"/>
        <v>49.136363636363633</v>
      </c>
      <c r="S1771" t="str">
        <f t="shared" si="166"/>
        <v>photography</v>
      </c>
      <c r="T1771" s="7" t="str">
        <f t="shared" si="167"/>
        <v>photobooks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62"/>
        <v>41926.530023148152</v>
      </c>
      <c r="K1772">
        <v>1410288194</v>
      </c>
      <c r="L1772" s="11">
        <f t="shared" si="163"/>
        <v>41891.530023148152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64"/>
        <v>1.7694641051567239</v>
      </c>
      <c r="R1772" s="6">
        <f t="shared" si="165"/>
        <v>150.5</v>
      </c>
      <c r="S1772" t="str">
        <f t="shared" si="166"/>
        <v>photography</v>
      </c>
      <c r="T1772" s="7" t="str">
        <f t="shared" si="167"/>
        <v>photobooks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62"/>
        <v>41935.729629629626</v>
      </c>
      <c r="K1773">
        <v>1411515040</v>
      </c>
      <c r="L1773" s="11">
        <f t="shared" si="163"/>
        <v>41905.729629629626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64"/>
        <v>4.6927374301675977</v>
      </c>
      <c r="R1773" s="6">
        <f t="shared" si="165"/>
        <v>35.799999999999997</v>
      </c>
      <c r="S1773" t="str">
        <f t="shared" si="166"/>
        <v>photography</v>
      </c>
      <c r="T1773" s="7" t="str">
        <f t="shared" si="167"/>
        <v>photobooks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62"/>
        <v>41826.468009259261</v>
      </c>
      <c r="K1774">
        <v>1399482836</v>
      </c>
      <c r="L1774" s="11">
        <f t="shared" si="163"/>
        <v>41766.468009259261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64"/>
        <v>6.4102564102564106</v>
      </c>
      <c r="R1774" s="6">
        <f t="shared" si="165"/>
        <v>45.157894736842103</v>
      </c>
      <c r="S1774" t="str">
        <f t="shared" si="166"/>
        <v>photography</v>
      </c>
      <c r="T1774" s="7" t="str">
        <f t="shared" si="167"/>
        <v>photobooks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62"/>
        <v>42023.510393518518</v>
      </c>
      <c r="K1775">
        <v>1417803298</v>
      </c>
      <c r="L1775" s="11">
        <f t="shared" si="163"/>
        <v>41978.510393518518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64"/>
        <v>15.982951518380395</v>
      </c>
      <c r="R1775" s="6">
        <f t="shared" si="165"/>
        <v>98.78947368421052</v>
      </c>
      <c r="S1775" t="str">
        <f t="shared" si="166"/>
        <v>photography</v>
      </c>
      <c r="T1775" s="7" t="str">
        <f t="shared" si="167"/>
        <v>photobooks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62"/>
        <v>41972.374305555553</v>
      </c>
      <c r="K1776">
        <v>1413609292</v>
      </c>
      <c r="L1776" s="11">
        <f t="shared" si="163"/>
        <v>41929.968657407408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64"/>
        <v>2.1777003484320558</v>
      </c>
      <c r="R1776" s="6">
        <f t="shared" si="165"/>
        <v>88.307692307692307</v>
      </c>
      <c r="S1776" t="str">
        <f t="shared" si="166"/>
        <v>photography</v>
      </c>
      <c r="T1776" s="7" t="str">
        <f t="shared" si="167"/>
        <v>photobooks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62"/>
        <v>41936.726388888885</v>
      </c>
      <c r="K1777">
        <v>1410305160</v>
      </c>
      <c r="L1777" s="11">
        <f t="shared" si="163"/>
        <v>41891.726388888885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64"/>
        <v>1.536062009641743</v>
      </c>
      <c r="R1777" s="6">
        <f t="shared" si="165"/>
        <v>170.62903225806451</v>
      </c>
      <c r="S1777" t="str">
        <f t="shared" si="166"/>
        <v>photography</v>
      </c>
      <c r="T1777" s="7" t="str">
        <f t="shared" si="167"/>
        <v>photobooks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62"/>
        <v>41941.70684027778</v>
      </c>
      <c r="K1778">
        <v>1411513071</v>
      </c>
      <c r="L1778" s="11">
        <f t="shared" si="163"/>
        <v>41905.70684027778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64"/>
        <v>14.925373134328359</v>
      </c>
      <c r="R1778" s="6">
        <f t="shared" si="165"/>
        <v>83.75</v>
      </c>
      <c r="S1778" t="str">
        <f t="shared" si="166"/>
        <v>photography</v>
      </c>
      <c r="T1778" s="7" t="str">
        <f t="shared" si="167"/>
        <v>photobooks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62"/>
        <v>42055.107094907406</v>
      </c>
      <c r="K1779">
        <v>1421829253</v>
      </c>
      <c r="L1779" s="11">
        <f t="shared" si="163"/>
        <v>42025.107094907406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64"/>
        <v>7.3732718894009217</v>
      </c>
      <c r="R1779" s="6">
        <f t="shared" si="165"/>
        <v>65.099999999999994</v>
      </c>
      <c r="S1779" t="str">
        <f t="shared" si="166"/>
        <v>photography</v>
      </c>
      <c r="T1779" s="7" t="str">
        <f t="shared" si="167"/>
        <v>photobooks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62"/>
        <v>42090.571701388893</v>
      </c>
      <c r="K1780">
        <v>1423600995</v>
      </c>
      <c r="L1780" s="11">
        <f t="shared" si="163"/>
        <v>42045.61336805555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64"/>
        <v>50.251256281407038</v>
      </c>
      <c r="R1780" s="6">
        <f t="shared" si="165"/>
        <v>66.333333333333329</v>
      </c>
      <c r="S1780" t="str">
        <f t="shared" si="166"/>
        <v>photography</v>
      </c>
      <c r="T1780" s="7" t="str">
        <f t="shared" si="167"/>
        <v>photobooks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62"/>
        <v>42615.441898148143</v>
      </c>
      <c r="K1781">
        <v>1470242180</v>
      </c>
      <c r="L1781" s="11">
        <f t="shared" si="163"/>
        <v>42585.441898148143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64"/>
        <v>2.7596588058203713</v>
      </c>
      <c r="R1781" s="6">
        <f t="shared" si="165"/>
        <v>104.89473684210526</v>
      </c>
      <c r="S1781" t="str">
        <f t="shared" si="166"/>
        <v>photography</v>
      </c>
      <c r="T1781" s="7" t="str">
        <f t="shared" si="167"/>
        <v>photobooks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62"/>
        <v>42553.350810185184</v>
      </c>
      <c r="K1782">
        <v>1462285510</v>
      </c>
      <c r="L1782" s="11">
        <f t="shared" si="163"/>
        <v>42493.350810185184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64"/>
        <v>2.5161452654533254</v>
      </c>
      <c r="R1782" s="6">
        <f t="shared" si="165"/>
        <v>78.440789473684205</v>
      </c>
      <c r="S1782" t="str">
        <f t="shared" si="166"/>
        <v>photography</v>
      </c>
      <c r="T1782" s="7" t="str">
        <f t="shared" si="167"/>
        <v>photobooks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62"/>
        <v>42628.367418981477</v>
      </c>
      <c r="K1783">
        <v>1471272545</v>
      </c>
      <c r="L1783" s="11">
        <f t="shared" si="163"/>
        <v>42597.367418981477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64"/>
        <v>3.881439661256175</v>
      </c>
      <c r="R1783" s="6">
        <f t="shared" si="165"/>
        <v>59.041666666666664</v>
      </c>
      <c r="S1783" t="str">
        <f t="shared" si="166"/>
        <v>photography</v>
      </c>
      <c r="T1783" s="7" t="str">
        <f t="shared" si="167"/>
        <v>photobooks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62"/>
        <v>42421.325104166666</v>
      </c>
      <c r="K1784">
        <v>1453211289</v>
      </c>
      <c r="L1784" s="11">
        <f t="shared" si="163"/>
        <v>42388.325104166666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64"/>
        <v>6.4551825894503869</v>
      </c>
      <c r="R1784" s="6">
        <f t="shared" si="165"/>
        <v>71.34210526315789</v>
      </c>
      <c r="S1784" t="str">
        <f t="shared" si="166"/>
        <v>photography</v>
      </c>
      <c r="T1784" s="7" t="str">
        <f t="shared" si="167"/>
        <v>photobooks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62"/>
        <v>42145.699976851851</v>
      </c>
      <c r="K1785">
        <v>1429656478</v>
      </c>
      <c r="L1785" s="11">
        <f t="shared" si="163"/>
        <v>42115.699976851851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64"/>
        <v>4.2207449614857024</v>
      </c>
      <c r="R1785" s="6">
        <f t="shared" si="165"/>
        <v>51.227027027027027</v>
      </c>
      <c r="S1785" t="str">
        <f t="shared" si="166"/>
        <v>photography</v>
      </c>
      <c r="T1785" s="7" t="str">
        <f t="shared" si="167"/>
        <v>photobooks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62"/>
        <v>42034.892361111109</v>
      </c>
      <c r="K1786">
        <v>1419954240</v>
      </c>
      <c r="L1786" s="11">
        <f t="shared" si="163"/>
        <v>42003.405555555553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64"/>
        <v>2.5150905432595572</v>
      </c>
      <c r="R1786" s="6">
        <f t="shared" si="165"/>
        <v>60.242424242424242</v>
      </c>
      <c r="S1786" t="str">
        <f t="shared" si="166"/>
        <v>photography</v>
      </c>
      <c r="T1786" s="7" t="str">
        <f t="shared" si="167"/>
        <v>photobooks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62"/>
        <v>41927.75</v>
      </c>
      <c r="K1787">
        <v>1410750855</v>
      </c>
      <c r="L1787" s="11">
        <f t="shared" si="163"/>
        <v>41896.884895833333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64"/>
        <v>4.9453946012775605</v>
      </c>
      <c r="R1787" s="6">
        <f t="shared" si="165"/>
        <v>44.935185185185183</v>
      </c>
      <c r="S1787" t="str">
        <f t="shared" si="166"/>
        <v>photography</v>
      </c>
      <c r="T1787" s="7" t="str">
        <f t="shared" si="167"/>
        <v>photobooks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62"/>
        <v>41988.300659722227</v>
      </c>
      <c r="K1788">
        <v>1416057177</v>
      </c>
      <c r="L1788" s="11">
        <f t="shared" si="163"/>
        <v>41958.300659722227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64"/>
        <v>2.0994475138121547</v>
      </c>
      <c r="R1788" s="6">
        <f t="shared" si="165"/>
        <v>31.206896551724139</v>
      </c>
      <c r="S1788" t="str">
        <f t="shared" si="166"/>
        <v>photography</v>
      </c>
      <c r="T1788" s="7" t="str">
        <f t="shared" si="167"/>
        <v>photobooks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62"/>
        <v>42098.363854166666</v>
      </c>
      <c r="K1789">
        <v>1425570237</v>
      </c>
      <c r="L1789" s="11">
        <f t="shared" si="163"/>
        <v>42068.40552083333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64"/>
        <v>6.5231572080887146</v>
      </c>
      <c r="R1789" s="6">
        <f t="shared" si="165"/>
        <v>63.875</v>
      </c>
      <c r="S1789" t="str">
        <f t="shared" si="166"/>
        <v>photography</v>
      </c>
      <c r="T1789" s="7" t="str">
        <f t="shared" si="167"/>
        <v>photobooks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62"/>
        <v>41943.69840277778</v>
      </c>
      <c r="K1790">
        <v>1412203542</v>
      </c>
      <c r="L1790" s="11">
        <f t="shared" si="163"/>
        <v>41913.69840277778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64"/>
        <v>72.368421052631575</v>
      </c>
      <c r="R1790" s="6">
        <f t="shared" si="165"/>
        <v>19</v>
      </c>
      <c r="S1790" t="str">
        <f t="shared" si="166"/>
        <v>photography</v>
      </c>
      <c r="T1790" s="7" t="str">
        <f t="shared" si="167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62"/>
        <v>42016.000034722223</v>
      </c>
      <c r="K1791">
        <v>1415858403</v>
      </c>
      <c r="L1791" s="11">
        <f t="shared" si="163"/>
        <v>41956.000034722223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64"/>
        <v>200</v>
      </c>
      <c r="R1791" s="6">
        <f t="shared" si="165"/>
        <v>10</v>
      </c>
      <c r="S1791" t="str">
        <f t="shared" si="166"/>
        <v>photography</v>
      </c>
      <c r="T1791" s="7" t="str">
        <f t="shared" si="167"/>
        <v>photobooks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62"/>
        <v>42040.424513888887</v>
      </c>
      <c r="K1792">
        <v>1420560678</v>
      </c>
      <c r="L1792" s="11">
        <f t="shared" si="163"/>
        <v>42010.424513888887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64"/>
        <v>20.171149144254279</v>
      </c>
      <c r="R1792" s="6">
        <f t="shared" si="165"/>
        <v>109.06666666666666</v>
      </c>
      <c r="S1792" t="str">
        <f t="shared" si="166"/>
        <v>photography</v>
      </c>
      <c r="T1792" s="7" t="str">
        <f t="shared" si="167"/>
        <v>photobooks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62"/>
        <v>42033.490335648152</v>
      </c>
      <c r="K1793">
        <v>1417369565</v>
      </c>
      <c r="L1793" s="11">
        <f t="shared" si="163"/>
        <v>41973.490335648152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64"/>
        <v>28.037383177570092</v>
      </c>
      <c r="R1793" s="6">
        <f t="shared" si="165"/>
        <v>26.75</v>
      </c>
      <c r="S1793" t="str">
        <f t="shared" si="166"/>
        <v>photography</v>
      </c>
      <c r="T1793" s="7" t="str">
        <f t="shared" si="167"/>
        <v>photobooks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62"/>
        <v>42226.040972222225</v>
      </c>
      <c r="K1794">
        <v>1435970682</v>
      </c>
      <c r="L1794" s="11">
        <f t="shared" si="163"/>
        <v>42188.781041666662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64"/>
        <v>1.6360185851711275</v>
      </c>
      <c r="R1794" s="6">
        <f t="shared" si="165"/>
        <v>109.93525179856115</v>
      </c>
      <c r="S1794" t="str">
        <f t="shared" si="166"/>
        <v>photography</v>
      </c>
      <c r="T1794" s="7" t="str">
        <f t="shared" si="167"/>
        <v>photobooks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68">(I1795/86400)+25569+(-6/24)</f>
        <v>41970.683333333334</v>
      </c>
      <c r="K1795">
        <v>1414531440</v>
      </c>
      <c r="L1795" s="11">
        <f t="shared" ref="L1795:L1858" si="169">(K1795/86400)+25569+(-6/24)</f>
        <v>41940.641666666663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70">D1795/E1795</f>
        <v>75</v>
      </c>
      <c r="R1795" s="6">
        <f t="shared" ref="R1795:R1858" si="171">E1795/N1795</f>
        <v>20</v>
      </c>
      <c r="S1795" t="str">
        <f t="shared" ref="S1795:S1858" si="172">LEFT(P1795,SEARCH("/",P1795,1)-1)</f>
        <v>photography</v>
      </c>
      <c r="T1795" s="7" t="str">
        <f t="shared" ref="T1795:T1858" si="173">RIGHT(P1795,LEN(P1795) - SEARCH("/", P1795, SEARCH("/", P1795)))</f>
        <v>photobooks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68"/>
        <v>42046.301180555558</v>
      </c>
      <c r="K1796">
        <v>1420636422</v>
      </c>
      <c r="L1796" s="11">
        <f t="shared" si="169"/>
        <v>42011.301180555558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70"/>
        <v>9.0270812437311942</v>
      </c>
      <c r="R1796" s="6">
        <f t="shared" si="171"/>
        <v>55.388888888888886</v>
      </c>
      <c r="S1796" t="str">
        <f t="shared" si="172"/>
        <v>photography</v>
      </c>
      <c r="T1796" s="7" t="str">
        <f t="shared" si="173"/>
        <v>photobooks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68"/>
        <v>42657.416666666672</v>
      </c>
      <c r="K1797">
        <v>1473922541</v>
      </c>
      <c r="L1797" s="11">
        <f t="shared" si="169"/>
        <v>42628.038668981477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70"/>
        <v>2.5815969020837173</v>
      </c>
      <c r="R1797" s="6">
        <f t="shared" si="171"/>
        <v>133.90123456790124</v>
      </c>
      <c r="S1797" t="str">
        <f t="shared" si="172"/>
        <v>photography</v>
      </c>
      <c r="T1797" s="7" t="str">
        <f t="shared" si="173"/>
        <v>photobooks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68"/>
        <v>42575.189421296294</v>
      </c>
      <c r="K1798">
        <v>1464172366</v>
      </c>
      <c r="L1798" s="11">
        <f t="shared" si="169"/>
        <v>42515.189421296294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70"/>
        <v>4.5346062052505971</v>
      </c>
      <c r="R1798" s="6">
        <f t="shared" si="171"/>
        <v>48.720930232558139</v>
      </c>
      <c r="S1798" t="str">
        <f t="shared" si="172"/>
        <v>photography</v>
      </c>
      <c r="T1798" s="7" t="str">
        <f t="shared" si="173"/>
        <v>photobooks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68"/>
        <v>42719.31931712963</v>
      </c>
      <c r="K1799">
        <v>1479217189</v>
      </c>
      <c r="L1799" s="11">
        <f t="shared" si="169"/>
        <v>42689.31931712963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70"/>
        <v>1.4803849000740192</v>
      </c>
      <c r="R1799" s="6">
        <f t="shared" si="171"/>
        <v>48.25</v>
      </c>
      <c r="S1799" t="str">
        <f t="shared" si="172"/>
        <v>photography</v>
      </c>
      <c r="T1799" s="7" t="str">
        <f t="shared" si="173"/>
        <v>photobooks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68"/>
        <v>42404.07677083333</v>
      </c>
      <c r="K1800">
        <v>1449388233</v>
      </c>
      <c r="L1800" s="11">
        <f t="shared" si="169"/>
        <v>42344.07677083333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70"/>
        <v>7.3327222731439043</v>
      </c>
      <c r="R1800" s="6">
        <f t="shared" si="171"/>
        <v>58.972972972972975</v>
      </c>
      <c r="S1800" t="str">
        <f t="shared" si="172"/>
        <v>photography</v>
      </c>
      <c r="T1800" s="7" t="str">
        <f t="shared" si="173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68"/>
        <v>41954.634351851855</v>
      </c>
      <c r="K1801">
        <v>1414008808</v>
      </c>
      <c r="L1801" s="11">
        <f t="shared" si="169"/>
        <v>41934.592685185184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70"/>
        <v>57.281970499785196</v>
      </c>
      <c r="R1801" s="6">
        <f t="shared" si="171"/>
        <v>11.638333333333334</v>
      </c>
      <c r="S1801" t="str">
        <f t="shared" si="172"/>
        <v>photography</v>
      </c>
      <c r="T1801" s="7" t="str">
        <f t="shared" si="173"/>
        <v>photobooks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68"/>
        <v>42653.356134259258</v>
      </c>
      <c r="K1802">
        <v>1473517970</v>
      </c>
      <c r="L1802" s="11">
        <f t="shared" si="169"/>
        <v>42623.356134259258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70"/>
        <v>4.8900634249471455</v>
      </c>
      <c r="R1802" s="6">
        <f t="shared" si="171"/>
        <v>83.716814159292042</v>
      </c>
      <c r="S1802" t="str">
        <f t="shared" si="172"/>
        <v>photography</v>
      </c>
      <c r="T1802" s="7" t="str">
        <f t="shared" si="173"/>
        <v>photobooks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68"/>
        <v>42353.256944444445</v>
      </c>
      <c r="K1803">
        <v>1447429868</v>
      </c>
      <c r="L1803" s="11">
        <f t="shared" si="169"/>
        <v>42321.410509259258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70"/>
        <v>7.2186836518046711</v>
      </c>
      <c r="R1803" s="6">
        <f t="shared" si="171"/>
        <v>63.648648648648646</v>
      </c>
      <c r="S1803" t="str">
        <f t="shared" si="172"/>
        <v>photography</v>
      </c>
      <c r="T1803" s="7" t="str">
        <f t="shared" si="173"/>
        <v>photobooks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68"/>
        <v>42182.665972222225</v>
      </c>
      <c r="K1804">
        <v>1433416830</v>
      </c>
      <c r="L1804" s="11">
        <f t="shared" si="169"/>
        <v>42159.22256944445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70"/>
        <v>2.0624631703005303</v>
      </c>
      <c r="R1804" s="6">
        <f t="shared" si="171"/>
        <v>94.277777777777771</v>
      </c>
      <c r="S1804" t="str">
        <f t="shared" si="172"/>
        <v>photography</v>
      </c>
      <c r="T1804" s="7" t="str">
        <f t="shared" si="173"/>
        <v>photobooks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68"/>
        <v>42048.821550925924</v>
      </c>
      <c r="K1805">
        <v>1421199782</v>
      </c>
      <c r="L1805" s="11">
        <f t="shared" si="169"/>
        <v>42017.821550925924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70"/>
        <v>3.2467532467532467</v>
      </c>
      <c r="R1805" s="6">
        <f t="shared" si="171"/>
        <v>71.86666666666666</v>
      </c>
      <c r="S1805" t="str">
        <f t="shared" si="172"/>
        <v>photography</v>
      </c>
      <c r="T1805" s="7" t="str">
        <f t="shared" si="173"/>
        <v>photobooks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68"/>
        <v>42322.469953703709</v>
      </c>
      <c r="K1806">
        <v>1444061804</v>
      </c>
      <c r="L1806" s="11">
        <f t="shared" si="169"/>
        <v>42282.428287037037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70"/>
        <v>2.8429933969185619</v>
      </c>
      <c r="R1806" s="6">
        <f t="shared" si="171"/>
        <v>104.84615384615384</v>
      </c>
      <c r="S1806" t="str">
        <f t="shared" si="172"/>
        <v>photography</v>
      </c>
      <c r="T1806" s="7" t="str">
        <f t="shared" si="173"/>
        <v>photobooks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68"/>
        <v>42279.5</v>
      </c>
      <c r="K1807">
        <v>1441048658</v>
      </c>
      <c r="L1807" s="11">
        <f t="shared" si="169"/>
        <v>42247.553912037038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70"/>
        <v>2.7469173483091196</v>
      </c>
      <c r="R1807" s="6">
        <f t="shared" si="171"/>
        <v>67.139344262295083</v>
      </c>
      <c r="S1807" t="str">
        <f t="shared" si="172"/>
        <v>photography</v>
      </c>
      <c r="T1807" s="7" t="str">
        <f t="shared" si="173"/>
        <v>photobooks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68"/>
        <v>41912.388298611113</v>
      </c>
      <c r="K1808">
        <v>1409066349</v>
      </c>
      <c r="L1808" s="11">
        <f t="shared" si="169"/>
        <v>41877.388298611113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70"/>
        <v>33.840947546531304</v>
      </c>
      <c r="R1808" s="6">
        <f t="shared" si="171"/>
        <v>73.875</v>
      </c>
      <c r="S1808" t="str">
        <f t="shared" si="172"/>
        <v>photography</v>
      </c>
      <c r="T1808" s="7" t="str">
        <f t="shared" si="173"/>
        <v>photobooks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68"/>
        <v>41909.818437499998</v>
      </c>
      <c r="K1809">
        <v>1409276313</v>
      </c>
      <c r="L1809" s="11">
        <f t="shared" si="169"/>
        <v>41879.818437499998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70"/>
        <v>9.0415913200723335</v>
      </c>
      <c r="R1809" s="6">
        <f t="shared" si="171"/>
        <v>69.125</v>
      </c>
      <c r="S1809" t="str">
        <f t="shared" si="172"/>
        <v>photography</v>
      </c>
      <c r="T1809" s="7" t="str">
        <f t="shared" si="173"/>
        <v>photobooks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68"/>
        <v>42777.430902777778</v>
      </c>
      <c r="K1810">
        <v>1483806030</v>
      </c>
      <c r="L1810" s="11">
        <f t="shared" si="169"/>
        <v>42742.430902777778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70"/>
        <v>2.4150422632396067</v>
      </c>
      <c r="R1810" s="6">
        <f t="shared" si="171"/>
        <v>120.77083333333333</v>
      </c>
      <c r="S1810" t="str">
        <f t="shared" si="172"/>
        <v>photography</v>
      </c>
      <c r="T1810" s="7" t="str">
        <f t="shared" si="173"/>
        <v>photobooks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68"/>
        <v>42064.657858796301</v>
      </c>
      <c r="K1811">
        <v>1422222439</v>
      </c>
      <c r="L1811" s="11">
        <f t="shared" si="169"/>
        <v>42029.657858796301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70"/>
        <v>9.2105263157894743</v>
      </c>
      <c r="R1811" s="6">
        <f t="shared" si="171"/>
        <v>42.222222222222221</v>
      </c>
      <c r="S1811" t="str">
        <f t="shared" si="172"/>
        <v>photography</v>
      </c>
      <c r="T1811" s="7" t="str">
        <f t="shared" si="173"/>
        <v>photobooks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68"/>
        <v>41872.66002314815</v>
      </c>
      <c r="K1812">
        <v>1407621026</v>
      </c>
      <c r="L1812" s="11">
        <f t="shared" si="169"/>
        <v>41860.66002314815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70"/>
        <v>30</v>
      </c>
      <c r="R1812" s="6">
        <f t="shared" si="171"/>
        <v>7.5</v>
      </c>
      <c r="S1812" t="str">
        <f t="shared" si="172"/>
        <v>photography</v>
      </c>
      <c r="T1812" s="7" t="str">
        <f t="shared" si="173"/>
        <v>photobooks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68"/>
        <v>41935.916666666664</v>
      </c>
      <c r="K1813">
        <v>1408962270</v>
      </c>
      <c r="L1813" s="11">
        <f t="shared" si="169"/>
        <v>41876.183680555558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70"/>
        <v>1350</v>
      </c>
      <c r="R1813" s="6">
        <f t="shared" si="171"/>
        <v>1.5384615384615385</v>
      </c>
      <c r="S1813" t="str">
        <f t="shared" si="172"/>
        <v>photography</v>
      </c>
      <c r="T1813" s="7" t="str">
        <f t="shared" si="173"/>
        <v>photobooks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68"/>
        <v>42554.068703703699</v>
      </c>
      <c r="K1814">
        <v>1464939536</v>
      </c>
      <c r="L1814" s="11">
        <f t="shared" si="169"/>
        <v>42524.068703703699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70"/>
        <v>7.5144508670520231</v>
      </c>
      <c r="R1814" s="6">
        <f t="shared" si="171"/>
        <v>37.608695652173914</v>
      </c>
      <c r="S1814" t="str">
        <f t="shared" si="172"/>
        <v>photography</v>
      </c>
      <c r="T1814" s="7" t="str">
        <f t="shared" si="173"/>
        <v>photobooks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68"/>
        <v>41859.639027777775</v>
      </c>
      <c r="K1815">
        <v>1404940812</v>
      </c>
      <c r="L1815" s="11">
        <f t="shared" si="169"/>
        <v>41829.639027777775</v>
      </c>
      <c r="M1815" t="b">
        <v>0</v>
      </c>
      <c r="N1815">
        <v>0</v>
      </c>
      <c r="O1815" t="b">
        <v>0</v>
      </c>
      <c r="P1815" t="s">
        <v>8285</v>
      </c>
      <c r="Q1815" s="5" t="e">
        <f t="shared" si="170"/>
        <v>#DIV/0!</v>
      </c>
      <c r="R1815" s="6" t="e">
        <f t="shared" si="171"/>
        <v>#DIV/0!</v>
      </c>
      <c r="S1815" t="str">
        <f t="shared" si="172"/>
        <v>photography</v>
      </c>
      <c r="T1815" s="7" t="str">
        <f t="shared" si="173"/>
        <v>photobooks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68"/>
        <v>42063.064074074078</v>
      </c>
      <c r="K1816">
        <v>1422516736</v>
      </c>
      <c r="L1816" s="11">
        <f t="shared" si="169"/>
        <v>42033.064074074078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70"/>
        <v>2.0332090816672315</v>
      </c>
      <c r="R1816" s="6">
        <f t="shared" si="171"/>
        <v>42.157142857142858</v>
      </c>
      <c r="S1816" t="str">
        <f t="shared" si="172"/>
        <v>photography</v>
      </c>
      <c r="T1816" s="7" t="str">
        <f t="shared" si="173"/>
        <v>photobooks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68"/>
        <v>42186.656678240739</v>
      </c>
      <c r="K1817">
        <v>1434577537</v>
      </c>
      <c r="L1817" s="11">
        <f t="shared" si="169"/>
        <v>42172.656678240739</v>
      </c>
      <c r="M1817" t="b">
        <v>0</v>
      </c>
      <c r="N1817">
        <v>0</v>
      </c>
      <c r="O1817" t="b">
        <v>0</v>
      </c>
      <c r="P1817" t="s">
        <v>8285</v>
      </c>
      <c r="Q1817" s="5" t="e">
        <f t="shared" si="170"/>
        <v>#DIV/0!</v>
      </c>
      <c r="R1817" s="6" t="e">
        <f t="shared" si="171"/>
        <v>#DIV/0!</v>
      </c>
      <c r="S1817" t="str">
        <f t="shared" si="172"/>
        <v>photography</v>
      </c>
      <c r="T1817" s="7" t="str">
        <f t="shared" si="173"/>
        <v>photobooks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68"/>
        <v>42576.541666666672</v>
      </c>
      <c r="K1818">
        <v>1467061303</v>
      </c>
      <c r="L1818" s="11">
        <f t="shared" si="169"/>
        <v>42548.626192129625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70"/>
        <v>49.115913555992144</v>
      </c>
      <c r="R1818" s="6">
        <f t="shared" si="171"/>
        <v>84.833333333333329</v>
      </c>
      <c r="S1818" t="str">
        <f t="shared" si="172"/>
        <v>photography</v>
      </c>
      <c r="T1818" s="7" t="str">
        <f t="shared" si="173"/>
        <v>photobooks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68"/>
        <v>42765.040972222225</v>
      </c>
      <c r="K1819">
        <v>1480607607</v>
      </c>
      <c r="L1819" s="11">
        <f t="shared" si="169"/>
        <v>42705.412118055552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70"/>
        <v>1.9110308949994692</v>
      </c>
      <c r="R1819" s="6">
        <f t="shared" si="171"/>
        <v>94.19</v>
      </c>
      <c r="S1819" t="str">
        <f t="shared" si="172"/>
        <v>photography</v>
      </c>
      <c r="T1819" s="7" t="str">
        <f t="shared" si="173"/>
        <v>photobooks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68"/>
        <v>42096.942708333328</v>
      </c>
      <c r="K1820">
        <v>1425447450</v>
      </c>
      <c r="L1820" s="11">
        <f t="shared" si="169"/>
        <v>42066.984375</v>
      </c>
      <c r="M1820" t="b">
        <v>0</v>
      </c>
      <c r="N1820">
        <v>0</v>
      </c>
      <c r="O1820" t="b">
        <v>0</v>
      </c>
      <c r="P1820" t="s">
        <v>8285</v>
      </c>
      <c r="Q1820" s="5" t="e">
        <f t="shared" si="170"/>
        <v>#DIV/0!</v>
      </c>
      <c r="R1820" s="6" t="e">
        <f t="shared" si="171"/>
        <v>#DIV/0!</v>
      </c>
      <c r="S1820" t="str">
        <f t="shared" si="172"/>
        <v>photography</v>
      </c>
      <c r="T1820" s="7" t="str">
        <f t="shared" si="173"/>
        <v>photobooks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68"/>
        <v>41850.502268518518</v>
      </c>
      <c r="K1821">
        <v>1404151396</v>
      </c>
      <c r="L1821" s="11">
        <f t="shared" si="169"/>
        <v>41820.502268518518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70"/>
        <v>48</v>
      </c>
      <c r="R1821" s="6">
        <f t="shared" si="171"/>
        <v>6.25</v>
      </c>
      <c r="S1821" t="str">
        <f t="shared" si="172"/>
        <v>photography</v>
      </c>
      <c r="T1821" s="7" t="str">
        <f t="shared" si="173"/>
        <v>photobooks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68"/>
        <v>42094.792708333334</v>
      </c>
      <c r="K1822">
        <v>1425261690</v>
      </c>
      <c r="L1822" s="11">
        <f t="shared" si="169"/>
        <v>42064.834374999999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70"/>
        <v>15.231400117164617</v>
      </c>
      <c r="R1822" s="6">
        <f t="shared" si="171"/>
        <v>213.375</v>
      </c>
      <c r="S1822" t="str">
        <f t="shared" si="172"/>
        <v>photography</v>
      </c>
      <c r="T1822" s="7" t="str">
        <f t="shared" si="173"/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68"/>
        <v>40971.069062499999</v>
      </c>
      <c r="K1823">
        <v>1326872367</v>
      </c>
      <c r="L1823" s="11">
        <f t="shared" si="169"/>
        <v>40926.069062499999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70"/>
        <v>0.74134479946623177</v>
      </c>
      <c r="R1823" s="6">
        <f t="shared" si="171"/>
        <v>59.162280701754383</v>
      </c>
      <c r="S1823" t="str">
        <f t="shared" si="172"/>
        <v>music</v>
      </c>
      <c r="T1823" s="7" t="str">
        <f t="shared" si="173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68"/>
        <v>41670.542361111111</v>
      </c>
      <c r="K1824">
        <v>1388084862</v>
      </c>
      <c r="L1824" s="11">
        <f t="shared" si="169"/>
        <v>41634.547013888892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70"/>
        <v>1</v>
      </c>
      <c r="R1824" s="6">
        <f t="shared" si="171"/>
        <v>27.272727272727273</v>
      </c>
      <c r="S1824" t="str">
        <f t="shared" si="172"/>
        <v>music</v>
      </c>
      <c r="T1824" s="7" t="str">
        <f t="shared" si="173"/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68"/>
        <v>41206.434907407405</v>
      </c>
      <c r="K1825">
        <v>1348503976</v>
      </c>
      <c r="L1825" s="11">
        <f t="shared" si="169"/>
        <v>41176.434907407405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70"/>
        <v>0.86313193588162762</v>
      </c>
      <c r="R1825" s="6">
        <f t="shared" si="171"/>
        <v>24.575757575757574</v>
      </c>
      <c r="S1825" t="str">
        <f t="shared" si="172"/>
        <v>music</v>
      </c>
      <c r="T1825" s="7" t="str">
        <f t="shared" si="173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68"/>
        <v>41646.838888888888</v>
      </c>
      <c r="K1826">
        <v>1387403967</v>
      </c>
      <c r="L1826" s="11">
        <f t="shared" si="169"/>
        <v>41626.666284722218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70"/>
        <v>0.99933377748167884</v>
      </c>
      <c r="R1826" s="6">
        <f t="shared" si="171"/>
        <v>75.05</v>
      </c>
      <c r="S1826" t="str">
        <f t="shared" si="172"/>
        <v>music</v>
      </c>
      <c r="T1826" s="7" t="str">
        <f t="shared" si="173"/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68"/>
        <v>41466.58452546296</v>
      </c>
      <c r="K1827">
        <v>1371585703</v>
      </c>
      <c r="L1827" s="11">
        <f t="shared" si="169"/>
        <v>41443.58452546296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70"/>
        <v>0.95192765349833408</v>
      </c>
      <c r="R1827" s="6">
        <f t="shared" si="171"/>
        <v>42.02</v>
      </c>
      <c r="S1827" t="str">
        <f t="shared" si="172"/>
        <v>music</v>
      </c>
      <c r="T1827" s="7" t="str">
        <f t="shared" si="173"/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68"/>
        <v>41687.673807870371</v>
      </c>
      <c r="K1828">
        <v>1390083017</v>
      </c>
      <c r="L1828" s="11">
        <f t="shared" si="169"/>
        <v>41657.673807870371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70"/>
        <v>0.99009900990099009</v>
      </c>
      <c r="R1828" s="6">
        <f t="shared" si="171"/>
        <v>53.157894736842103</v>
      </c>
      <c r="S1828" t="str">
        <f t="shared" si="172"/>
        <v>music</v>
      </c>
      <c r="T1828" s="7" t="str">
        <f t="shared" si="173"/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68"/>
        <v>40605.075937499998</v>
      </c>
      <c r="K1829">
        <v>1294818561</v>
      </c>
      <c r="L1829" s="11">
        <f t="shared" si="169"/>
        <v>40555.075937499998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70"/>
        <v>0.99341860176331798</v>
      </c>
      <c r="R1829" s="6">
        <f t="shared" si="171"/>
        <v>83.885416666666671</v>
      </c>
      <c r="S1829" t="str">
        <f t="shared" si="172"/>
        <v>music</v>
      </c>
      <c r="T1829" s="7" t="str">
        <f t="shared" si="173"/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68"/>
        <v>41768.666666666664</v>
      </c>
      <c r="K1830">
        <v>1396906530</v>
      </c>
      <c r="L1830" s="11">
        <f t="shared" si="169"/>
        <v>41736.649652777778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70"/>
        <v>0.99840255591054317</v>
      </c>
      <c r="R1830" s="6">
        <f t="shared" si="171"/>
        <v>417.33333333333331</v>
      </c>
      <c r="S1830" t="str">
        <f t="shared" si="172"/>
        <v>music</v>
      </c>
      <c r="T1830" s="7" t="str">
        <f t="shared" si="173"/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68"/>
        <v>40564.666666666664</v>
      </c>
      <c r="K1831">
        <v>1291428371</v>
      </c>
      <c r="L1831" s="11">
        <f t="shared" si="169"/>
        <v>40515.837627314817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70"/>
        <v>0.59994000599940001</v>
      </c>
      <c r="R1831" s="6">
        <f t="shared" si="171"/>
        <v>75.765151515151516</v>
      </c>
      <c r="S1831" t="str">
        <f t="shared" si="172"/>
        <v>music</v>
      </c>
      <c r="T1831" s="7" t="str">
        <f t="shared" si="173"/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68"/>
        <v>41694.434108796297</v>
      </c>
      <c r="K1832">
        <v>1390667107</v>
      </c>
      <c r="L1832" s="11">
        <f t="shared" si="169"/>
        <v>41664.434108796297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70"/>
        <v>0.98489822718319109</v>
      </c>
      <c r="R1832" s="6">
        <f t="shared" si="171"/>
        <v>67.389380530973455</v>
      </c>
      <c r="S1832" t="str">
        <f t="shared" si="172"/>
        <v>music</v>
      </c>
      <c r="T1832" s="7" t="str">
        <f t="shared" si="173"/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68"/>
        <v>41041.746099537035</v>
      </c>
      <c r="K1833">
        <v>1335570863</v>
      </c>
      <c r="L1833" s="11">
        <f t="shared" si="169"/>
        <v>41026.746099537035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70"/>
        <v>0.970873786407767</v>
      </c>
      <c r="R1833" s="6">
        <f t="shared" si="171"/>
        <v>73.571428571428569</v>
      </c>
      <c r="S1833" t="str">
        <f t="shared" si="172"/>
        <v>music</v>
      </c>
      <c r="T1833" s="7" t="str">
        <f t="shared" si="173"/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68"/>
        <v>40606.289664351854</v>
      </c>
      <c r="K1834">
        <v>1296651427</v>
      </c>
      <c r="L1834" s="11">
        <f t="shared" si="169"/>
        <v>40576.289664351854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70"/>
        <v>0.7</v>
      </c>
      <c r="R1834" s="6">
        <f t="shared" si="171"/>
        <v>25</v>
      </c>
      <c r="S1834" t="str">
        <f t="shared" si="172"/>
        <v>music</v>
      </c>
      <c r="T1834" s="7" t="str">
        <f t="shared" si="173"/>
        <v>rock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68"/>
        <v>41335.082638888889</v>
      </c>
      <c r="K1835">
        <v>1359421403</v>
      </c>
      <c r="L1835" s="11">
        <f t="shared" si="169"/>
        <v>41302.794016203705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70"/>
        <v>0.38095238095238093</v>
      </c>
      <c r="R1835" s="6">
        <f t="shared" si="171"/>
        <v>42</v>
      </c>
      <c r="S1835" t="str">
        <f t="shared" si="172"/>
        <v>music</v>
      </c>
      <c r="T1835" s="7" t="str">
        <f t="shared" si="173"/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68"/>
        <v>42028.714062500003</v>
      </c>
      <c r="K1836">
        <v>1418684895</v>
      </c>
      <c r="L1836" s="11">
        <f t="shared" si="169"/>
        <v>41988.714062500003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70"/>
        <v>0.84709868699703517</v>
      </c>
      <c r="R1836" s="6">
        <f t="shared" si="171"/>
        <v>131.16666666666666</v>
      </c>
      <c r="S1836" t="str">
        <f t="shared" si="172"/>
        <v>music</v>
      </c>
      <c r="T1836" s="7" t="str">
        <f t="shared" si="173"/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68"/>
        <v>42460.410543981481</v>
      </c>
      <c r="K1837">
        <v>1456851071</v>
      </c>
      <c r="L1837" s="11">
        <f t="shared" si="169"/>
        <v>42430.452210648145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70"/>
        <v>0.96153846153846156</v>
      </c>
      <c r="R1837" s="6">
        <f t="shared" si="171"/>
        <v>47.272727272727273</v>
      </c>
      <c r="S1837" t="str">
        <f t="shared" si="172"/>
        <v>music</v>
      </c>
      <c r="T1837" s="7" t="str">
        <f t="shared" si="173"/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68"/>
        <v>41322.559363425928</v>
      </c>
      <c r="K1838">
        <v>1359660329</v>
      </c>
      <c r="L1838" s="11">
        <f t="shared" si="169"/>
        <v>41305.559363425928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70"/>
        <v>0.49915144254766897</v>
      </c>
      <c r="R1838" s="6">
        <f t="shared" si="171"/>
        <v>182.12727272727273</v>
      </c>
      <c r="S1838" t="str">
        <f t="shared" si="172"/>
        <v>music</v>
      </c>
      <c r="T1838" s="7" t="str">
        <f t="shared" si="173"/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68"/>
        <v>40985.756192129629</v>
      </c>
      <c r="K1839">
        <v>1326848935</v>
      </c>
      <c r="L1839" s="11">
        <f t="shared" si="169"/>
        <v>40925.797858796301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70"/>
        <v>0.32590983161325365</v>
      </c>
      <c r="R1839" s="6">
        <f t="shared" si="171"/>
        <v>61.366666666666667</v>
      </c>
      <c r="S1839" t="str">
        <f t="shared" si="172"/>
        <v>music</v>
      </c>
      <c r="T1839" s="7" t="str">
        <f t="shared" si="173"/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68"/>
        <v>40816.875</v>
      </c>
      <c r="K1840">
        <v>1314989557</v>
      </c>
      <c r="L1840" s="11">
        <f t="shared" si="169"/>
        <v>40788.536539351851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70"/>
        <v>0.99851221679697255</v>
      </c>
      <c r="R1840" s="6">
        <f t="shared" si="171"/>
        <v>35.767499999999998</v>
      </c>
      <c r="S1840" t="str">
        <f t="shared" si="172"/>
        <v>music</v>
      </c>
      <c r="T1840" s="7" t="str">
        <f t="shared" si="173"/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68"/>
        <v>42644.472013888888</v>
      </c>
      <c r="K1841">
        <v>1472750382</v>
      </c>
      <c r="L1841" s="11">
        <f t="shared" si="169"/>
        <v>42614.472013888888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70"/>
        <v>0.48709206039941549</v>
      </c>
      <c r="R1841" s="6">
        <f t="shared" si="171"/>
        <v>45.62222222222222</v>
      </c>
      <c r="S1841" t="str">
        <f t="shared" si="172"/>
        <v>music</v>
      </c>
      <c r="T1841" s="7" t="str">
        <f t="shared" si="173"/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68"/>
        <v>41400.957638888889</v>
      </c>
      <c r="K1842">
        <v>1366251510</v>
      </c>
      <c r="L1842" s="11">
        <f t="shared" si="169"/>
        <v>41381.846180555556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70"/>
        <v>0.91836734693877553</v>
      </c>
      <c r="R1842" s="6">
        <f t="shared" si="171"/>
        <v>75.384615384615387</v>
      </c>
      <c r="S1842" t="str">
        <f t="shared" si="172"/>
        <v>music</v>
      </c>
      <c r="T1842" s="7" t="str">
        <f t="shared" si="173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68"/>
        <v>41778.957638888889</v>
      </c>
      <c r="K1843">
        <v>1397679445</v>
      </c>
      <c r="L1843" s="11">
        <f t="shared" si="169"/>
        <v>41745.59542824074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70"/>
        <v>0.98280098280098283</v>
      </c>
      <c r="R1843" s="6">
        <f t="shared" si="171"/>
        <v>50.875</v>
      </c>
      <c r="S1843" t="str">
        <f t="shared" si="172"/>
        <v>music</v>
      </c>
      <c r="T1843" s="7" t="str">
        <f t="shared" si="173"/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68"/>
        <v>42064.999305555553</v>
      </c>
      <c r="K1844">
        <v>1422371381</v>
      </c>
      <c r="L1844" s="11">
        <f t="shared" si="169"/>
        <v>42031.381724537037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70"/>
        <v>0.79840319361277445</v>
      </c>
      <c r="R1844" s="6">
        <f t="shared" si="171"/>
        <v>119.28571428571429</v>
      </c>
      <c r="S1844" t="str">
        <f t="shared" si="172"/>
        <v>music</v>
      </c>
      <c r="T1844" s="7" t="str">
        <f t="shared" si="173"/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68"/>
        <v>40594.744837962964</v>
      </c>
      <c r="K1845">
        <v>1295653954</v>
      </c>
      <c r="L1845" s="11">
        <f t="shared" si="169"/>
        <v>40564.744837962964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70"/>
        <v>0.80641194263830562</v>
      </c>
      <c r="R1845" s="6">
        <f t="shared" si="171"/>
        <v>92.541865671641801</v>
      </c>
      <c r="S1845" t="str">
        <f t="shared" si="172"/>
        <v>music</v>
      </c>
      <c r="T1845" s="7" t="str">
        <f t="shared" si="173"/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68"/>
        <v>40704.875</v>
      </c>
      <c r="K1846">
        <v>1304464914</v>
      </c>
      <c r="L1846" s="11">
        <f t="shared" si="169"/>
        <v>40666.723541666666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70"/>
        <v>0.98619329388560162</v>
      </c>
      <c r="R1846" s="6">
        <f t="shared" si="171"/>
        <v>76.05</v>
      </c>
      <c r="S1846" t="str">
        <f t="shared" si="172"/>
        <v>music</v>
      </c>
      <c r="T1846" s="7" t="str">
        <f t="shared" si="173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68"/>
        <v>42537.954861111109</v>
      </c>
      <c r="K1847">
        <v>1464854398</v>
      </c>
      <c r="L1847" s="11">
        <f t="shared" si="169"/>
        <v>42523.083310185189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70"/>
        <v>1</v>
      </c>
      <c r="R1847" s="6">
        <f t="shared" si="171"/>
        <v>52.631578947368418</v>
      </c>
      <c r="S1847" t="str">
        <f t="shared" si="172"/>
        <v>music</v>
      </c>
      <c r="T1847" s="7" t="str">
        <f t="shared" si="173"/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68"/>
        <v>41258.400196759263</v>
      </c>
      <c r="K1848">
        <v>1352993777</v>
      </c>
      <c r="L1848" s="11">
        <f t="shared" si="169"/>
        <v>41228.400196759263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70"/>
        <v>0.72502295906037029</v>
      </c>
      <c r="R1848" s="6">
        <f t="shared" si="171"/>
        <v>98.990430622009569</v>
      </c>
      <c r="S1848" t="str">
        <f t="shared" si="172"/>
        <v>music</v>
      </c>
      <c r="T1848" s="7" t="str">
        <f t="shared" si="173"/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68"/>
        <v>42114.986481481479</v>
      </c>
      <c r="K1849">
        <v>1427780432</v>
      </c>
      <c r="L1849" s="11">
        <f t="shared" si="169"/>
        <v>42093.986481481479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70"/>
        <v>0.82726671078755787</v>
      </c>
      <c r="R1849" s="6">
        <f t="shared" si="171"/>
        <v>79.526315789473685</v>
      </c>
      <c r="S1849" t="str">
        <f t="shared" si="172"/>
        <v>music</v>
      </c>
      <c r="T1849" s="7" t="str">
        <f t="shared" si="173"/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68"/>
        <v>40755.040972222225</v>
      </c>
      <c r="K1850">
        <v>1306608888</v>
      </c>
      <c r="L1850" s="11">
        <f t="shared" si="169"/>
        <v>40691.538055555553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70"/>
        <v>0.93138776777398324</v>
      </c>
      <c r="R1850" s="6">
        <f t="shared" si="171"/>
        <v>134.20833333333334</v>
      </c>
      <c r="S1850" t="str">
        <f t="shared" si="172"/>
        <v>music</v>
      </c>
      <c r="T1850" s="7" t="str">
        <f t="shared" si="173"/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68"/>
        <v>41199.595590277779</v>
      </c>
      <c r="K1851">
        <v>1347913059</v>
      </c>
      <c r="L1851" s="11">
        <f t="shared" si="169"/>
        <v>41169.595590277779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70"/>
        <v>0.99667774086378735</v>
      </c>
      <c r="R1851" s="6">
        <f t="shared" si="171"/>
        <v>37.625</v>
      </c>
      <c r="S1851" t="str">
        <f t="shared" si="172"/>
        <v>music</v>
      </c>
      <c r="T1851" s="7" t="str">
        <f t="shared" si="173"/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68"/>
        <v>41830.709490740745</v>
      </c>
      <c r="K1852">
        <v>1402441300</v>
      </c>
      <c r="L1852" s="11">
        <f t="shared" si="169"/>
        <v>41800.709490740745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70"/>
        <v>0.98500601948123012</v>
      </c>
      <c r="R1852" s="6">
        <f t="shared" si="171"/>
        <v>51.044692737430168</v>
      </c>
      <c r="S1852" t="str">
        <f t="shared" si="172"/>
        <v>music</v>
      </c>
      <c r="T1852" s="7" t="str">
        <f t="shared" si="173"/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68"/>
        <v>41847.791666666664</v>
      </c>
      <c r="K1853">
        <v>1404769538</v>
      </c>
      <c r="L1853" s="11">
        <f t="shared" si="169"/>
        <v>41827.656689814816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70"/>
        <v>0.99923136049192929</v>
      </c>
      <c r="R1853" s="6">
        <f t="shared" si="171"/>
        <v>50.03846153846154</v>
      </c>
      <c r="S1853" t="str">
        <f t="shared" si="172"/>
        <v>music</v>
      </c>
      <c r="T1853" s="7" t="str">
        <f t="shared" si="173"/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68"/>
        <v>42118.75</v>
      </c>
      <c r="K1854">
        <v>1426703452</v>
      </c>
      <c r="L1854" s="11">
        <f t="shared" si="169"/>
        <v>42081.52143518519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70"/>
        <v>0.85494442861214026</v>
      </c>
      <c r="R1854" s="6">
        <f t="shared" si="171"/>
        <v>133.93129770992365</v>
      </c>
      <c r="S1854" t="str">
        <f t="shared" si="172"/>
        <v>music</v>
      </c>
      <c r="T1854" s="7" t="str">
        <f t="shared" si="173"/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68"/>
        <v>41226.852048611108</v>
      </c>
      <c r="K1855">
        <v>1348536417</v>
      </c>
      <c r="L1855" s="11">
        <f t="shared" si="169"/>
        <v>41176.810381944444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70"/>
        <v>0.98159509202453987</v>
      </c>
      <c r="R1855" s="6">
        <f t="shared" si="171"/>
        <v>58.214285714285715</v>
      </c>
      <c r="S1855" t="str">
        <f t="shared" si="172"/>
        <v>music</v>
      </c>
      <c r="T1855" s="7" t="str">
        <f t="shared" si="173"/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68"/>
        <v>41417.771261574075</v>
      </c>
      <c r="K1856">
        <v>1366763437</v>
      </c>
      <c r="L1856" s="11">
        <f t="shared" si="169"/>
        <v>41387.771261574075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70"/>
        <v>0.97920495086023163</v>
      </c>
      <c r="R1856" s="6">
        <f t="shared" si="171"/>
        <v>88.037643678160919</v>
      </c>
      <c r="S1856" t="str">
        <f t="shared" si="172"/>
        <v>music</v>
      </c>
      <c r="T1856" s="7" t="str">
        <f t="shared" si="173"/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68"/>
        <v>41645.288657407407</v>
      </c>
      <c r="K1857">
        <v>1385124940</v>
      </c>
      <c r="L1857" s="11">
        <f t="shared" si="169"/>
        <v>41600.288657407407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70"/>
        <v>0.64910208780904677</v>
      </c>
      <c r="R1857" s="6">
        <f t="shared" si="171"/>
        <v>70.576753926701571</v>
      </c>
      <c r="S1857" t="str">
        <f t="shared" si="172"/>
        <v>music</v>
      </c>
      <c r="T1857" s="7" t="str">
        <f t="shared" si="173"/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68"/>
        <v>41838.604999999996</v>
      </c>
      <c r="K1858">
        <v>1403901072</v>
      </c>
      <c r="L1858" s="11">
        <f t="shared" si="169"/>
        <v>41817.604999999996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70"/>
        <v>0.98765432098765427</v>
      </c>
      <c r="R1858" s="6">
        <f t="shared" si="171"/>
        <v>53.289473684210527</v>
      </c>
      <c r="S1858" t="str">
        <f t="shared" si="172"/>
        <v>music</v>
      </c>
      <c r="T1858" s="7" t="str">
        <f t="shared" si="173"/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74">(I1859/86400)+25569+(-6/24)</f>
        <v>41894.51866898148</v>
      </c>
      <c r="K1859">
        <v>1407954413</v>
      </c>
      <c r="L1859" s="11">
        <f t="shared" ref="L1859:L1922" si="175">(K1859/86400)+25569+(-6/24)</f>
        <v>41864.51866898148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76">D1859/E1859</f>
        <v>1</v>
      </c>
      <c r="R1859" s="6">
        <f t="shared" ref="R1859:R1922" si="177">E1859/N1859</f>
        <v>136.36363636363637</v>
      </c>
      <c r="S1859" t="str">
        <f t="shared" ref="S1859:S1922" si="178">LEFT(P1859,SEARCH("/",P1859,1)-1)</f>
        <v>music</v>
      </c>
      <c r="T1859" s="7" t="str">
        <f t="shared" ref="T1859:T1922" si="179">RIGHT(P1859,LEN(P1859) - SEARCH("/", P1859, SEARCH("/", P1859)))</f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74"/>
        <v>40892.992141203707</v>
      </c>
      <c r="K1860">
        <v>1318826921</v>
      </c>
      <c r="L1860" s="11">
        <f t="shared" si="175"/>
        <v>40832.950474537036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76"/>
        <v>0.91955706730888598</v>
      </c>
      <c r="R1860" s="6">
        <f t="shared" si="177"/>
        <v>40.547315436241611</v>
      </c>
      <c r="S1860" t="str">
        <f t="shared" si="178"/>
        <v>music</v>
      </c>
      <c r="T1860" s="7" t="str">
        <f t="shared" si="179"/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74"/>
        <v>40808.520011574074</v>
      </c>
      <c r="K1861">
        <v>1314124129</v>
      </c>
      <c r="L1861" s="11">
        <f t="shared" si="175"/>
        <v>40778.520011574074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76"/>
        <v>0.75853350189633373</v>
      </c>
      <c r="R1861" s="6">
        <f t="shared" si="177"/>
        <v>70.625</v>
      </c>
      <c r="S1861" t="str">
        <f t="shared" si="178"/>
        <v>music</v>
      </c>
      <c r="T1861" s="7" t="str">
        <f t="shared" si="179"/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74"/>
        <v>41676.45930555556</v>
      </c>
      <c r="K1862">
        <v>1389891684</v>
      </c>
      <c r="L1862" s="11">
        <f t="shared" si="175"/>
        <v>41655.45930555556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76"/>
        <v>0.7492507492507493</v>
      </c>
      <c r="R1862" s="6">
        <f t="shared" si="177"/>
        <v>52.684210526315788</v>
      </c>
      <c r="S1862" t="str">
        <f t="shared" si="178"/>
        <v>music</v>
      </c>
      <c r="T1862" s="7" t="str">
        <f t="shared" si="179"/>
        <v>rock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74"/>
        <v>42030.050243055557</v>
      </c>
      <c r="K1863">
        <v>1419664341</v>
      </c>
      <c r="L1863" s="11">
        <f t="shared" si="175"/>
        <v>42000.050243055557</v>
      </c>
      <c r="M1863" t="b">
        <v>0</v>
      </c>
      <c r="N1863">
        <v>0</v>
      </c>
      <c r="O1863" t="b">
        <v>0</v>
      </c>
      <c r="P1863" t="s">
        <v>8283</v>
      </c>
      <c r="Q1863" s="5" t="e">
        <f t="shared" si="176"/>
        <v>#DIV/0!</v>
      </c>
      <c r="R1863" s="6" t="e">
        <f t="shared" si="177"/>
        <v>#DIV/0!</v>
      </c>
      <c r="S1863" t="str">
        <f t="shared" si="178"/>
        <v>games</v>
      </c>
      <c r="T1863" s="7" t="str">
        <f t="shared" si="179"/>
        <v>mobile games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74"/>
        <v>42802.0625</v>
      </c>
      <c r="K1864">
        <v>1484912974</v>
      </c>
      <c r="L1864" s="11">
        <f t="shared" si="175"/>
        <v>42755.242754629631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76"/>
        <v>12.371134020618557</v>
      </c>
      <c r="R1864" s="6">
        <f t="shared" si="177"/>
        <v>90.9375</v>
      </c>
      <c r="S1864" t="str">
        <f t="shared" si="178"/>
        <v>games</v>
      </c>
      <c r="T1864" s="7" t="str">
        <f t="shared" si="179"/>
        <v>mobile games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74"/>
        <v>41802.547280092593</v>
      </c>
      <c r="K1865">
        <v>1400008085</v>
      </c>
      <c r="L1865" s="11">
        <f t="shared" si="175"/>
        <v>41772.547280092593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76"/>
        <v>250</v>
      </c>
      <c r="R1865" s="6">
        <f t="shared" si="177"/>
        <v>5</v>
      </c>
      <c r="S1865" t="str">
        <f t="shared" si="178"/>
        <v>games</v>
      </c>
      <c r="T1865" s="7" t="str">
        <f t="shared" si="179"/>
        <v>mobile games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74"/>
        <v>41763.466435185182</v>
      </c>
      <c r="K1866">
        <v>1396631500</v>
      </c>
      <c r="L1866" s="11">
        <f t="shared" si="175"/>
        <v>41733.466435185182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76"/>
        <v>2.3314203730272598</v>
      </c>
      <c r="R1866" s="6">
        <f t="shared" si="177"/>
        <v>58.083333333333336</v>
      </c>
      <c r="S1866" t="str">
        <f t="shared" si="178"/>
        <v>games</v>
      </c>
      <c r="T1866" s="7" t="str">
        <f t="shared" si="179"/>
        <v>mobile games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74"/>
        <v>42680.159108796295</v>
      </c>
      <c r="K1867">
        <v>1475398147</v>
      </c>
      <c r="L1867" s="11">
        <f t="shared" si="175"/>
        <v>42645.117442129631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76"/>
        <v>27500</v>
      </c>
      <c r="R1867" s="6">
        <f t="shared" si="177"/>
        <v>2</v>
      </c>
      <c r="S1867" t="str">
        <f t="shared" si="178"/>
        <v>games</v>
      </c>
      <c r="T1867" s="7" t="str">
        <f t="shared" si="179"/>
        <v>mobile games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74"/>
        <v>42794.916666666672</v>
      </c>
      <c r="K1868">
        <v>1483768497</v>
      </c>
      <c r="L1868" s="11">
        <f t="shared" si="175"/>
        <v>42741.996493055558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76"/>
        <v>200</v>
      </c>
      <c r="R1868" s="6">
        <f t="shared" si="177"/>
        <v>62.5</v>
      </c>
      <c r="S1868" t="str">
        <f t="shared" si="178"/>
        <v>games</v>
      </c>
      <c r="T1868" s="7" t="str">
        <f t="shared" si="179"/>
        <v>mobile games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74"/>
        <v>42679.674907407403</v>
      </c>
      <c r="K1869">
        <v>1475791912</v>
      </c>
      <c r="L1869" s="11">
        <f t="shared" si="175"/>
        <v>42649.674907407403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76"/>
        <v>2000</v>
      </c>
      <c r="R1869" s="6">
        <f t="shared" si="177"/>
        <v>10</v>
      </c>
      <c r="S1869" t="str">
        <f t="shared" si="178"/>
        <v>games</v>
      </c>
      <c r="T1869" s="7" t="str">
        <f t="shared" si="179"/>
        <v>mobile games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74"/>
        <v>42353.082638888889</v>
      </c>
      <c r="K1870">
        <v>1448044925</v>
      </c>
      <c r="L1870" s="11">
        <f t="shared" si="175"/>
        <v>42328.529224537036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76"/>
        <v>20.542317173377157</v>
      </c>
      <c r="R1870" s="6">
        <f t="shared" si="177"/>
        <v>71.588235294117652</v>
      </c>
      <c r="S1870" t="str">
        <f t="shared" si="178"/>
        <v>games</v>
      </c>
      <c r="T1870" s="7" t="str">
        <f t="shared" si="179"/>
        <v>mobile games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74"/>
        <v>42738.752881944441</v>
      </c>
      <c r="K1871">
        <v>1480896249</v>
      </c>
      <c r="L1871" s="11">
        <f t="shared" si="175"/>
        <v>42708.752881944441</v>
      </c>
      <c r="M1871" t="b">
        <v>0</v>
      </c>
      <c r="N1871">
        <v>0</v>
      </c>
      <c r="O1871" t="b">
        <v>0</v>
      </c>
      <c r="P1871" t="s">
        <v>8283</v>
      </c>
      <c r="Q1871" s="5" t="e">
        <f t="shared" si="176"/>
        <v>#DIV/0!</v>
      </c>
      <c r="R1871" s="6" t="e">
        <f t="shared" si="177"/>
        <v>#DIV/0!</v>
      </c>
      <c r="S1871" t="str">
        <f t="shared" si="178"/>
        <v>games</v>
      </c>
      <c r="T1871" s="7" t="str">
        <f t="shared" si="179"/>
        <v>mobile games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74"/>
        <v>42399.928472222222</v>
      </c>
      <c r="K1872">
        <v>1451723535</v>
      </c>
      <c r="L1872" s="11">
        <f t="shared" si="175"/>
        <v>42371.105729166666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76"/>
        <v>9.6952908587257625</v>
      </c>
      <c r="R1872" s="6">
        <f t="shared" si="177"/>
        <v>32.81818181818182</v>
      </c>
      <c r="S1872" t="str">
        <f t="shared" si="178"/>
        <v>games</v>
      </c>
      <c r="T1872" s="7" t="str">
        <f t="shared" si="179"/>
        <v>mobile games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74"/>
        <v>41963.575243055559</v>
      </c>
      <c r="K1873">
        <v>1413053301</v>
      </c>
      <c r="L1873" s="11">
        <f t="shared" si="175"/>
        <v>41923.533576388887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76"/>
        <v>1.3930561508786969</v>
      </c>
      <c r="R1873" s="6">
        <f t="shared" si="177"/>
        <v>49.11578947368421</v>
      </c>
      <c r="S1873" t="str">
        <f t="shared" si="178"/>
        <v>games</v>
      </c>
      <c r="T1873" s="7" t="str">
        <f t="shared" si="179"/>
        <v>mobile games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74"/>
        <v>42184.879652777774</v>
      </c>
      <c r="K1874">
        <v>1433041602</v>
      </c>
      <c r="L1874" s="11">
        <f t="shared" si="175"/>
        <v>42154.879652777774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76"/>
        <v>94.339622641509436</v>
      </c>
      <c r="R1874" s="6">
        <f t="shared" si="177"/>
        <v>16.307692307692307</v>
      </c>
      <c r="S1874" t="str">
        <f t="shared" si="178"/>
        <v>games</v>
      </c>
      <c r="T1874" s="7" t="str">
        <f t="shared" si="179"/>
        <v>mobile games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74"/>
        <v>42193.447916666672</v>
      </c>
      <c r="K1875">
        <v>1433861210</v>
      </c>
      <c r="L1875" s="11">
        <f t="shared" si="175"/>
        <v>42164.365856481483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76"/>
        <v>222.22222222222223</v>
      </c>
      <c r="R1875" s="6">
        <f t="shared" si="177"/>
        <v>18</v>
      </c>
      <c r="S1875" t="str">
        <f t="shared" si="178"/>
        <v>games</v>
      </c>
      <c r="T1875" s="7" t="str">
        <f t="shared" si="179"/>
        <v>mobile games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74"/>
        <v>42549.719131944439</v>
      </c>
      <c r="K1876">
        <v>1465427733</v>
      </c>
      <c r="L1876" s="11">
        <f t="shared" si="175"/>
        <v>42529.719131944439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76"/>
        <v>6153.8461538461543</v>
      </c>
      <c r="R1876" s="6">
        <f t="shared" si="177"/>
        <v>13</v>
      </c>
      <c r="S1876" t="str">
        <f t="shared" si="178"/>
        <v>games</v>
      </c>
      <c r="T1876" s="7" t="str">
        <f t="shared" si="179"/>
        <v>mobile games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74"/>
        <v>42588.649398148147</v>
      </c>
      <c r="K1877">
        <v>1465335308</v>
      </c>
      <c r="L1877" s="11">
        <f t="shared" si="175"/>
        <v>42528.649398148147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76"/>
        <v>196.07843137254903</v>
      </c>
      <c r="R1877" s="6">
        <f t="shared" si="177"/>
        <v>17</v>
      </c>
      <c r="S1877" t="str">
        <f t="shared" si="178"/>
        <v>games</v>
      </c>
      <c r="T1877" s="7" t="str">
        <f t="shared" si="179"/>
        <v>mobile games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74"/>
        <v>41806.034780092596</v>
      </c>
      <c r="K1878">
        <v>1400309405</v>
      </c>
      <c r="L1878" s="11">
        <f t="shared" si="175"/>
        <v>41776.034780092596</v>
      </c>
      <c r="M1878" t="b">
        <v>0</v>
      </c>
      <c r="N1878">
        <v>0</v>
      </c>
      <c r="O1878" t="b">
        <v>0</v>
      </c>
      <c r="P1878" t="s">
        <v>8283</v>
      </c>
      <c r="Q1878" s="5" t="e">
        <f t="shared" si="176"/>
        <v>#DIV/0!</v>
      </c>
      <c r="R1878" s="6" t="e">
        <f t="shared" si="177"/>
        <v>#DIV/0!</v>
      </c>
      <c r="S1878" t="str">
        <f t="shared" si="178"/>
        <v>games</v>
      </c>
      <c r="T1878" s="7" t="str">
        <f t="shared" si="179"/>
        <v>mobile games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74"/>
        <v>42063.779224537036</v>
      </c>
      <c r="K1879">
        <v>1422664925</v>
      </c>
      <c r="L1879" s="11">
        <f t="shared" si="175"/>
        <v>42034.779224537036</v>
      </c>
      <c r="M1879" t="b">
        <v>0</v>
      </c>
      <c r="N1879">
        <v>0</v>
      </c>
      <c r="O1879" t="b">
        <v>0</v>
      </c>
      <c r="P1879" t="s">
        <v>8283</v>
      </c>
      <c r="Q1879" s="5" t="e">
        <f t="shared" si="176"/>
        <v>#DIV/0!</v>
      </c>
      <c r="R1879" s="6" t="e">
        <f t="shared" si="177"/>
        <v>#DIV/0!</v>
      </c>
      <c r="S1879" t="str">
        <f t="shared" si="178"/>
        <v>games</v>
      </c>
      <c r="T1879" s="7" t="str">
        <f t="shared" si="179"/>
        <v>mobile games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74"/>
        <v>41802.758738425924</v>
      </c>
      <c r="K1880">
        <v>1400026355</v>
      </c>
      <c r="L1880" s="11">
        <f t="shared" si="175"/>
        <v>41772.758738425924</v>
      </c>
      <c r="M1880" t="b">
        <v>0</v>
      </c>
      <c r="N1880">
        <v>0</v>
      </c>
      <c r="O1880" t="b">
        <v>0</v>
      </c>
      <c r="P1880" t="s">
        <v>8283</v>
      </c>
      <c r="Q1880" s="5" t="e">
        <f t="shared" si="176"/>
        <v>#DIV/0!</v>
      </c>
      <c r="R1880" s="6" t="e">
        <f t="shared" si="177"/>
        <v>#DIV/0!</v>
      </c>
      <c r="S1880" t="str">
        <f t="shared" si="178"/>
        <v>games</v>
      </c>
      <c r="T1880" s="7" t="str">
        <f t="shared" si="179"/>
        <v>mobile games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74"/>
        <v>42443.357974537037</v>
      </c>
      <c r="K1881">
        <v>1455377729</v>
      </c>
      <c r="L1881" s="11">
        <f t="shared" si="175"/>
        <v>42413.399641203709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76"/>
        <v>833.33333333333337</v>
      </c>
      <c r="R1881" s="6">
        <f t="shared" si="177"/>
        <v>3</v>
      </c>
      <c r="S1881" t="str">
        <f t="shared" si="178"/>
        <v>games</v>
      </c>
      <c r="T1881" s="7" t="str">
        <f t="shared" si="179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74"/>
        <v>42459.275231481486</v>
      </c>
      <c r="K1882">
        <v>1456839380</v>
      </c>
      <c r="L1882" s="11">
        <f t="shared" si="175"/>
        <v>42430.316898148143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76"/>
        <v>4.9800796812749004</v>
      </c>
      <c r="R1882" s="6">
        <f t="shared" si="177"/>
        <v>41.833333333333336</v>
      </c>
      <c r="S1882" t="str">
        <f t="shared" si="178"/>
        <v>games</v>
      </c>
      <c r="T1882" s="7" t="str">
        <f t="shared" si="179"/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74"/>
        <v>42072.860983796301</v>
      </c>
      <c r="K1883">
        <v>1423366789</v>
      </c>
      <c r="L1883" s="11">
        <f t="shared" si="175"/>
        <v>42042.902650462958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76"/>
        <v>0.57909076958267824</v>
      </c>
      <c r="R1883" s="6">
        <f t="shared" si="177"/>
        <v>49.338428571428572</v>
      </c>
      <c r="S1883" t="str">
        <f t="shared" si="178"/>
        <v>music</v>
      </c>
      <c r="T1883" s="7" t="str">
        <f t="shared" si="179"/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74"/>
        <v>41100.741666666669</v>
      </c>
      <c r="K1884">
        <v>1339109212</v>
      </c>
      <c r="L1884" s="11">
        <f t="shared" si="175"/>
        <v>41067.699212962965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76"/>
        <v>0.99112426035502954</v>
      </c>
      <c r="R1884" s="6">
        <f t="shared" si="177"/>
        <v>41.728395061728392</v>
      </c>
      <c r="S1884" t="str">
        <f t="shared" si="178"/>
        <v>music</v>
      </c>
      <c r="T1884" s="7" t="str">
        <f t="shared" si="179"/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74"/>
        <v>41007.656342592592</v>
      </c>
      <c r="K1885">
        <v>1331333108</v>
      </c>
      <c r="L1885" s="11">
        <f t="shared" si="175"/>
        <v>40977.698009259257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76"/>
        <v>0.95415472779369626</v>
      </c>
      <c r="R1885" s="6">
        <f t="shared" si="177"/>
        <v>32.71875</v>
      </c>
      <c r="S1885" t="str">
        <f t="shared" si="178"/>
        <v>music</v>
      </c>
      <c r="T1885" s="7" t="str">
        <f t="shared" si="179"/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74"/>
        <v>41240.25</v>
      </c>
      <c r="K1886">
        <v>1350967535</v>
      </c>
      <c r="L1886" s="11">
        <f t="shared" si="175"/>
        <v>41204.948321759257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76"/>
        <v>0.74019245003700962</v>
      </c>
      <c r="R1886" s="6">
        <f t="shared" si="177"/>
        <v>51.96153846153846</v>
      </c>
      <c r="S1886" t="str">
        <f t="shared" si="178"/>
        <v>music</v>
      </c>
      <c r="T1886" s="7" t="str">
        <f t="shared" si="179"/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74"/>
        <v>41131.666666666664</v>
      </c>
      <c r="K1887">
        <v>1341800110</v>
      </c>
      <c r="L1887" s="11">
        <f t="shared" si="175"/>
        <v>41098.843865740739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76"/>
        <v>0.85963923337091319</v>
      </c>
      <c r="R1887" s="6">
        <f t="shared" si="177"/>
        <v>50.685714285714283</v>
      </c>
      <c r="S1887" t="str">
        <f t="shared" si="178"/>
        <v>music</v>
      </c>
      <c r="T1887" s="7" t="str">
        <f t="shared" si="179"/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74"/>
        <v>41955.69835648148</v>
      </c>
      <c r="K1888">
        <v>1413236738</v>
      </c>
      <c r="L1888" s="11">
        <f t="shared" si="175"/>
        <v>41925.656689814816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76"/>
        <v>0.97959183673469385</v>
      </c>
      <c r="R1888" s="6">
        <f t="shared" si="177"/>
        <v>42.241379310344826</v>
      </c>
      <c r="S1888" t="str">
        <f t="shared" si="178"/>
        <v>music</v>
      </c>
      <c r="T1888" s="7" t="str">
        <f t="shared" si="179"/>
        <v>indie rock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74"/>
        <v>42341.645833333328</v>
      </c>
      <c r="K1889">
        <v>1447614732</v>
      </c>
      <c r="L1889" s="11">
        <f t="shared" si="175"/>
        <v>42323.550138888888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76"/>
        <v>0.8995502248875562</v>
      </c>
      <c r="R1889" s="6">
        <f t="shared" si="177"/>
        <v>416.875</v>
      </c>
      <c r="S1889" t="str">
        <f t="shared" si="178"/>
        <v>music</v>
      </c>
      <c r="T1889" s="7" t="str">
        <f t="shared" si="179"/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74"/>
        <v>40329.957638888889</v>
      </c>
      <c r="K1890">
        <v>1272692732</v>
      </c>
      <c r="L1890" s="11">
        <f t="shared" si="175"/>
        <v>40298.989953703705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76"/>
        <v>0.60211946050096343</v>
      </c>
      <c r="R1890" s="6">
        <f t="shared" si="177"/>
        <v>46.651685393258425</v>
      </c>
      <c r="S1890" t="str">
        <f t="shared" si="178"/>
        <v>music</v>
      </c>
      <c r="T1890" s="7" t="str">
        <f t="shared" si="179"/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74"/>
        <v>41344.501689814817</v>
      </c>
      <c r="K1891">
        <v>1359140546</v>
      </c>
      <c r="L1891" s="11">
        <f t="shared" si="175"/>
        <v>41299.543356481481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76"/>
        <v>0.93808630393996251</v>
      </c>
      <c r="R1891" s="6">
        <f t="shared" si="177"/>
        <v>48.454545454545453</v>
      </c>
      <c r="S1891" t="str">
        <f t="shared" si="178"/>
        <v>music</v>
      </c>
      <c r="T1891" s="7" t="str">
        <f t="shared" si="179"/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74"/>
        <v>41258.536203703705</v>
      </c>
      <c r="K1892">
        <v>1353005528</v>
      </c>
      <c r="L1892" s="11">
        <f t="shared" si="175"/>
        <v>41228.536203703705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76"/>
        <v>0.6916374689987913</v>
      </c>
      <c r="R1892" s="6">
        <f t="shared" si="177"/>
        <v>70.5289837398374</v>
      </c>
      <c r="S1892" t="str">
        <f t="shared" si="178"/>
        <v>music</v>
      </c>
      <c r="T1892" s="7" t="str">
        <f t="shared" si="179"/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74"/>
        <v>40381</v>
      </c>
      <c r="K1893">
        <v>1275851354</v>
      </c>
      <c r="L1893" s="11">
        <f t="shared" si="175"/>
        <v>40335.548078703701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76"/>
        <v>0.94741828517290383</v>
      </c>
      <c r="R1893" s="6">
        <f t="shared" si="177"/>
        <v>87.958333333333329</v>
      </c>
      <c r="S1893" t="str">
        <f t="shared" si="178"/>
        <v>music</v>
      </c>
      <c r="T1893" s="7" t="str">
        <f t="shared" si="179"/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74"/>
        <v>40701.387511574074</v>
      </c>
      <c r="K1894">
        <v>1304867881</v>
      </c>
      <c r="L1894" s="11">
        <f t="shared" si="175"/>
        <v>40671.387511574074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76"/>
        <v>0.7320644216691069</v>
      </c>
      <c r="R1894" s="6">
        <f t="shared" si="177"/>
        <v>26.26923076923077</v>
      </c>
      <c r="S1894" t="str">
        <f t="shared" si="178"/>
        <v>music</v>
      </c>
      <c r="T1894" s="7" t="str">
        <f t="shared" si="179"/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74"/>
        <v>40648.915972222225</v>
      </c>
      <c r="K1895">
        <v>1301524585</v>
      </c>
      <c r="L1895" s="11">
        <f t="shared" si="175"/>
        <v>40632.69195601852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76"/>
        <v>0.96153846153846156</v>
      </c>
      <c r="R1895" s="6">
        <f t="shared" si="177"/>
        <v>57.777777777777779</v>
      </c>
      <c r="S1895" t="str">
        <f t="shared" si="178"/>
        <v>music</v>
      </c>
      <c r="T1895" s="7" t="str">
        <f t="shared" si="179"/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74"/>
        <v>40951.65489583333</v>
      </c>
      <c r="K1896">
        <v>1326404583</v>
      </c>
      <c r="L1896" s="11">
        <f t="shared" si="175"/>
        <v>40920.65489583333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76"/>
        <v>0.8733624454148472</v>
      </c>
      <c r="R1896" s="6">
        <f t="shared" si="177"/>
        <v>57.25</v>
      </c>
      <c r="S1896" t="str">
        <f t="shared" si="178"/>
        <v>music</v>
      </c>
      <c r="T1896" s="7" t="str">
        <f t="shared" si="179"/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74"/>
        <v>42297.496782407412</v>
      </c>
      <c r="K1897">
        <v>1442771722</v>
      </c>
      <c r="L1897" s="11">
        <f t="shared" si="175"/>
        <v>42267.496782407412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76"/>
        <v>0.98309492847854352</v>
      </c>
      <c r="R1897" s="6">
        <f t="shared" si="177"/>
        <v>196.34042553191489</v>
      </c>
      <c r="S1897" t="str">
        <f t="shared" si="178"/>
        <v>music</v>
      </c>
      <c r="T1897" s="7" t="str">
        <f t="shared" si="179"/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74"/>
        <v>41011.460243055553</v>
      </c>
      <c r="K1898">
        <v>1331658165</v>
      </c>
      <c r="L1898" s="11">
        <f t="shared" si="175"/>
        <v>40981.460243055553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76"/>
        <v>0.80679785330948117</v>
      </c>
      <c r="R1898" s="6">
        <f t="shared" si="177"/>
        <v>43</v>
      </c>
      <c r="S1898" t="str">
        <f t="shared" si="178"/>
        <v>music</v>
      </c>
      <c r="T1898" s="7" t="str">
        <f t="shared" si="179"/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74"/>
        <v>41702.625</v>
      </c>
      <c r="K1899">
        <v>1392040806</v>
      </c>
      <c r="L1899" s="11">
        <f t="shared" si="175"/>
        <v>41680.333402777775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76"/>
        <v>0.97602213341530897</v>
      </c>
      <c r="R1899" s="6">
        <f t="shared" si="177"/>
        <v>35.551912568306008</v>
      </c>
      <c r="S1899" t="str">
        <f t="shared" si="178"/>
        <v>music</v>
      </c>
      <c r="T1899" s="7" t="str">
        <f t="shared" si="179"/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74"/>
        <v>42401.5</v>
      </c>
      <c r="K1900">
        <v>1451277473</v>
      </c>
      <c r="L1900" s="11">
        <f t="shared" si="175"/>
        <v>42365.942974537036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6"/>
        <v>0.69204152249134943</v>
      </c>
      <c r="R1900" s="6">
        <f t="shared" si="177"/>
        <v>68.80952380952381</v>
      </c>
      <c r="S1900" t="str">
        <f t="shared" si="178"/>
        <v>music</v>
      </c>
      <c r="T1900" s="7" t="str">
        <f t="shared" si="179"/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74"/>
        <v>42088.65006944444</v>
      </c>
      <c r="K1901">
        <v>1424730966</v>
      </c>
      <c r="L1901" s="11">
        <f t="shared" si="175"/>
        <v>42058.691736111112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76"/>
        <v>0.75</v>
      </c>
      <c r="R1901" s="6">
        <f t="shared" si="177"/>
        <v>28.571428571428573</v>
      </c>
      <c r="S1901" t="str">
        <f t="shared" si="178"/>
        <v>music</v>
      </c>
      <c r="T1901" s="7" t="str">
        <f t="shared" si="179"/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74"/>
        <v>41188.165972222225</v>
      </c>
      <c r="K1902">
        <v>1347137731</v>
      </c>
      <c r="L1902" s="11">
        <f t="shared" si="175"/>
        <v>41160.621886574074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76"/>
        <v>0.91437433022080306</v>
      </c>
      <c r="R1902" s="6">
        <f t="shared" si="177"/>
        <v>50.631666666666668</v>
      </c>
      <c r="S1902" t="str">
        <f t="shared" si="178"/>
        <v>music</v>
      </c>
      <c r="T1902" s="7" t="str">
        <f t="shared" si="179"/>
        <v>indie rock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74"/>
        <v>42146.291666666672</v>
      </c>
      <c r="K1903">
        <v>1429707729</v>
      </c>
      <c r="L1903" s="11">
        <f t="shared" si="175"/>
        <v>42116.29315972222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76"/>
        <v>37.078651685393261</v>
      </c>
      <c r="R1903" s="6">
        <f t="shared" si="177"/>
        <v>106.8</v>
      </c>
      <c r="S1903" t="str">
        <f t="shared" si="178"/>
        <v>technology</v>
      </c>
      <c r="T1903" s="7" t="str">
        <f t="shared" si="179"/>
        <v>gadgets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74"/>
        <v>42067.539895833332</v>
      </c>
      <c r="K1904">
        <v>1422903447</v>
      </c>
      <c r="L1904" s="11">
        <f t="shared" si="175"/>
        <v>42037.539895833332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76"/>
        <v>83.333333333333329</v>
      </c>
      <c r="R1904" s="6">
        <f t="shared" si="177"/>
        <v>4</v>
      </c>
      <c r="S1904" t="str">
        <f t="shared" si="178"/>
        <v>technology</v>
      </c>
      <c r="T1904" s="7" t="str">
        <f t="shared" si="179"/>
        <v>gadgets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74"/>
        <v>42762.520729166667</v>
      </c>
      <c r="K1905">
        <v>1480357791</v>
      </c>
      <c r="L1905" s="11">
        <f t="shared" si="175"/>
        <v>42702.520729166667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76"/>
        <v>2.1459227467811157</v>
      </c>
      <c r="R1905" s="6">
        <f t="shared" si="177"/>
        <v>34.097560975609753</v>
      </c>
      <c r="S1905" t="str">
        <f t="shared" si="178"/>
        <v>technology</v>
      </c>
      <c r="T1905" s="7" t="str">
        <f t="shared" si="179"/>
        <v>gadgets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74"/>
        <v>42371.435428240744</v>
      </c>
      <c r="K1906">
        <v>1447864021</v>
      </c>
      <c r="L1906" s="11">
        <f t="shared" si="175"/>
        <v>42326.435428240744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76"/>
        <v>1000</v>
      </c>
      <c r="R1906" s="6">
        <f t="shared" si="177"/>
        <v>25</v>
      </c>
      <c r="S1906" t="str">
        <f t="shared" si="178"/>
        <v>technology</v>
      </c>
      <c r="T1906" s="7" t="str">
        <f t="shared" si="179"/>
        <v>gadgets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74"/>
        <v>41889.675856481481</v>
      </c>
      <c r="K1907">
        <v>1407535994</v>
      </c>
      <c r="L1907" s="11">
        <f t="shared" si="175"/>
        <v>41859.675856481481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76"/>
        <v>595.23809523809518</v>
      </c>
      <c r="R1907" s="6">
        <f t="shared" si="177"/>
        <v>10.5</v>
      </c>
      <c r="S1907" t="str">
        <f t="shared" si="178"/>
        <v>technology</v>
      </c>
      <c r="T1907" s="7" t="str">
        <f t="shared" si="179"/>
        <v>gadgets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74"/>
        <v>42544.421099537038</v>
      </c>
      <c r="K1908">
        <v>1464105983</v>
      </c>
      <c r="L1908" s="11">
        <f t="shared" si="175"/>
        <v>42514.421099537038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76"/>
        <v>2.3386342376052385</v>
      </c>
      <c r="R1908" s="6">
        <f t="shared" si="177"/>
        <v>215.95959595959596</v>
      </c>
      <c r="S1908" t="str">
        <f t="shared" si="178"/>
        <v>technology</v>
      </c>
      <c r="T1908" s="7" t="str">
        <f t="shared" si="179"/>
        <v>gadgets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74"/>
        <v>41782.337094907409</v>
      </c>
      <c r="K1909">
        <v>1399557925</v>
      </c>
      <c r="L1909" s="11">
        <f t="shared" si="175"/>
        <v>41767.337094907409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76"/>
        <v>352.94117647058823</v>
      </c>
      <c r="R1909" s="6">
        <f t="shared" si="177"/>
        <v>21.25</v>
      </c>
      <c r="S1909" t="str">
        <f t="shared" si="178"/>
        <v>technology</v>
      </c>
      <c r="T1909" s="7" t="str">
        <f t="shared" si="179"/>
        <v>gadgets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74"/>
        <v>42733.667824074073</v>
      </c>
      <c r="K1910">
        <v>1480456900</v>
      </c>
      <c r="L1910" s="11">
        <f t="shared" si="175"/>
        <v>42703.667824074073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76"/>
        <v>57.736720554272516</v>
      </c>
      <c r="R1910" s="6">
        <f t="shared" si="177"/>
        <v>108.25</v>
      </c>
      <c r="S1910" t="str">
        <f t="shared" si="178"/>
        <v>technology</v>
      </c>
      <c r="T1910" s="7" t="str">
        <f t="shared" si="179"/>
        <v>gadgets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74"/>
        <v>41935.179155092592</v>
      </c>
      <c r="K1911">
        <v>1411467479</v>
      </c>
      <c r="L1911" s="11">
        <f t="shared" si="175"/>
        <v>41905.179155092592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76"/>
        <v>7.0864547479246811</v>
      </c>
      <c r="R1911" s="6">
        <f t="shared" si="177"/>
        <v>129.97368421052633</v>
      </c>
      <c r="S1911" t="str">
        <f t="shared" si="178"/>
        <v>technology</v>
      </c>
      <c r="T1911" s="7" t="str">
        <f t="shared" si="179"/>
        <v>gadgets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74"/>
        <v>42308.697916666672</v>
      </c>
      <c r="K1912">
        <v>1442531217</v>
      </c>
      <c r="L1912" s="11">
        <f t="shared" si="175"/>
        <v>42264.713159722218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76"/>
        <v>2.5383742459535328</v>
      </c>
      <c r="R1912" s="6">
        <f t="shared" si="177"/>
        <v>117.49473684210527</v>
      </c>
      <c r="S1912" t="str">
        <f t="shared" si="178"/>
        <v>technology</v>
      </c>
      <c r="T1912" s="7" t="str">
        <f t="shared" si="179"/>
        <v>gadgets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74"/>
        <v>41859.783958333333</v>
      </c>
      <c r="K1913">
        <v>1404953334</v>
      </c>
      <c r="L1913" s="11">
        <f t="shared" si="175"/>
        <v>41829.783958333333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76"/>
        <v>4250</v>
      </c>
      <c r="R1913" s="6">
        <f t="shared" si="177"/>
        <v>10</v>
      </c>
      <c r="S1913" t="str">
        <f t="shared" si="178"/>
        <v>technology</v>
      </c>
      <c r="T1913" s="7" t="str">
        <f t="shared" si="179"/>
        <v>gadgets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74"/>
        <v>42158.976388888885</v>
      </c>
      <c r="K1914">
        <v>1430803560</v>
      </c>
      <c r="L1914" s="11">
        <f t="shared" si="175"/>
        <v>42128.976388888885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76"/>
        <v>1.6863406408094435</v>
      </c>
      <c r="R1914" s="6">
        <f t="shared" si="177"/>
        <v>70.595238095238102</v>
      </c>
      <c r="S1914" t="str">
        <f t="shared" si="178"/>
        <v>technology</v>
      </c>
      <c r="T1914" s="7" t="str">
        <f t="shared" si="179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74"/>
        <v>41920.261319444442</v>
      </c>
      <c r="K1915">
        <v>1410178578</v>
      </c>
      <c r="L1915" s="11">
        <f t="shared" si="175"/>
        <v>41890.261319444442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76"/>
        <v>75.353218210361064</v>
      </c>
      <c r="R1915" s="6">
        <f t="shared" si="177"/>
        <v>24.5</v>
      </c>
      <c r="S1915" t="str">
        <f t="shared" si="178"/>
        <v>technology</v>
      </c>
      <c r="T1915" s="7" t="str">
        <f t="shared" si="179"/>
        <v>gadgets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74"/>
        <v>41943.915972222225</v>
      </c>
      <c r="K1916">
        <v>1413519073</v>
      </c>
      <c r="L1916" s="11">
        <f t="shared" si="175"/>
        <v>41928.924456018518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76"/>
        <v>11.1</v>
      </c>
      <c r="R1916" s="6">
        <f t="shared" si="177"/>
        <v>30</v>
      </c>
      <c r="S1916" t="str">
        <f t="shared" si="178"/>
        <v>technology</v>
      </c>
      <c r="T1916" s="7" t="str">
        <f t="shared" si="179"/>
        <v>gadgets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74"/>
        <v>41883.79886574074</v>
      </c>
      <c r="K1917">
        <v>1407892222</v>
      </c>
      <c r="L1917" s="11">
        <f t="shared" si="175"/>
        <v>41863.79886574074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76"/>
        <v>62.5</v>
      </c>
      <c r="R1917" s="6">
        <f t="shared" si="177"/>
        <v>2</v>
      </c>
      <c r="S1917" t="str">
        <f t="shared" si="178"/>
        <v>technology</v>
      </c>
      <c r="T1917" s="7" t="str">
        <f t="shared" si="179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74"/>
        <v>42681.508969907409</v>
      </c>
      <c r="K1918">
        <v>1476378775</v>
      </c>
      <c r="L1918" s="11">
        <f t="shared" si="175"/>
        <v>42656.467303240745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76"/>
        <v>196.07843137254903</v>
      </c>
      <c r="R1918" s="6">
        <f t="shared" si="177"/>
        <v>17</v>
      </c>
      <c r="S1918" t="str">
        <f t="shared" si="178"/>
        <v>technology</v>
      </c>
      <c r="T1918" s="7" t="str">
        <f t="shared" si="179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74"/>
        <v>42776.020057870366</v>
      </c>
      <c r="K1919">
        <v>1484116133</v>
      </c>
      <c r="L1919" s="11">
        <f t="shared" si="175"/>
        <v>42746.020057870366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76"/>
        <v>1.9022070479209852</v>
      </c>
      <c r="R1919" s="6">
        <f t="shared" si="177"/>
        <v>2928.9285714285716</v>
      </c>
      <c r="S1919" t="str">
        <f t="shared" si="178"/>
        <v>technology</v>
      </c>
      <c r="T1919" s="7" t="str">
        <f t="shared" si="179"/>
        <v>gadgets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74"/>
        <v>41863.539942129632</v>
      </c>
      <c r="K1920">
        <v>1404845851</v>
      </c>
      <c r="L1920" s="11">
        <f t="shared" si="175"/>
        <v>41828.539942129632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76"/>
        <v>96.15384615384616</v>
      </c>
      <c r="R1920" s="6">
        <f t="shared" si="177"/>
        <v>28.888888888888889</v>
      </c>
      <c r="S1920" t="str">
        <f t="shared" si="178"/>
        <v>technology</v>
      </c>
      <c r="T1920" s="7" t="str">
        <f t="shared" si="179"/>
        <v>gadgets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74"/>
        <v>42143.625567129631</v>
      </c>
      <c r="K1921">
        <v>1429477249</v>
      </c>
      <c r="L1921" s="11">
        <f t="shared" si="175"/>
        <v>42113.625567129631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76"/>
        <v>2.109704641350211</v>
      </c>
      <c r="R1921" s="6">
        <f t="shared" si="177"/>
        <v>29.625</v>
      </c>
      <c r="S1921" t="str">
        <f t="shared" si="178"/>
        <v>technology</v>
      </c>
      <c r="T1921" s="7" t="str">
        <f t="shared" si="179"/>
        <v>gadgets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74"/>
        <v>42298.708333333328</v>
      </c>
      <c r="K1922">
        <v>1443042061</v>
      </c>
      <c r="L1922" s="11">
        <f t="shared" si="175"/>
        <v>42270.625706018516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76"/>
        <v>2.3239600278875203</v>
      </c>
      <c r="R1922" s="6">
        <f t="shared" si="177"/>
        <v>40.980952380952381</v>
      </c>
      <c r="S1922" t="str">
        <f t="shared" si="178"/>
        <v>technology</v>
      </c>
      <c r="T1922" s="7" t="str">
        <f t="shared" si="179"/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80">(I1923/86400)+25569+(-6/24)</f>
        <v>41103.971562500003</v>
      </c>
      <c r="K1923">
        <v>1339651143</v>
      </c>
      <c r="L1923" s="11">
        <f t="shared" ref="L1923:L1986" si="181">(K1923/86400)+25569+(-6/24)</f>
        <v>41073.971562500003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82">D1923/E1923</f>
        <v>0.73099415204678364</v>
      </c>
      <c r="R1923" s="6">
        <f t="shared" ref="R1923:R1986" si="183">E1923/N1923</f>
        <v>54</v>
      </c>
      <c r="S1923" t="str">
        <f t="shared" ref="S1923:S1986" si="184">LEFT(P1923,SEARCH("/",P1923,1)-1)</f>
        <v>music</v>
      </c>
      <c r="T1923" s="7" t="str">
        <f t="shared" ref="T1923:T1986" si="185">RIGHT(P1923,LEN(P1923) - SEARCH("/", P1923, SEARCH("/", P1923)))</f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80"/>
        <v>41620.005868055552</v>
      </c>
      <c r="K1924">
        <v>1384236507</v>
      </c>
      <c r="L1924" s="11">
        <f t="shared" si="181"/>
        <v>41590.005868055552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82"/>
        <v>0.86542622241453915</v>
      </c>
      <c r="R1924" s="6">
        <f t="shared" si="183"/>
        <v>36.109375</v>
      </c>
      <c r="S1924" t="str">
        <f t="shared" si="184"/>
        <v>music</v>
      </c>
      <c r="T1924" s="7" t="str">
        <f t="shared" si="185"/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80"/>
        <v>40812.957638888889</v>
      </c>
      <c r="K1925">
        <v>1313612532</v>
      </c>
      <c r="L1925" s="11">
        <f t="shared" si="181"/>
        <v>40772.598749999997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82"/>
        <v>0.41528239202657807</v>
      </c>
      <c r="R1925" s="6">
        <f t="shared" si="183"/>
        <v>23.153846153846153</v>
      </c>
      <c r="S1925" t="str">
        <f t="shared" si="184"/>
        <v>music</v>
      </c>
      <c r="T1925" s="7" t="str">
        <f t="shared" si="185"/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80"/>
        <v>41654.564583333333</v>
      </c>
      <c r="K1926">
        <v>1387390555</v>
      </c>
      <c r="L1926" s="11">
        <f t="shared" si="181"/>
        <v>41626.511053240742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82"/>
        <v>0.87412587412587417</v>
      </c>
      <c r="R1926" s="6">
        <f t="shared" si="183"/>
        <v>104</v>
      </c>
      <c r="S1926" t="str">
        <f t="shared" si="184"/>
        <v>music</v>
      </c>
      <c r="T1926" s="7" t="str">
        <f t="shared" si="185"/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80"/>
        <v>41557.75</v>
      </c>
      <c r="K1927">
        <v>1379540288</v>
      </c>
      <c r="L1927" s="11">
        <f t="shared" si="181"/>
        <v>41535.65148148148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82"/>
        <v>0.90634441087613293</v>
      </c>
      <c r="R1927" s="6">
        <f t="shared" si="183"/>
        <v>31.826923076923077</v>
      </c>
      <c r="S1927" t="str">
        <f t="shared" si="184"/>
        <v>music</v>
      </c>
      <c r="T1927" s="7" t="str">
        <f t="shared" si="185"/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80"/>
        <v>40483.768055555556</v>
      </c>
      <c r="K1928">
        <v>1286319256</v>
      </c>
      <c r="L1928" s="11">
        <f t="shared" si="181"/>
        <v>40456.704351851848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82"/>
        <v>0.51182486035711727</v>
      </c>
      <c r="R1928" s="6">
        <f t="shared" si="183"/>
        <v>27.3896261682243</v>
      </c>
      <c r="S1928" t="str">
        <f t="shared" si="184"/>
        <v>music</v>
      </c>
      <c r="T1928" s="7" t="str">
        <f t="shared" si="185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80"/>
        <v>40975.957638888889</v>
      </c>
      <c r="K1929">
        <v>1329856839</v>
      </c>
      <c r="L1929" s="11">
        <f t="shared" si="181"/>
        <v>40960.611562500002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82"/>
        <v>0.967741935483871</v>
      </c>
      <c r="R1929" s="6">
        <f t="shared" si="183"/>
        <v>56.363636363636367</v>
      </c>
      <c r="S1929" t="str">
        <f t="shared" si="184"/>
        <v>music</v>
      </c>
      <c r="T1929" s="7" t="str">
        <f t="shared" si="185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80"/>
        <v>41401.3980787037</v>
      </c>
      <c r="K1930">
        <v>1365348794</v>
      </c>
      <c r="L1930" s="11">
        <f t="shared" si="181"/>
        <v>41371.3980787037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82"/>
        <v>0.96958174904942962</v>
      </c>
      <c r="R1930" s="6">
        <f t="shared" si="183"/>
        <v>77.352941176470594</v>
      </c>
      <c r="S1930" t="str">
        <f t="shared" si="184"/>
        <v>music</v>
      </c>
      <c r="T1930" s="7" t="str">
        <f t="shared" si="185"/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80"/>
        <v>40728.771597222221</v>
      </c>
      <c r="K1931">
        <v>1306197066</v>
      </c>
      <c r="L1931" s="11">
        <f t="shared" si="181"/>
        <v>40686.771597222221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82"/>
        <v>0.99688473520249221</v>
      </c>
      <c r="R1931" s="6">
        <f t="shared" si="183"/>
        <v>42.8</v>
      </c>
      <c r="S1931" t="str">
        <f t="shared" si="184"/>
        <v>music</v>
      </c>
      <c r="T1931" s="7" t="str">
        <f t="shared" si="185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80"/>
        <v>41462.308819444443</v>
      </c>
      <c r="K1932">
        <v>1368019482</v>
      </c>
      <c r="L1932" s="11">
        <f t="shared" si="181"/>
        <v>41402.308819444443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82"/>
        <v>0.78740157480314965</v>
      </c>
      <c r="R1932" s="6">
        <f t="shared" si="183"/>
        <v>48.846153846153847</v>
      </c>
      <c r="S1932" t="str">
        <f t="shared" si="184"/>
        <v>music</v>
      </c>
      <c r="T1932" s="7" t="str">
        <f t="shared" si="185"/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80"/>
        <v>41050.895833333336</v>
      </c>
      <c r="K1933">
        <v>1336512309</v>
      </c>
      <c r="L1933" s="11">
        <f t="shared" si="181"/>
        <v>41037.642465277779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82"/>
        <v>0.8291805208912032</v>
      </c>
      <c r="R1933" s="6">
        <f t="shared" si="183"/>
        <v>48.240400000000001</v>
      </c>
      <c r="S1933" t="str">
        <f t="shared" si="184"/>
        <v>music</v>
      </c>
      <c r="T1933" s="7" t="str">
        <f t="shared" si="185"/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80"/>
        <v>40932.559872685189</v>
      </c>
      <c r="K1934">
        <v>1325618773</v>
      </c>
      <c r="L1934" s="11">
        <f t="shared" si="181"/>
        <v>40911.559872685189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82"/>
        <v>0.93466263129784588</v>
      </c>
      <c r="R1934" s="6">
        <f t="shared" si="183"/>
        <v>70.212500000000006</v>
      </c>
      <c r="S1934" t="str">
        <f t="shared" si="184"/>
        <v>music</v>
      </c>
      <c r="T1934" s="7" t="str">
        <f t="shared" si="185"/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80"/>
        <v>41908.880868055552</v>
      </c>
      <c r="K1935">
        <v>1409195307</v>
      </c>
      <c r="L1935" s="11">
        <f t="shared" si="181"/>
        <v>41878.880868055552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82"/>
        <v>0.57993427411560028</v>
      </c>
      <c r="R1935" s="6">
        <f t="shared" si="183"/>
        <v>94.054545454545448</v>
      </c>
      <c r="S1935" t="str">
        <f t="shared" si="184"/>
        <v>music</v>
      </c>
      <c r="T1935" s="7" t="str">
        <f t="shared" si="185"/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80"/>
        <v>40901.958333333336</v>
      </c>
      <c r="K1936">
        <v>1321649321</v>
      </c>
      <c r="L1936" s="11">
        <f t="shared" si="181"/>
        <v>40865.617141203707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82"/>
        <v>0.80893059375505583</v>
      </c>
      <c r="R1936" s="6">
        <f t="shared" si="183"/>
        <v>80.272727272727266</v>
      </c>
      <c r="S1936" t="str">
        <f t="shared" si="184"/>
        <v>music</v>
      </c>
      <c r="T1936" s="7" t="str">
        <f t="shared" si="185"/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80"/>
        <v>41810.957638888889</v>
      </c>
      <c r="K1937">
        <v>1400106171</v>
      </c>
      <c r="L1937" s="11">
        <f t="shared" si="181"/>
        <v>41773.682534722218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82"/>
        <v>0.92250922509225097</v>
      </c>
      <c r="R1937" s="6">
        <f t="shared" si="183"/>
        <v>54.2</v>
      </c>
      <c r="S1937" t="str">
        <f t="shared" si="184"/>
        <v>music</v>
      </c>
      <c r="T1937" s="7" t="str">
        <f t="shared" si="185"/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80"/>
        <v>40882.999305555553</v>
      </c>
      <c r="K1938">
        <v>1320528070</v>
      </c>
      <c r="L1938" s="11">
        <f t="shared" si="181"/>
        <v>40852.639699074076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82"/>
        <v>0.85822078244560884</v>
      </c>
      <c r="R1938" s="6">
        <f t="shared" si="183"/>
        <v>60.26903448275862</v>
      </c>
      <c r="S1938" t="str">
        <f t="shared" si="184"/>
        <v>music</v>
      </c>
      <c r="T1938" s="7" t="str">
        <f t="shared" si="185"/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80"/>
        <v>41074.915972222225</v>
      </c>
      <c r="K1939">
        <v>1338346281</v>
      </c>
      <c r="L1939" s="11">
        <f t="shared" si="181"/>
        <v>41058.868993055556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82"/>
        <v>0.53405965446340353</v>
      </c>
      <c r="R1939" s="6">
        <f t="shared" si="183"/>
        <v>38.740344827586206</v>
      </c>
      <c r="S1939" t="str">
        <f t="shared" si="184"/>
        <v>music</v>
      </c>
      <c r="T1939" s="7" t="str">
        <f t="shared" si="185"/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80"/>
        <v>41456.958333333336</v>
      </c>
      <c r="K1940">
        <v>1370067231</v>
      </c>
      <c r="L1940" s="11">
        <f t="shared" si="181"/>
        <v>41426.009618055556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82"/>
        <v>0.86256469235192634</v>
      </c>
      <c r="R1940" s="6">
        <f t="shared" si="183"/>
        <v>152.54385964912279</v>
      </c>
      <c r="S1940" t="str">
        <f t="shared" si="184"/>
        <v>music</v>
      </c>
      <c r="T1940" s="7" t="str">
        <f t="shared" si="185"/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80"/>
        <v>41343.693379629629</v>
      </c>
      <c r="K1941">
        <v>1360366708</v>
      </c>
      <c r="L1941" s="11">
        <f t="shared" si="181"/>
        <v>41313.735046296293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82"/>
        <v>0.90334236675700086</v>
      </c>
      <c r="R1941" s="6">
        <f t="shared" si="183"/>
        <v>115.3125</v>
      </c>
      <c r="S1941" t="str">
        <f t="shared" si="184"/>
        <v>music</v>
      </c>
      <c r="T1941" s="7" t="str">
        <f t="shared" si="185"/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80"/>
        <v>40708.915972222225</v>
      </c>
      <c r="K1942">
        <v>1304770233</v>
      </c>
      <c r="L1942" s="11">
        <f t="shared" si="181"/>
        <v>40670.257326388892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82"/>
        <v>0.58505850585058505</v>
      </c>
      <c r="R1942" s="6">
        <f t="shared" si="183"/>
        <v>35.838709677419352</v>
      </c>
      <c r="S1942" t="str">
        <f t="shared" si="184"/>
        <v>music</v>
      </c>
      <c r="T1942" s="7" t="str">
        <f t="shared" si="185"/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80"/>
        <v>41774.040868055556</v>
      </c>
      <c r="K1943">
        <v>1397545131</v>
      </c>
      <c r="L1943" s="11">
        <f t="shared" si="181"/>
        <v>41744.040868055556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82"/>
        <v>0.79290599062360123</v>
      </c>
      <c r="R1943" s="6">
        <f t="shared" si="183"/>
        <v>64.570118779438872</v>
      </c>
      <c r="S1943" t="str">
        <f t="shared" si="184"/>
        <v>technology</v>
      </c>
      <c r="T1943" s="7" t="str">
        <f t="shared" si="185"/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80"/>
        <v>40728.578009259261</v>
      </c>
      <c r="K1944">
        <v>1302033140</v>
      </c>
      <c r="L1944" s="11">
        <f t="shared" si="181"/>
        <v>40638.578009259261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82"/>
        <v>0.72233284615995819</v>
      </c>
      <c r="R1944" s="6">
        <f t="shared" si="183"/>
        <v>87.436000000000007</v>
      </c>
      <c r="S1944" t="str">
        <f t="shared" si="184"/>
        <v>technology</v>
      </c>
      <c r="T1944" s="7" t="str">
        <f t="shared" si="185"/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80"/>
        <v>42593.019861111112</v>
      </c>
      <c r="K1945">
        <v>1467008916</v>
      </c>
      <c r="L1945" s="11">
        <f t="shared" si="181"/>
        <v>42548.019861111112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82"/>
        <v>5.8642427796510778E-2</v>
      </c>
      <c r="R1945" s="6">
        <f t="shared" si="183"/>
        <v>68.815577078288939</v>
      </c>
      <c r="S1945" t="str">
        <f t="shared" si="184"/>
        <v>technology</v>
      </c>
      <c r="T1945" s="7" t="str">
        <f t="shared" si="185"/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80"/>
        <v>41760.334374999999</v>
      </c>
      <c r="K1946">
        <v>1396360890</v>
      </c>
      <c r="L1946" s="11">
        <f t="shared" si="181"/>
        <v>41730.334374999999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82"/>
        <v>0.12689461592489362</v>
      </c>
      <c r="R1946" s="6">
        <f t="shared" si="183"/>
        <v>176.200223588597</v>
      </c>
      <c r="S1946" t="str">
        <f t="shared" si="184"/>
        <v>technology</v>
      </c>
      <c r="T1946" s="7" t="str">
        <f t="shared" si="185"/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80"/>
        <v>42197.001828703702</v>
      </c>
      <c r="K1947">
        <v>1433224958</v>
      </c>
      <c r="L1947" s="11">
        <f t="shared" si="181"/>
        <v>42157.001828703702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82"/>
        <v>0.28734145934980376</v>
      </c>
      <c r="R1947" s="6">
        <f t="shared" si="183"/>
        <v>511.79117647058825</v>
      </c>
      <c r="S1947" t="str">
        <f t="shared" si="184"/>
        <v>technology</v>
      </c>
      <c r="T1947" s="7" t="str">
        <f t="shared" si="185"/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80"/>
        <v>41748.858344907407</v>
      </c>
      <c r="K1948">
        <v>1392780961</v>
      </c>
      <c r="L1948" s="11">
        <f t="shared" si="181"/>
        <v>41688.900011574078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82"/>
        <v>0.66779449737334162</v>
      </c>
      <c r="R1948" s="6">
        <f t="shared" si="183"/>
        <v>160.44285714285715</v>
      </c>
      <c r="S1948" t="str">
        <f t="shared" si="184"/>
        <v>technology</v>
      </c>
      <c r="T1948" s="7" t="str">
        <f t="shared" si="185"/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80"/>
        <v>40139.999305555553</v>
      </c>
      <c r="K1949">
        <v>1255730520</v>
      </c>
      <c r="L1949" s="11">
        <f t="shared" si="181"/>
        <v>40102.668055555558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82"/>
        <v>0.99370241097047451</v>
      </c>
      <c r="R1949" s="6">
        <f t="shared" si="183"/>
        <v>35.003043478260871</v>
      </c>
      <c r="S1949" t="str">
        <f t="shared" si="184"/>
        <v>technology</v>
      </c>
      <c r="T1949" s="7" t="str">
        <f t="shared" si="185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80"/>
        <v>42527.459722222222</v>
      </c>
      <c r="K1950">
        <v>1460557809</v>
      </c>
      <c r="L1950" s="11">
        <f t="shared" si="181"/>
        <v>42473.354270833333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82"/>
        <v>0.12496703994321498</v>
      </c>
      <c r="R1950" s="6">
        <f t="shared" si="183"/>
        <v>188.50671378091872</v>
      </c>
      <c r="S1950" t="str">
        <f t="shared" si="184"/>
        <v>technology</v>
      </c>
      <c r="T1950" s="7" t="str">
        <f t="shared" si="185"/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80"/>
        <v>41830.173043981486</v>
      </c>
      <c r="K1951">
        <v>1402394951</v>
      </c>
      <c r="L1951" s="11">
        <f t="shared" si="181"/>
        <v>41800.173043981486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82"/>
        <v>0.9433730870752226</v>
      </c>
      <c r="R1951" s="6">
        <f t="shared" si="183"/>
        <v>56.204984093319197</v>
      </c>
      <c r="S1951" t="str">
        <f t="shared" si="184"/>
        <v>technology</v>
      </c>
      <c r="T1951" s="7" t="str">
        <f t="shared" si="185"/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80"/>
        <v>40654.931400462963</v>
      </c>
      <c r="K1952">
        <v>1300767673</v>
      </c>
      <c r="L1952" s="11">
        <f t="shared" si="181"/>
        <v>40623.931400462963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82"/>
        <v>0.49870668732420587</v>
      </c>
      <c r="R1952" s="6">
        <f t="shared" si="183"/>
        <v>51.3054157782516</v>
      </c>
      <c r="S1952" t="str">
        <f t="shared" si="184"/>
        <v>technology</v>
      </c>
      <c r="T1952" s="7" t="str">
        <f t="shared" si="185"/>
        <v>hardware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80"/>
        <v>42681.212233796294</v>
      </c>
      <c r="K1953">
        <v>1475921137</v>
      </c>
      <c r="L1953" s="11">
        <f t="shared" si="181"/>
        <v>42651.170567129629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82"/>
        <v>0.47071228182485736</v>
      </c>
      <c r="R1953" s="6">
        <f t="shared" si="183"/>
        <v>127.36450839328538</v>
      </c>
      <c r="S1953" t="str">
        <f t="shared" si="184"/>
        <v>technology</v>
      </c>
      <c r="T1953" s="7" t="str">
        <f t="shared" si="185"/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80"/>
        <v>41563.35665509259</v>
      </c>
      <c r="K1954">
        <v>1378737215</v>
      </c>
      <c r="L1954" s="11">
        <f t="shared" si="181"/>
        <v>41526.35665509259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82"/>
        <v>0.50384846656598337</v>
      </c>
      <c r="R1954" s="6">
        <f t="shared" si="183"/>
        <v>101.85532258064516</v>
      </c>
      <c r="S1954" t="str">
        <f t="shared" si="184"/>
        <v>technology</v>
      </c>
      <c r="T1954" s="7" t="str">
        <f t="shared" si="185"/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80"/>
        <v>40969.875</v>
      </c>
      <c r="K1955">
        <v>1328158065</v>
      </c>
      <c r="L1955" s="11">
        <f t="shared" si="181"/>
        <v>40940.949826388889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82"/>
        <v>0.44258232031157796</v>
      </c>
      <c r="R1955" s="6">
        <f t="shared" si="183"/>
        <v>230.55782312925169</v>
      </c>
      <c r="S1955" t="str">
        <f t="shared" si="184"/>
        <v>technology</v>
      </c>
      <c r="T1955" s="7" t="str">
        <f t="shared" si="185"/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80"/>
        <v>42440.958333333328</v>
      </c>
      <c r="K1956">
        <v>1453730176</v>
      </c>
      <c r="L1956" s="11">
        <f t="shared" si="181"/>
        <v>42394.330740740741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82"/>
        <v>0.14307215987455432</v>
      </c>
      <c r="R1956" s="6">
        <f t="shared" si="183"/>
        <v>842.10602409638557</v>
      </c>
      <c r="S1956" t="str">
        <f t="shared" si="184"/>
        <v>technology</v>
      </c>
      <c r="T1956" s="7" t="str">
        <f t="shared" si="185"/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80"/>
        <v>41052.541666666664</v>
      </c>
      <c r="K1957">
        <v>1334989881</v>
      </c>
      <c r="L1957" s="11">
        <f t="shared" si="181"/>
        <v>41020.021770833337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82"/>
        <v>0.25088104045385101</v>
      </c>
      <c r="R1957" s="6">
        <f t="shared" si="183"/>
        <v>577.27593103448271</v>
      </c>
      <c r="S1957" t="str">
        <f t="shared" si="184"/>
        <v>technology</v>
      </c>
      <c r="T1957" s="7" t="str">
        <f t="shared" si="185"/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80"/>
        <v>42112.632002314815</v>
      </c>
      <c r="K1958">
        <v>1425507005</v>
      </c>
      <c r="L1958" s="11">
        <f t="shared" si="181"/>
        <v>42067.673668981486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82"/>
        <v>0.34009749461512301</v>
      </c>
      <c r="R1958" s="6">
        <f t="shared" si="183"/>
        <v>483.34246575342468</v>
      </c>
      <c r="S1958" t="str">
        <f t="shared" si="184"/>
        <v>technology</v>
      </c>
      <c r="T1958" s="7" t="str">
        <f t="shared" si="185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80"/>
        <v>41208.848530092597</v>
      </c>
      <c r="K1959">
        <v>1348712513</v>
      </c>
      <c r="L1959" s="11">
        <f t="shared" si="181"/>
        <v>41178.848530092597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82"/>
        <v>0.59699817378258635</v>
      </c>
      <c r="R1959" s="6">
        <f t="shared" si="183"/>
        <v>76.138500000000008</v>
      </c>
      <c r="S1959" t="str">
        <f t="shared" si="184"/>
        <v>technology</v>
      </c>
      <c r="T1959" s="7" t="str">
        <f t="shared" si="185"/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80"/>
        <v>41356.69630787037</v>
      </c>
      <c r="K1960">
        <v>1361490161</v>
      </c>
      <c r="L1960" s="11">
        <f t="shared" si="181"/>
        <v>41326.737974537034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82"/>
        <v>6.9658658640927726E-2</v>
      </c>
      <c r="R1960" s="6">
        <f t="shared" si="183"/>
        <v>74.107684365781708</v>
      </c>
      <c r="S1960" t="str">
        <f t="shared" si="184"/>
        <v>technology</v>
      </c>
      <c r="T1960" s="7" t="str">
        <f t="shared" si="185"/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80"/>
        <v>41912.75</v>
      </c>
      <c r="K1961">
        <v>1408565860</v>
      </c>
      <c r="L1961" s="11">
        <f t="shared" si="181"/>
        <v>41871.595601851848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82"/>
        <v>0.63802202962463883</v>
      </c>
      <c r="R1961" s="6">
        <f t="shared" si="183"/>
        <v>36.965660377358489</v>
      </c>
      <c r="S1961" t="str">
        <f t="shared" si="184"/>
        <v>technology</v>
      </c>
      <c r="T1961" s="7" t="str">
        <f t="shared" si="185"/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80"/>
        <v>41994.112743055557</v>
      </c>
      <c r="K1962">
        <v>1416559341</v>
      </c>
      <c r="L1962" s="11">
        <f t="shared" si="181"/>
        <v>41964.112743055557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82"/>
        <v>0.84815586681529587</v>
      </c>
      <c r="R1962" s="6">
        <f t="shared" si="183"/>
        <v>2500.969696969697</v>
      </c>
      <c r="S1962" t="str">
        <f t="shared" si="184"/>
        <v>technology</v>
      </c>
      <c r="T1962" s="7" t="str">
        <f t="shared" si="185"/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80"/>
        <v>41187.915972222225</v>
      </c>
      <c r="K1963">
        <v>1346042417</v>
      </c>
      <c r="L1963" s="11">
        <f t="shared" si="181"/>
        <v>41147.944641203707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82"/>
        <v>9.0466528650930564E-2</v>
      </c>
      <c r="R1963" s="6">
        <f t="shared" si="183"/>
        <v>67.690214329454989</v>
      </c>
      <c r="S1963" t="str">
        <f t="shared" si="184"/>
        <v>technology</v>
      </c>
      <c r="T1963" s="7" t="str">
        <f t="shared" si="185"/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80"/>
        <v>41772.530509259261</v>
      </c>
      <c r="K1964">
        <v>1397414636</v>
      </c>
      <c r="L1964" s="11">
        <f t="shared" si="181"/>
        <v>41742.530509259261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82"/>
        <v>0.5183361409874303</v>
      </c>
      <c r="R1964" s="6">
        <f t="shared" si="183"/>
        <v>63.04738562091503</v>
      </c>
      <c r="S1964" t="str">
        <f t="shared" si="184"/>
        <v>technology</v>
      </c>
      <c r="T1964" s="7" t="str">
        <f t="shared" si="185"/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80"/>
        <v>41898.179791666669</v>
      </c>
      <c r="K1965">
        <v>1407838734</v>
      </c>
      <c r="L1965" s="11">
        <f t="shared" si="181"/>
        <v>41863.179791666669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82"/>
        <v>0.78812012609922022</v>
      </c>
      <c r="R1965" s="6">
        <f t="shared" si="183"/>
        <v>117.6</v>
      </c>
      <c r="S1965" t="str">
        <f t="shared" si="184"/>
        <v>technology</v>
      </c>
      <c r="T1965" s="7" t="str">
        <f t="shared" si="185"/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80"/>
        <v>42482.022824074069</v>
      </c>
      <c r="K1966">
        <v>1458714772</v>
      </c>
      <c r="L1966" s="11">
        <f t="shared" si="181"/>
        <v>42452.022824074069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82"/>
        <v>0.38524141853145971</v>
      </c>
      <c r="R1966" s="6">
        <f t="shared" si="183"/>
        <v>180.75185011709601</v>
      </c>
      <c r="S1966" t="str">
        <f t="shared" si="184"/>
        <v>technology</v>
      </c>
      <c r="T1966" s="7" t="str">
        <f t="shared" si="185"/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80"/>
        <v>40919.791666666664</v>
      </c>
      <c r="K1967">
        <v>1324433310</v>
      </c>
      <c r="L1967" s="11">
        <f t="shared" si="181"/>
        <v>40897.839236111111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82"/>
        <v>0.38127192313558028</v>
      </c>
      <c r="R1967" s="6">
        <f t="shared" si="183"/>
        <v>127.32038834951456</v>
      </c>
      <c r="S1967" t="str">
        <f t="shared" si="184"/>
        <v>technology</v>
      </c>
      <c r="T1967" s="7" t="str">
        <f t="shared" si="185"/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80"/>
        <v>41865.290486111109</v>
      </c>
      <c r="K1968">
        <v>1405429098</v>
      </c>
      <c r="L1968" s="11">
        <f t="shared" si="181"/>
        <v>41835.290486111109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82"/>
        <v>0.48369210308310667</v>
      </c>
      <c r="R1968" s="6">
        <f t="shared" si="183"/>
        <v>136.6444745538665</v>
      </c>
      <c r="S1968" t="str">
        <f t="shared" si="184"/>
        <v>technology</v>
      </c>
      <c r="T1968" s="7" t="str">
        <f t="shared" si="185"/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80"/>
        <v>41760.413530092592</v>
      </c>
      <c r="K1969">
        <v>1396367729</v>
      </c>
      <c r="L1969" s="11">
        <f t="shared" si="181"/>
        <v>41730.413530092592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82"/>
        <v>0.27017534379812497</v>
      </c>
      <c r="R1969" s="6">
        <f t="shared" si="183"/>
        <v>182.78024691358024</v>
      </c>
      <c r="S1969" t="str">
        <f t="shared" si="184"/>
        <v>technology</v>
      </c>
      <c r="T1969" s="7" t="str">
        <f t="shared" si="185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80"/>
        <v>42707.378645833334</v>
      </c>
      <c r="K1970">
        <v>1478095515</v>
      </c>
      <c r="L1970" s="11">
        <f t="shared" si="181"/>
        <v>42676.336979166663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82"/>
        <v>0.35091905701031001</v>
      </c>
      <c r="R1970" s="6">
        <f t="shared" si="183"/>
        <v>279.37843137254902</v>
      </c>
      <c r="S1970" t="str">
        <f t="shared" si="184"/>
        <v>technology</v>
      </c>
      <c r="T1970" s="7" t="str">
        <f t="shared" si="185"/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80"/>
        <v>42587.542453703703</v>
      </c>
      <c r="K1971">
        <v>1467831668</v>
      </c>
      <c r="L1971" s="11">
        <f t="shared" si="181"/>
        <v>42557.542453703703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82"/>
        <v>0.17268771154244664</v>
      </c>
      <c r="R1971" s="6">
        <f t="shared" si="183"/>
        <v>61.375728669846318</v>
      </c>
      <c r="S1971" t="str">
        <f t="shared" si="184"/>
        <v>technology</v>
      </c>
      <c r="T1971" s="7" t="str">
        <f t="shared" si="185"/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80"/>
        <v>41383.901631944442</v>
      </c>
      <c r="K1972">
        <v>1361248701</v>
      </c>
      <c r="L1972" s="11">
        <f t="shared" si="181"/>
        <v>41323.943298611113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82"/>
        <v>8.8354833009365613E-2</v>
      </c>
      <c r="R1972" s="6">
        <f t="shared" si="183"/>
        <v>80.727532097004286</v>
      </c>
      <c r="S1972" t="str">
        <f t="shared" si="184"/>
        <v>technology</v>
      </c>
      <c r="T1972" s="7" t="str">
        <f t="shared" si="185"/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80"/>
        <v>41592.916666666664</v>
      </c>
      <c r="K1973">
        <v>1381752061</v>
      </c>
      <c r="L1973" s="11">
        <f t="shared" si="181"/>
        <v>41561.250706018516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82"/>
        <v>0.380188068962732</v>
      </c>
      <c r="R1973" s="6">
        <f t="shared" si="183"/>
        <v>272.35590732591254</v>
      </c>
      <c r="S1973" t="str">
        <f t="shared" si="184"/>
        <v>technology</v>
      </c>
      <c r="T1973" s="7" t="str">
        <f t="shared" si="185"/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80"/>
        <v>41230.803749999999</v>
      </c>
      <c r="K1974">
        <v>1350605844</v>
      </c>
      <c r="L1974" s="11">
        <f t="shared" si="181"/>
        <v>41200.762083333335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82"/>
        <v>0.14826236508124777</v>
      </c>
      <c r="R1974" s="6">
        <f t="shared" si="183"/>
        <v>70.848739495798313</v>
      </c>
      <c r="S1974" t="str">
        <f t="shared" si="184"/>
        <v>technology</v>
      </c>
      <c r="T1974" s="7" t="str">
        <f t="shared" si="185"/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80"/>
        <v>42588.041666666672</v>
      </c>
      <c r="K1975">
        <v>1467134464</v>
      </c>
      <c r="L1975" s="11">
        <f t="shared" si="181"/>
        <v>42549.472962962958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82"/>
        <v>0.38936138067230952</v>
      </c>
      <c r="R1975" s="6">
        <f t="shared" si="183"/>
        <v>247.94003412969283</v>
      </c>
      <c r="S1975" t="str">
        <f t="shared" si="184"/>
        <v>technology</v>
      </c>
      <c r="T1975" s="7" t="str">
        <f t="shared" si="185"/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80"/>
        <v>41505.084131944444</v>
      </c>
      <c r="K1976">
        <v>1371715269</v>
      </c>
      <c r="L1976" s="11">
        <f t="shared" si="181"/>
        <v>41445.084131944444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82"/>
        <v>0.26631442145855083</v>
      </c>
      <c r="R1976" s="6">
        <f t="shared" si="183"/>
        <v>186.81393034825871</v>
      </c>
      <c r="S1976" t="str">
        <f t="shared" si="184"/>
        <v>technology</v>
      </c>
      <c r="T1976" s="7" t="str">
        <f t="shared" si="185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80"/>
        <v>41343.505219907405</v>
      </c>
      <c r="K1977">
        <v>1360346851</v>
      </c>
      <c r="L1977" s="11">
        <f t="shared" si="181"/>
        <v>41313.505219907405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82"/>
        <v>0.47913745675035807</v>
      </c>
      <c r="R1977" s="6">
        <f t="shared" si="183"/>
        <v>131.98948616600788</v>
      </c>
      <c r="S1977" t="str">
        <f t="shared" si="184"/>
        <v>technology</v>
      </c>
      <c r="T1977" s="7" t="str">
        <f t="shared" si="185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80"/>
        <v>41468.649594907409</v>
      </c>
      <c r="K1978">
        <v>1371159325</v>
      </c>
      <c r="L1978" s="11">
        <f t="shared" si="181"/>
        <v>41438.649594907409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82"/>
        <v>0.28851702250432776</v>
      </c>
      <c r="R1978" s="6">
        <f t="shared" si="183"/>
        <v>29.310782241014799</v>
      </c>
      <c r="S1978" t="str">
        <f t="shared" si="184"/>
        <v>technology</v>
      </c>
      <c r="T1978" s="7" t="str">
        <f t="shared" si="185"/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80"/>
        <v>42357.082638888889</v>
      </c>
      <c r="K1979">
        <v>1446527540</v>
      </c>
      <c r="L1979" s="11">
        <f t="shared" si="181"/>
        <v>42310.966898148152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82"/>
        <v>0.24855218353093231</v>
      </c>
      <c r="R1979" s="6">
        <f t="shared" si="183"/>
        <v>245.02436053593178</v>
      </c>
      <c r="S1979" t="str">
        <f t="shared" si="184"/>
        <v>technology</v>
      </c>
      <c r="T1979" s="7" t="str">
        <f t="shared" si="185"/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80"/>
        <v>41072.041666666664</v>
      </c>
      <c r="K1980">
        <v>1336627492</v>
      </c>
      <c r="L1980" s="11">
        <f t="shared" si="181"/>
        <v>41038.975601851853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82"/>
        <v>9.7385668105708714E-2</v>
      </c>
      <c r="R1980" s="6">
        <f t="shared" si="183"/>
        <v>1323.2540463917526</v>
      </c>
      <c r="S1980" t="str">
        <f t="shared" si="184"/>
        <v>technology</v>
      </c>
      <c r="T1980" s="7" t="str">
        <f t="shared" si="185"/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80"/>
        <v>42326.957638888889</v>
      </c>
      <c r="K1981">
        <v>1444734146</v>
      </c>
      <c r="L1981" s="11">
        <f t="shared" si="181"/>
        <v>42290.210023148145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82"/>
        <v>0.87031327056721053</v>
      </c>
      <c r="R1981" s="6">
        <f t="shared" si="183"/>
        <v>282.65966789667897</v>
      </c>
      <c r="S1981" t="str">
        <f t="shared" si="184"/>
        <v>technology</v>
      </c>
      <c r="T1981" s="7" t="str">
        <f t="shared" si="185"/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80"/>
        <v>42463.250717592593</v>
      </c>
      <c r="K1982">
        <v>1456232462</v>
      </c>
      <c r="L1982" s="11">
        <f t="shared" si="181"/>
        <v>42423.292384259257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82"/>
        <v>0.28182984906151504</v>
      </c>
      <c r="R1982" s="6">
        <f t="shared" si="183"/>
        <v>91.214401028277635</v>
      </c>
      <c r="S1982" t="str">
        <f t="shared" si="184"/>
        <v>technology</v>
      </c>
      <c r="T1982" s="7" t="str">
        <f t="shared" si="185"/>
        <v>hardware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80"/>
        <v>41829.475289351853</v>
      </c>
      <c r="K1983">
        <v>1402334665</v>
      </c>
      <c r="L1983" s="11">
        <f t="shared" si="181"/>
        <v>41799.475289351853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82"/>
        <v>19.685039370078741</v>
      </c>
      <c r="R1983" s="6">
        <f t="shared" si="183"/>
        <v>31.75</v>
      </c>
      <c r="S1983" t="str">
        <f t="shared" si="184"/>
        <v>photography</v>
      </c>
      <c r="T1983" s="7" t="str">
        <f t="shared" si="185"/>
        <v>people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80"/>
        <v>42708.378321759257</v>
      </c>
      <c r="K1984">
        <v>1478268287</v>
      </c>
      <c r="L1984" s="11">
        <f t="shared" si="181"/>
        <v>42678.336655092593</v>
      </c>
      <c r="M1984" t="b">
        <v>0</v>
      </c>
      <c r="N1984">
        <v>0</v>
      </c>
      <c r="O1984" t="b">
        <v>0</v>
      </c>
      <c r="P1984" t="s">
        <v>8296</v>
      </c>
      <c r="Q1984" s="5" t="e">
        <f t="shared" si="182"/>
        <v>#DIV/0!</v>
      </c>
      <c r="R1984" s="6" t="e">
        <f t="shared" si="183"/>
        <v>#DIV/0!</v>
      </c>
      <c r="S1984" t="str">
        <f t="shared" si="184"/>
        <v>photography</v>
      </c>
      <c r="T1984" s="7" t="str">
        <f t="shared" si="185"/>
        <v>people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80"/>
        <v>42615.041666666672</v>
      </c>
      <c r="K1985">
        <v>1470874618</v>
      </c>
      <c r="L1985" s="11">
        <f t="shared" si="181"/>
        <v>42592.761782407411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82"/>
        <v>23.255813953488371</v>
      </c>
      <c r="R1985" s="6">
        <f t="shared" si="183"/>
        <v>88.6875</v>
      </c>
      <c r="S1985" t="str">
        <f t="shared" si="184"/>
        <v>photography</v>
      </c>
      <c r="T1985" s="7" t="str">
        <f t="shared" si="185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80"/>
        <v>41973.581956018519</v>
      </c>
      <c r="K1986">
        <v>1412189881</v>
      </c>
      <c r="L1986" s="11">
        <f t="shared" si="181"/>
        <v>41913.540289351848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82"/>
        <v>4.7288776796973515</v>
      </c>
      <c r="R1986" s="6">
        <f t="shared" si="183"/>
        <v>453.14285714285717</v>
      </c>
      <c r="S1986" t="str">
        <f t="shared" si="184"/>
        <v>photography</v>
      </c>
      <c r="T1986" s="7" t="str">
        <f t="shared" si="185"/>
        <v>people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86">(I1987/86400)+25569+(-6/24)</f>
        <v>42584.708333333328</v>
      </c>
      <c r="K1987">
        <v>1467650771</v>
      </c>
      <c r="L1987" s="11">
        <f t="shared" ref="L1987:L2050" si="187">(K1987/86400)+25569+(-6/24)</f>
        <v>42555.448738425926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88">D1987/E1987</f>
        <v>31.372549019607842</v>
      </c>
      <c r="R1987" s="6">
        <f t="shared" ref="R1987:R2050" si="189">E1987/N1987</f>
        <v>12.75</v>
      </c>
      <c r="S1987" t="str">
        <f t="shared" ref="S1987:S2050" si="190">LEFT(P1987,SEARCH("/",P1987,1)-1)</f>
        <v>photography</v>
      </c>
      <c r="T1987" s="7" t="str">
        <f t="shared" ref="T1987:T2050" si="191">RIGHT(P1987,LEN(P1987) - SEARCH("/", P1987, SEARCH("/", P1987)))</f>
        <v>people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86"/>
        <v>42443.142164351855</v>
      </c>
      <c r="K1988">
        <v>1455359083</v>
      </c>
      <c r="L1988" s="11">
        <f t="shared" si="187"/>
        <v>42413.183831018519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88"/>
        <v>2000</v>
      </c>
      <c r="R1988" s="6">
        <f t="shared" si="189"/>
        <v>1</v>
      </c>
      <c r="S1988" t="str">
        <f t="shared" si="190"/>
        <v>photography</v>
      </c>
      <c r="T1988" s="7" t="str">
        <f t="shared" si="191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86"/>
        <v>42064.389768518522</v>
      </c>
      <c r="K1989">
        <v>1422631276</v>
      </c>
      <c r="L1989" s="11">
        <f t="shared" si="187"/>
        <v>42034.389768518522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88"/>
        <v>2.3544520547945207</v>
      </c>
      <c r="R1989" s="6">
        <f t="shared" si="189"/>
        <v>83.428571428571431</v>
      </c>
      <c r="S1989" t="str">
        <f t="shared" si="190"/>
        <v>photography</v>
      </c>
      <c r="T1989" s="7" t="str">
        <f t="shared" si="191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86"/>
        <v>42236.513217592597</v>
      </c>
      <c r="K1990">
        <v>1437502742</v>
      </c>
      <c r="L1990" s="11">
        <f t="shared" si="187"/>
        <v>42206.513217592597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88"/>
        <v>240</v>
      </c>
      <c r="R1990" s="6">
        <f t="shared" si="189"/>
        <v>25</v>
      </c>
      <c r="S1990" t="str">
        <f t="shared" si="190"/>
        <v>photography</v>
      </c>
      <c r="T1990" s="7" t="str">
        <f t="shared" si="191"/>
        <v>people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86"/>
        <v>42715.430648148147</v>
      </c>
      <c r="K1991">
        <v>1478881208</v>
      </c>
      <c r="L1991" s="11">
        <f t="shared" si="187"/>
        <v>42685.430648148147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88"/>
        <v>100</v>
      </c>
      <c r="R1991" s="6">
        <f t="shared" si="189"/>
        <v>50</v>
      </c>
      <c r="S1991" t="str">
        <f t="shared" si="190"/>
        <v>photography</v>
      </c>
      <c r="T1991" s="7" t="str">
        <f t="shared" si="191"/>
        <v>people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86"/>
        <v>42412.945972222224</v>
      </c>
      <c r="K1992">
        <v>1454042532</v>
      </c>
      <c r="L1992" s="11">
        <f t="shared" si="187"/>
        <v>42397.945972222224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88"/>
        <v>5.8939096267190569</v>
      </c>
      <c r="R1992" s="6">
        <f t="shared" si="189"/>
        <v>101.8</v>
      </c>
      <c r="S1992" t="str">
        <f t="shared" si="190"/>
        <v>photography</v>
      </c>
      <c r="T1992" s="7" t="str">
        <f t="shared" si="191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86"/>
        <v>42188.64335648148</v>
      </c>
      <c r="K1993">
        <v>1434144386</v>
      </c>
      <c r="L1993" s="11">
        <f t="shared" si="187"/>
        <v>42167.64335648148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88"/>
        <v>14.285714285714286</v>
      </c>
      <c r="R1993" s="6">
        <f t="shared" si="189"/>
        <v>46.666666666666664</v>
      </c>
      <c r="S1993" t="str">
        <f t="shared" si="190"/>
        <v>photography</v>
      </c>
      <c r="T1993" s="7" t="str">
        <f t="shared" si="191"/>
        <v>people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86"/>
        <v>42052.893414351856</v>
      </c>
      <c r="K1994">
        <v>1421637991</v>
      </c>
      <c r="L1994" s="11">
        <f t="shared" si="187"/>
        <v>42022.893414351856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88"/>
        <v>750</v>
      </c>
      <c r="R1994" s="6">
        <f t="shared" si="189"/>
        <v>1</v>
      </c>
      <c r="S1994" t="str">
        <f t="shared" si="190"/>
        <v>photography</v>
      </c>
      <c r="T1994" s="7" t="str">
        <f t="shared" si="191"/>
        <v>people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86"/>
        <v>42359.338391203702</v>
      </c>
      <c r="K1995">
        <v>1448114837</v>
      </c>
      <c r="L1995" s="11">
        <f t="shared" si="187"/>
        <v>42329.338391203702</v>
      </c>
      <c r="M1995" t="b">
        <v>0</v>
      </c>
      <c r="N1995">
        <v>0</v>
      </c>
      <c r="O1995" t="b">
        <v>0</v>
      </c>
      <c r="P1995" t="s">
        <v>8296</v>
      </c>
      <c r="Q1995" s="5" t="e">
        <f t="shared" si="188"/>
        <v>#DIV/0!</v>
      </c>
      <c r="R1995" s="6" t="e">
        <f t="shared" si="189"/>
        <v>#DIV/0!</v>
      </c>
      <c r="S1995" t="str">
        <f t="shared" si="190"/>
        <v>photography</v>
      </c>
      <c r="T1995" s="7" t="str">
        <f t="shared" si="191"/>
        <v>people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86"/>
        <v>42710.797939814816</v>
      </c>
      <c r="K1996">
        <v>1475885342</v>
      </c>
      <c r="L1996" s="11">
        <f t="shared" si="187"/>
        <v>42650.756273148145</v>
      </c>
      <c r="M1996" t="b">
        <v>0</v>
      </c>
      <c r="N1996">
        <v>0</v>
      </c>
      <c r="O1996" t="b">
        <v>0</v>
      </c>
      <c r="P1996" t="s">
        <v>8296</v>
      </c>
      <c r="Q1996" s="5" t="e">
        <f t="shared" si="188"/>
        <v>#DIV/0!</v>
      </c>
      <c r="R1996" s="6" t="e">
        <f t="shared" si="189"/>
        <v>#DIV/0!</v>
      </c>
      <c r="S1996" t="str">
        <f t="shared" si="190"/>
        <v>photography</v>
      </c>
      <c r="T1996" s="7" t="str">
        <f t="shared" si="191"/>
        <v>people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86"/>
        <v>42201.652037037042</v>
      </c>
      <c r="K1997">
        <v>1435354736</v>
      </c>
      <c r="L1997" s="11">
        <f t="shared" si="187"/>
        <v>42181.652037037042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88"/>
        <v>12.820512820512821</v>
      </c>
      <c r="R1997" s="6">
        <f t="shared" si="189"/>
        <v>26</v>
      </c>
      <c r="S1997" t="str">
        <f t="shared" si="190"/>
        <v>photography</v>
      </c>
      <c r="T1997" s="7" t="str">
        <f t="shared" si="191"/>
        <v>people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86"/>
        <v>41830.569571759261</v>
      </c>
      <c r="K1998">
        <v>1402429211</v>
      </c>
      <c r="L1998" s="11">
        <f t="shared" si="187"/>
        <v>41800.569571759261</v>
      </c>
      <c r="M1998" t="b">
        <v>0</v>
      </c>
      <c r="N1998">
        <v>0</v>
      </c>
      <c r="O1998" t="b">
        <v>0</v>
      </c>
      <c r="P1998" t="s">
        <v>8296</v>
      </c>
      <c r="Q1998" s="5" t="e">
        <f t="shared" si="188"/>
        <v>#DIV/0!</v>
      </c>
      <c r="R1998" s="6" t="e">
        <f t="shared" si="189"/>
        <v>#DIV/0!</v>
      </c>
      <c r="S1998" t="str">
        <f t="shared" si="190"/>
        <v>photography</v>
      </c>
      <c r="T1998" s="7" t="str">
        <f t="shared" si="191"/>
        <v>people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86"/>
        <v>41877.680694444447</v>
      </c>
      <c r="K1999">
        <v>1406499612</v>
      </c>
      <c r="L1999" s="11">
        <f t="shared" si="187"/>
        <v>41847.680694444447</v>
      </c>
      <c r="M1999" t="b">
        <v>0</v>
      </c>
      <c r="N1999">
        <v>0</v>
      </c>
      <c r="O1999" t="b">
        <v>0</v>
      </c>
      <c r="P1999" t="s">
        <v>8296</v>
      </c>
      <c r="Q1999" s="5" t="e">
        <f t="shared" si="188"/>
        <v>#DIV/0!</v>
      </c>
      <c r="R1999" s="6" t="e">
        <f t="shared" si="189"/>
        <v>#DIV/0!</v>
      </c>
      <c r="S1999" t="str">
        <f t="shared" si="190"/>
        <v>photography</v>
      </c>
      <c r="T1999" s="7" t="str">
        <f t="shared" si="191"/>
        <v>people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86"/>
        <v>41851.868495370371</v>
      </c>
      <c r="K2000">
        <v>1402973438</v>
      </c>
      <c r="L2000" s="11">
        <f t="shared" si="187"/>
        <v>41806.868495370371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88"/>
        <v>3.8167938931297711</v>
      </c>
      <c r="R2000" s="6">
        <f t="shared" si="189"/>
        <v>218.33333333333334</v>
      </c>
      <c r="S2000" t="str">
        <f t="shared" si="190"/>
        <v>photography</v>
      </c>
      <c r="T2000" s="7" t="str">
        <f t="shared" si="191"/>
        <v>people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86"/>
        <v>41956.274398148147</v>
      </c>
      <c r="K2001">
        <v>1413286508</v>
      </c>
      <c r="L2001" s="11">
        <f t="shared" si="187"/>
        <v>41926.232731481483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88"/>
        <v>131.35593220338984</v>
      </c>
      <c r="R2001" s="6">
        <f t="shared" si="189"/>
        <v>33.714285714285715</v>
      </c>
      <c r="S2001" t="str">
        <f t="shared" si="190"/>
        <v>photography</v>
      </c>
      <c r="T2001" s="7" t="str">
        <f t="shared" si="191"/>
        <v>people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86"/>
        <v>42375.701539351852</v>
      </c>
      <c r="K2002">
        <v>1449528613</v>
      </c>
      <c r="L2002" s="11">
        <f t="shared" si="187"/>
        <v>42345.701539351852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88"/>
        <v>8</v>
      </c>
      <c r="R2002" s="6">
        <f t="shared" si="189"/>
        <v>25</v>
      </c>
      <c r="S2002" t="str">
        <f t="shared" si="190"/>
        <v>photography</v>
      </c>
      <c r="T2002" s="7" t="str">
        <f t="shared" si="191"/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86"/>
        <v>42167.583333333328</v>
      </c>
      <c r="K2003">
        <v>1431406916</v>
      </c>
      <c r="L2003" s="11">
        <f t="shared" si="187"/>
        <v>42135.959675925929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88"/>
        <v>0.26169167011623867</v>
      </c>
      <c r="R2003" s="6">
        <f t="shared" si="189"/>
        <v>128.38790470372632</v>
      </c>
      <c r="S2003" t="str">
        <f t="shared" si="190"/>
        <v>technology</v>
      </c>
      <c r="T2003" s="7" t="str">
        <f t="shared" si="191"/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86"/>
        <v>42758.46230324074</v>
      </c>
      <c r="K2004">
        <v>1482599143</v>
      </c>
      <c r="L2004" s="11">
        <f t="shared" si="187"/>
        <v>42728.46230324074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88"/>
        <v>0.46126691016024318</v>
      </c>
      <c r="R2004" s="6">
        <f t="shared" si="189"/>
        <v>78.834261818181815</v>
      </c>
      <c r="S2004" t="str">
        <f t="shared" si="190"/>
        <v>technology</v>
      </c>
      <c r="T2004" s="7" t="str">
        <f t="shared" si="191"/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86"/>
        <v>40361.708333333336</v>
      </c>
      <c r="K2005">
        <v>1276830052</v>
      </c>
      <c r="L2005" s="11">
        <f t="shared" si="187"/>
        <v>40346.875601851854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88"/>
        <v>0.32051282051282054</v>
      </c>
      <c r="R2005" s="6">
        <f t="shared" si="189"/>
        <v>91.764705882352942</v>
      </c>
      <c r="S2005" t="str">
        <f t="shared" si="190"/>
        <v>technology</v>
      </c>
      <c r="T2005" s="7" t="str">
        <f t="shared" si="191"/>
        <v>hardware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86"/>
        <v>41830.354895833334</v>
      </c>
      <c r="K2006">
        <v>1402410663</v>
      </c>
      <c r="L2006" s="11">
        <f t="shared" si="187"/>
        <v>41800.354895833334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88"/>
        <v>0.42658388891619026</v>
      </c>
      <c r="R2006" s="6">
        <f t="shared" si="189"/>
        <v>331.10237288135596</v>
      </c>
      <c r="S2006" t="str">
        <f t="shared" si="190"/>
        <v>technology</v>
      </c>
      <c r="T2006" s="7" t="str">
        <f t="shared" si="191"/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86"/>
        <v>41562.915972222225</v>
      </c>
      <c r="K2007">
        <v>1379532618</v>
      </c>
      <c r="L2007" s="11">
        <f t="shared" si="187"/>
        <v>41535.562708333331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88"/>
        <v>0.80853750926786128</v>
      </c>
      <c r="R2007" s="6">
        <f t="shared" si="189"/>
        <v>194.26193717277485</v>
      </c>
      <c r="S2007" t="str">
        <f t="shared" si="190"/>
        <v>technology</v>
      </c>
      <c r="T2007" s="7" t="str">
        <f t="shared" si="191"/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86"/>
        <v>41976.292187500003</v>
      </c>
      <c r="K2008">
        <v>1414584045</v>
      </c>
      <c r="L2008" s="11">
        <f t="shared" si="187"/>
        <v>41941.250520833331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88"/>
        <v>0.40348612007746931</v>
      </c>
      <c r="R2008" s="6">
        <f t="shared" si="189"/>
        <v>408.97689768976898</v>
      </c>
      <c r="S2008" t="str">
        <f t="shared" si="190"/>
        <v>technology</v>
      </c>
      <c r="T2008" s="7" t="str">
        <f t="shared" si="191"/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86"/>
        <v>40413.916666666664</v>
      </c>
      <c r="K2009">
        <v>1276891586</v>
      </c>
      <c r="L2009" s="11">
        <f t="shared" si="187"/>
        <v>40347.587800925925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88"/>
        <v>0.86423551454854064</v>
      </c>
      <c r="R2009" s="6">
        <f t="shared" si="189"/>
        <v>84.459270072992695</v>
      </c>
      <c r="S2009" t="str">
        <f t="shared" si="190"/>
        <v>technology</v>
      </c>
      <c r="T2009" s="7" t="str">
        <f t="shared" si="191"/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86"/>
        <v>40805.354421296295</v>
      </c>
      <c r="K2010">
        <v>1312641022</v>
      </c>
      <c r="L2010" s="11">
        <f t="shared" si="187"/>
        <v>40761.354421296295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88"/>
        <v>0.85415443175638928</v>
      </c>
      <c r="R2010" s="6">
        <f t="shared" si="189"/>
        <v>44.853658536585364</v>
      </c>
      <c r="S2010" t="str">
        <f t="shared" si="190"/>
        <v>technology</v>
      </c>
      <c r="T2010" s="7" t="str">
        <f t="shared" si="191"/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86"/>
        <v>42697.115081018521</v>
      </c>
      <c r="K2011">
        <v>1476776743</v>
      </c>
      <c r="L2011" s="11">
        <f t="shared" si="187"/>
        <v>42661.073414351849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88"/>
        <v>0.32769909358430716</v>
      </c>
      <c r="R2011" s="6">
        <f t="shared" si="189"/>
        <v>383.3643216080402</v>
      </c>
      <c r="S2011" t="str">
        <f t="shared" si="190"/>
        <v>technology</v>
      </c>
      <c r="T2011" s="7" t="str">
        <f t="shared" si="191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86"/>
        <v>42600.746423611112</v>
      </c>
      <c r="K2012">
        <v>1468972491</v>
      </c>
      <c r="L2012" s="11">
        <f t="shared" si="187"/>
        <v>42570.746423611112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88"/>
        <v>0.31244825075846816</v>
      </c>
      <c r="R2012" s="6">
        <f t="shared" si="189"/>
        <v>55.276856649395505</v>
      </c>
      <c r="S2012" t="str">
        <f t="shared" si="190"/>
        <v>technology</v>
      </c>
      <c r="T2012" s="7" t="str">
        <f t="shared" si="191"/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86"/>
        <v>42380.708333333328</v>
      </c>
      <c r="K2013">
        <v>1449650173</v>
      </c>
      <c r="L2013" s="11">
        <f t="shared" si="187"/>
        <v>42347.108483796299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88"/>
        <v>0.12201609636343226</v>
      </c>
      <c r="R2013" s="6">
        <f t="shared" si="189"/>
        <v>422.02059732234807</v>
      </c>
      <c r="S2013" t="str">
        <f t="shared" si="190"/>
        <v>technology</v>
      </c>
      <c r="T2013" s="7" t="str">
        <f t="shared" si="191"/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86"/>
        <v>42040.572233796294</v>
      </c>
      <c r="K2014">
        <v>1420573441</v>
      </c>
      <c r="L2014" s="11">
        <f t="shared" si="187"/>
        <v>42010.572233796294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88"/>
        <v>0.42571306939123033</v>
      </c>
      <c r="R2014" s="6">
        <f t="shared" si="189"/>
        <v>64.180327868852459</v>
      </c>
      <c r="S2014" t="str">
        <f t="shared" si="190"/>
        <v>technology</v>
      </c>
      <c r="T2014" s="7" t="str">
        <f t="shared" si="191"/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86"/>
        <v>42559.710810185185</v>
      </c>
      <c r="K2015">
        <v>1462835014</v>
      </c>
      <c r="L2015" s="11">
        <f t="shared" si="187"/>
        <v>42499.710810185185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88"/>
        <v>0.20205540864443552</v>
      </c>
      <c r="R2015" s="6">
        <f t="shared" si="189"/>
        <v>173.57781674704077</v>
      </c>
      <c r="S2015" t="str">
        <f t="shared" si="190"/>
        <v>technology</v>
      </c>
      <c r="T2015" s="7" t="str">
        <f t="shared" si="191"/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86"/>
        <v>41357.922905092593</v>
      </c>
      <c r="K2016">
        <v>1361250539</v>
      </c>
      <c r="L2016" s="11">
        <f t="shared" si="187"/>
        <v>41323.964571759258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88"/>
        <v>1.2797899533647527E-2</v>
      </c>
      <c r="R2016" s="6">
        <f t="shared" si="189"/>
        <v>88.601680840609291</v>
      </c>
      <c r="S2016" t="str">
        <f t="shared" si="190"/>
        <v>technology</v>
      </c>
      <c r="T2016" s="7" t="str">
        <f t="shared" si="191"/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86"/>
        <v>40795.626886574071</v>
      </c>
      <c r="K2017">
        <v>1313010163</v>
      </c>
      <c r="L2017" s="11">
        <f t="shared" si="187"/>
        <v>40765.626886574071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88"/>
        <v>0.88495466450999938</v>
      </c>
      <c r="R2017" s="6">
        <f t="shared" si="189"/>
        <v>50.222283950617282</v>
      </c>
      <c r="S2017" t="str">
        <f t="shared" si="190"/>
        <v>technology</v>
      </c>
      <c r="T2017" s="7" t="str">
        <f t="shared" si="191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86"/>
        <v>41342.630775462967</v>
      </c>
      <c r="K2018">
        <v>1360271299</v>
      </c>
      <c r="L2018" s="11">
        <f t="shared" si="187"/>
        <v>41312.630775462967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88"/>
        <v>0.10851375010281678</v>
      </c>
      <c r="R2018" s="6">
        <f t="shared" si="189"/>
        <v>192.38876826722338</v>
      </c>
      <c r="S2018" t="str">
        <f t="shared" si="190"/>
        <v>technology</v>
      </c>
      <c r="T2018" s="7" t="str">
        <f t="shared" si="191"/>
        <v>hardware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86"/>
        <v>40991.916666666664</v>
      </c>
      <c r="K2019">
        <v>1329873755</v>
      </c>
      <c r="L2019" s="11">
        <f t="shared" si="187"/>
        <v>40960.807349537034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88"/>
        <v>0.79934517643146741</v>
      </c>
      <c r="R2019" s="6">
        <f t="shared" si="189"/>
        <v>73.416901408450698</v>
      </c>
      <c r="S2019" t="str">
        <f t="shared" si="190"/>
        <v>technology</v>
      </c>
      <c r="T2019" s="7" t="str">
        <f t="shared" si="191"/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86"/>
        <v>42229.115844907406</v>
      </c>
      <c r="K2020">
        <v>1436863609</v>
      </c>
      <c r="L2020" s="11">
        <f t="shared" si="187"/>
        <v>42199.115844907406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88"/>
        <v>0.97805794707442562</v>
      </c>
      <c r="R2020" s="6">
        <f t="shared" si="189"/>
        <v>147.68495555555555</v>
      </c>
      <c r="S2020" t="str">
        <f t="shared" si="190"/>
        <v>technology</v>
      </c>
      <c r="T2020" s="7" t="str">
        <f t="shared" si="191"/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86"/>
        <v>42635.45857638889</v>
      </c>
      <c r="K2021">
        <v>1471971621</v>
      </c>
      <c r="L2021" s="11">
        <f t="shared" si="187"/>
        <v>42605.45857638889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88"/>
        <v>0.20622394167162034</v>
      </c>
      <c r="R2021" s="6">
        <f t="shared" si="189"/>
        <v>108.96848314606741</v>
      </c>
      <c r="S2021" t="str">
        <f t="shared" si="190"/>
        <v>technology</v>
      </c>
      <c r="T2021" s="7" t="str">
        <f t="shared" si="191"/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86"/>
        <v>41773.711111111115</v>
      </c>
      <c r="K2022">
        <v>1396923624</v>
      </c>
      <c r="L2022" s="11">
        <f t="shared" si="187"/>
        <v>41736.847500000003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88"/>
        <v>0.51993067590987874</v>
      </c>
      <c r="R2022" s="6">
        <f t="shared" si="189"/>
        <v>23.647540983606557</v>
      </c>
      <c r="S2022" t="str">
        <f t="shared" si="190"/>
        <v>technology</v>
      </c>
      <c r="T2022" s="7" t="str">
        <f t="shared" si="191"/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86"/>
        <v>41905.820567129631</v>
      </c>
      <c r="K2023">
        <v>1407634897</v>
      </c>
      <c r="L2023" s="11">
        <f t="shared" si="187"/>
        <v>41860.820567129631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88"/>
        <v>0.3557452863749555</v>
      </c>
      <c r="R2023" s="6">
        <f t="shared" si="189"/>
        <v>147.94736842105263</v>
      </c>
      <c r="S2023" t="str">
        <f t="shared" si="190"/>
        <v>technology</v>
      </c>
      <c r="T2023" s="7" t="str">
        <f t="shared" si="191"/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86"/>
        <v>42532.319120370375</v>
      </c>
      <c r="K2024">
        <v>1463060372</v>
      </c>
      <c r="L2024" s="11">
        <f t="shared" si="187"/>
        <v>42502.319120370375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88"/>
        <v>0.79912415992072683</v>
      </c>
      <c r="R2024" s="6">
        <f t="shared" si="189"/>
        <v>385.03692307692307</v>
      </c>
      <c r="S2024" t="str">
        <f t="shared" si="190"/>
        <v>technology</v>
      </c>
      <c r="T2024" s="7" t="str">
        <f t="shared" si="191"/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86"/>
        <v>42166.170752314814</v>
      </c>
      <c r="K2025">
        <v>1431425153</v>
      </c>
      <c r="L2025" s="11">
        <f t="shared" si="187"/>
        <v>42136.170752314814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88"/>
        <v>0.61935228138412846</v>
      </c>
      <c r="R2025" s="6">
        <f t="shared" si="189"/>
        <v>457.39093484419266</v>
      </c>
      <c r="S2025" t="str">
        <f t="shared" si="190"/>
        <v>technology</v>
      </c>
      <c r="T2025" s="7" t="str">
        <f t="shared" si="191"/>
        <v>hardware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86"/>
        <v>41133.875</v>
      </c>
      <c r="K2026">
        <v>1341875544</v>
      </c>
      <c r="L2026" s="11">
        <f t="shared" si="187"/>
        <v>41099.716944444444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88"/>
        <v>0.17083796019475528</v>
      </c>
      <c r="R2026" s="6">
        <f t="shared" si="189"/>
        <v>222.99047619047619</v>
      </c>
      <c r="S2026" t="str">
        <f t="shared" si="190"/>
        <v>technology</v>
      </c>
      <c r="T2026" s="7" t="str">
        <f t="shared" si="191"/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86"/>
        <v>42165.934560185182</v>
      </c>
      <c r="K2027">
        <v>1431404746</v>
      </c>
      <c r="L2027" s="11">
        <f t="shared" si="187"/>
        <v>42135.934560185182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88"/>
        <v>0.49714143673875216</v>
      </c>
      <c r="R2027" s="6">
        <f t="shared" si="189"/>
        <v>220.74074074074073</v>
      </c>
      <c r="S2027" t="str">
        <f t="shared" si="190"/>
        <v>technology</v>
      </c>
      <c r="T2027" s="7" t="str">
        <f t="shared" si="191"/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86"/>
        <v>41749.915972222225</v>
      </c>
      <c r="K2028">
        <v>1394127585</v>
      </c>
      <c r="L2028" s="11">
        <f t="shared" si="187"/>
        <v>41704.485937500001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88"/>
        <v>0.74915861995392985</v>
      </c>
      <c r="R2028" s="6">
        <f t="shared" si="189"/>
        <v>73.503898678414089</v>
      </c>
      <c r="S2028" t="str">
        <f t="shared" si="190"/>
        <v>technology</v>
      </c>
      <c r="T2028" s="7" t="str">
        <f t="shared" si="191"/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86"/>
        <v>42093.522210648152</v>
      </c>
      <c r="K2029">
        <v>1423855919</v>
      </c>
      <c r="L2029" s="11">
        <f t="shared" si="187"/>
        <v>42048.563877314809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88"/>
        <v>0.83160774725777342</v>
      </c>
      <c r="R2029" s="6">
        <f t="shared" si="189"/>
        <v>223.09647495361781</v>
      </c>
      <c r="S2029" t="str">
        <f t="shared" si="190"/>
        <v>technology</v>
      </c>
      <c r="T2029" s="7" t="str">
        <f t="shared" si="191"/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86"/>
        <v>40252.663194444445</v>
      </c>
      <c r="K2030">
        <v>1265493806</v>
      </c>
      <c r="L2030" s="11">
        <f t="shared" si="187"/>
        <v>40215.669050925928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88"/>
        <v>0.79260237780713338</v>
      </c>
      <c r="R2030" s="6">
        <f t="shared" si="189"/>
        <v>47.911392405063289</v>
      </c>
      <c r="S2030" t="str">
        <f t="shared" si="190"/>
        <v>technology</v>
      </c>
      <c r="T2030" s="7" t="str">
        <f t="shared" si="191"/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86"/>
        <v>41877.771770833337</v>
      </c>
      <c r="K2031">
        <v>1406507481</v>
      </c>
      <c r="L2031" s="11">
        <f t="shared" si="187"/>
        <v>41847.771770833337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88"/>
        <v>0.27685492801771872</v>
      </c>
      <c r="R2031" s="6">
        <f t="shared" si="189"/>
        <v>96.063829787234042</v>
      </c>
      <c r="S2031" t="str">
        <f t="shared" si="190"/>
        <v>technology</v>
      </c>
      <c r="T2031" s="7" t="str">
        <f t="shared" si="191"/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86"/>
        <v>41242.746481481481</v>
      </c>
      <c r="K2032">
        <v>1351641296</v>
      </c>
      <c r="L2032" s="11">
        <f t="shared" si="187"/>
        <v>41212.746481481481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88"/>
        <v>0.44201041357541748</v>
      </c>
      <c r="R2032" s="6">
        <f t="shared" si="189"/>
        <v>118.6144</v>
      </c>
      <c r="S2032" t="str">
        <f t="shared" si="190"/>
        <v>technology</v>
      </c>
      <c r="T2032" s="7" t="str">
        <f t="shared" si="191"/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86"/>
        <v>42012.791666666672</v>
      </c>
      <c r="K2033">
        <v>1417506853</v>
      </c>
      <c r="L2033" s="11">
        <f t="shared" si="187"/>
        <v>41975.079317129625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88"/>
        <v>0.83090984628167841</v>
      </c>
      <c r="R2033" s="6">
        <f t="shared" si="189"/>
        <v>118.45472440944881</v>
      </c>
      <c r="S2033" t="str">
        <f t="shared" si="190"/>
        <v>technology</v>
      </c>
      <c r="T2033" s="7" t="str">
        <f t="shared" si="191"/>
        <v>hardware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86"/>
        <v>42718.958333333328</v>
      </c>
      <c r="K2034">
        <v>1479216874</v>
      </c>
      <c r="L2034" s="11">
        <f t="shared" si="187"/>
        <v>42689.315671296295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88"/>
        <v>0.32874406616960566</v>
      </c>
      <c r="R2034" s="6">
        <f t="shared" si="189"/>
        <v>143.21468926553672</v>
      </c>
      <c r="S2034" t="str">
        <f t="shared" si="190"/>
        <v>technology</v>
      </c>
      <c r="T2034" s="7" t="str">
        <f t="shared" si="191"/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86"/>
        <v>41754.832384259258</v>
      </c>
      <c r="K2035">
        <v>1395885518</v>
      </c>
      <c r="L2035" s="11">
        <f t="shared" si="187"/>
        <v>41724.832384259258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88"/>
        <v>0.55967225592692915</v>
      </c>
      <c r="R2035" s="6">
        <f t="shared" si="189"/>
        <v>282.71518987341773</v>
      </c>
      <c r="S2035" t="str">
        <f t="shared" si="190"/>
        <v>technology</v>
      </c>
      <c r="T2035" s="7" t="str">
        <f t="shared" si="191"/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86"/>
        <v>42131.040277777778</v>
      </c>
      <c r="K2036">
        <v>1426216033</v>
      </c>
      <c r="L2036" s="11">
        <f t="shared" si="187"/>
        <v>42075.880011574074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88"/>
        <v>0.25851818239578012</v>
      </c>
      <c r="R2036" s="6">
        <f t="shared" si="189"/>
        <v>593.93620078740162</v>
      </c>
      <c r="S2036" t="str">
        <f t="shared" si="190"/>
        <v>technology</v>
      </c>
      <c r="T2036" s="7" t="str">
        <f t="shared" si="191"/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86"/>
        <v>42356.791666666672</v>
      </c>
      <c r="K2037">
        <v>1446562807</v>
      </c>
      <c r="L2037" s="11">
        <f t="shared" si="187"/>
        <v>42311.375081018516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88"/>
        <v>0.47385184808736214</v>
      </c>
      <c r="R2037" s="6">
        <f t="shared" si="189"/>
        <v>262.15704968944101</v>
      </c>
      <c r="S2037" t="str">
        <f t="shared" si="190"/>
        <v>technology</v>
      </c>
      <c r="T2037" s="7" t="str">
        <f t="shared" si="191"/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86"/>
        <v>41768.614803240736</v>
      </c>
      <c r="K2038">
        <v>1397076319</v>
      </c>
      <c r="L2038" s="11">
        <f t="shared" si="187"/>
        <v>41738.614803240736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88"/>
        <v>0.75948405716383338</v>
      </c>
      <c r="R2038" s="6">
        <f t="shared" si="189"/>
        <v>46.580778301886795</v>
      </c>
      <c r="S2038" t="str">
        <f t="shared" si="190"/>
        <v>technology</v>
      </c>
      <c r="T2038" s="7" t="str">
        <f t="shared" si="191"/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86"/>
        <v>41638.001770833333</v>
      </c>
      <c r="K2039">
        <v>1383195753</v>
      </c>
      <c r="L2039" s="11">
        <f t="shared" si="187"/>
        <v>41577.960104166668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88"/>
        <v>0.33280483924860654</v>
      </c>
      <c r="R2039" s="6">
        <f t="shared" si="189"/>
        <v>70.041118881118877</v>
      </c>
      <c r="S2039" t="str">
        <f t="shared" si="190"/>
        <v>technology</v>
      </c>
      <c r="T2039" s="7" t="str">
        <f t="shared" si="191"/>
        <v>hardware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86"/>
        <v>41456.5</v>
      </c>
      <c r="K2040">
        <v>1369895421</v>
      </c>
      <c r="L2040" s="11">
        <f t="shared" si="187"/>
        <v>41424.02107638889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88"/>
        <v>0.23780505930263665</v>
      </c>
      <c r="R2040" s="6">
        <f t="shared" si="189"/>
        <v>164.90686274509804</v>
      </c>
      <c r="S2040" t="str">
        <f t="shared" si="190"/>
        <v>technology</v>
      </c>
      <c r="T2040" s="7" t="str">
        <f t="shared" si="191"/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86"/>
        <v>42704.957638888889</v>
      </c>
      <c r="K2041">
        <v>1477996325</v>
      </c>
      <c r="L2041" s="11">
        <f t="shared" si="187"/>
        <v>42675.188946759255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88"/>
        <v>0.73412383788196467</v>
      </c>
      <c r="R2041" s="6">
        <f t="shared" si="189"/>
        <v>449.26385224274406</v>
      </c>
      <c r="S2041" t="str">
        <f t="shared" si="190"/>
        <v>technology</v>
      </c>
      <c r="T2041" s="7" t="str">
        <f t="shared" si="191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86"/>
        <v>41593.718784722223</v>
      </c>
      <c r="K2042">
        <v>1383257703</v>
      </c>
      <c r="L2042" s="11">
        <f t="shared" si="187"/>
        <v>41578.677118055552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88"/>
        <v>0.4029474261061578</v>
      </c>
      <c r="R2042" s="6">
        <f t="shared" si="189"/>
        <v>27.472841328413285</v>
      </c>
      <c r="S2042" t="str">
        <f t="shared" si="190"/>
        <v>technology</v>
      </c>
      <c r="T2042" s="7" t="str">
        <f t="shared" si="191"/>
        <v>hardware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86"/>
        <v>42684.317442129628</v>
      </c>
      <c r="K2043">
        <v>1476189427</v>
      </c>
      <c r="L2043" s="11">
        <f t="shared" si="187"/>
        <v>42654.275775462964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88"/>
        <v>0.5498639810152226</v>
      </c>
      <c r="R2043" s="6">
        <f t="shared" si="189"/>
        <v>143.97499999999999</v>
      </c>
      <c r="S2043" t="str">
        <f t="shared" si="190"/>
        <v>technology</v>
      </c>
      <c r="T2043" s="7" t="str">
        <f t="shared" si="191"/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86"/>
        <v>42391.458032407405</v>
      </c>
      <c r="K2044">
        <v>1448297974</v>
      </c>
      <c r="L2044" s="11">
        <f t="shared" si="187"/>
        <v>42331.458032407405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88"/>
        <v>0.80951995466688254</v>
      </c>
      <c r="R2044" s="6">
        <f t="shared" si="189"/>
        <v>88.23571428571428</v>
      </c>
      <c r="S2044" t="str">
        <f t="shared" si="190"/>
        <v>technology</v>
      </c>
      <c r="T2044" s="7" t="str">
        <f t="shared" si="191"/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86"/>
        <v>42714.957638888889</v>
      </c>
      <c r="K2045">
        <v>1476764077</v>
      </c>
      <c r="L2045" s="11">
        <f t="shared" si="187"/>
        <v>42660.926817129628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88"/>
        <v>0.19754671230922835</v>
      </c>
      <c r="R2045" s="6">
        <f t="shared" si="189"/>
        <v>36.326424870466319</v>
      </c>
      <c r="S2045" t="str">
        <f t="shared" si="190"/>
        <v>technology</v>
      </c>
      <c r="T2045" s="7" t="str">
        <f t="shared" si="191"/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86"/>
        <v>42168.434189814812</v>
      </c>
      <c r="K2046">
        <v>1431620714</v>
      </c>
      <c r="L2046" s="11">
        <f t="shared" si="187"/>
        <v>42138.434189814812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88"/>
        <v>0.92410054213898474</v>
      </c>
      <c r="R2046" s="6">
        <f t="shared" si="189"/>
        <v>90.177777777777777</v>
      </c>
      <c r="S2046" t="str">
        <f t="shared" si="190"/>
        <v>technology</v>
      </c>
      <c r="T2046" s="7" t="str">
        <f t="shared" si="191"/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86"/>
        <v>41098.838506944448</v>
      </c>
      <c r="K2047">
        <v>1339207647</v>
      </c>
      <c r="L2047" s="11">
        <f t="shared" si="187"/>
        <v>41068.838506944448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88"/>
        <v>0.12207271497939337</v>
      </c>
      <c r="R2047" s="6">
        <f t="shared" si="189"/>
        <v>152.62361216730039</v>
      </c>
      <c r="S2047" t="str">
        <f t="shared" si="190"/>
        <v>technology</v>
      </c>
      <c r="T2047" s="7" t="str">
        <f t="shared" si="191"/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86"/>
        <v>41416.921805555554</v>
      </c>
      <c r="K2048">
        <v>1366690044</v>
      </c>
      <c r="L2048" s="11">
        <f t="shared" si="187"/>
        <v>41386.921805555554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88"/>
        <v>0.82576383154417832</v>
      </c>
      <c r="R2048" s="6">
        <f t="shared" si="189"/>
        <v>55.806451612903224</v>
      </c>
      <c r="S2048" t="str">
        <f t="shared" si="190"/>
        <v>technology</v>
      </c>
      <c r="T2048" s="7" t="str">
        <f t="shared" si="191"/>
        <v>hardware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86"/>
        <v>42110.75</v>
      </c>
      <c r="K2049">
        <v>1426714870</v>
      </c>
      <c r="L2049" s="11">
        <f t="shared" si="187"/>
        <v>42081.653587962966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88"/>
        <v>0.97088340482865887</v>
      </c>
      <c r="R2049" s="6">
        <f t="shared" si="189"/>
        <v>227.85327313769753</v>
      </c>
      <c r="S2049" t="str">
        <f t="shared" si="190"/>
        <v>technology</v>
      </c>
      <c r="T2049" s="7" t="str">
        <f t="shared" si="191"/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86"/>
        <v>41417.401516203703</v>
      </c>
      <c r="K2050">
        <v>1366731491</v>
      </c>
      <c r="L2050" s="11">
        <f t="shared" si="187"/>
        <v>41387.401516203703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88"/>
        <v>0.67416202651518908</v>
      </c>
      <c r="R2050" s="6">
        <f t="shared" si="189"/>
        <v>91.82989803350327</v>
      </c>
      <c r="S2050" t="str">
        <f t="shared" si="190"/>
        <v>technology</v>
      </c>
      <c r="T2050" s="7" t="str">
        <f t="shared" si="191"/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92">(I2051/86400)+25569+(-6/24)</f>
        <v>41610.707638888889</v>
      </c>
      <c r="K2051">
        <v>1382963963</v>
      </c>
      <c r="L2051" s="11">
        <f t="shared" ref="L2051:L2114" si="193">(K2051/86400)+25569+(-6/24)</f>
        <v>41575.277349537035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94">D2051/E2051</f>
        <v>0.83201112898086127</v>
      </c>
      <c r="R2051" s="6">
        <f t="shared" ref="R2051:R2114" si="195">E2051/N2051</f>
        <v>80.991037735849048</v>
      </c>
      <c r="S2051" t="str">
        <f t="shared" ref="S2051:S2114" si="196">LEFT(P2051,SEARCH("/",P2051,1)-1)</f>
        <v>technology</v>
      </c>
      <c r="T2051" s="7" t="str">
        <f t="shared" ref="T2051:T2114" si="197">RIGHT(P2051,LEN(P2051) - SEARCH("/", P2051, SEARCH("/", P2051)))</f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92"/>
        <v>42154.821504629625</v>
      </c>
      <c r="K2052">
        <v>1429580578</v>
      </c>
      <c r="L2052" s="11">
        <f t="shared" si="193"/>
        <v>42114.821504629625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94"/>
        <v>0.21129587761742769</v>
      </c>
      <c r="R2052" s="6">
        <f t="shared" si="195"/>
        <v>278.39411764705881</v>
      </c>
      <c r="S2052" t="str">
        <f t="shared" si="196"/>
        <v>technology</v>
      </c>
      <c r="T2052" s="7" t="str">
        <f t="shared" si="197"/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92"/>
        <v>41633.772418981483</v>
      </c>
      <c r="K2053">
        <v>1385425937</v>
      </c>
      <c r="L2053" s="11">
        <f t="shared" si="193"/>
        <v>41603.772418981483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94"/>
        <v>0.76709176335219098</v>
      </c>
      <c r="R2053" s="6">
        <f t="shared" si="195"/>
        <v>43.095041322314053</v>
      </c>
      <c r="S2053" t="str">
        <f t="shared" si="196"/>
        <v>technology</v>
      </c>
      <c r="T2053" s="7" t="str">
        <f t="shared" si="197"/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92"/>
        <v>42419.83394675926</v>
      </c>
      <c r="K2054">
        <v>1452045653</v>
      </c>
      <c r="L2054" s="11">
        <f t="shared" si="193"/>
        <v>42374.83394675926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94"/>
        <v>0.28324760372527247</v>
      </c>
      <c r="R2054" s="6">
        <f t="shared" si="195"/>
        <v>326.29205175600737</v>
      </c>
      <c r="S2054" t="str">
        <f t="shared" si="196"/>
        <v>technology</v>
      </c>
      <c r="T2054" s="7" t="str">
        <f t="shared" si="197"/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92"/>
        <v>42333.409155092595</v>
      </c>
      <c r="K2055">
        <v>1445870951</v>
      </c>
      <c r="L2055" s="11">
        <f t="shared" si="193"/>
        <v>42303.367488425924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94"/>
        <v>0.98990298950702826</v>
      </c>
      <c r="R2055" s="6">
        <f t="shared" si="195"/>
        <v>41.743801652892564</v>
      </c>
      <c r="S2055" t="str">
        <f t="shared" si="196"/>
        <v>technology</v>
      </c>
      <c r="T2055" s="7" t="str">
        <f t="shared" si="197"/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92"/>
        <v>41761.270949074074</v>
      </c>
      <c r="K2056">
        <v>1396441810</v>
      </c>
      <c r="L2056" s="11">
        <f t="shared" si="193"/>
        <v>41731.270949074074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94"/>
        <v>0.88034811479739417</v>
      </c>
      <c r="R2056" s="6">
        <f t="shared" si="195"/>
        <v>64.020933977455712</v>
      </c>
      <c r="S2056" t="str">
        <f t="shared" si="196"/>
        <v>technology</v>
      </c>
      <c r="T2056" s="7" t="str">
        <f t="shared" si="197"/>
        <v>hardware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92"/>
        <v>41975.916666666672</v>
      </c>
      <c r="K2057">
        <v>1415031043</v>
      </c>
      <c r="L2057" s="11">
        <f t="shared" si="193"/>
        <v>41946.424108796295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94"/>
        <v>0.59731209556993525</v>
      </c>
      <c r="R2057" s="6">
        <f t="shared" si="195"/>
        <v>99.455445544554451</v>
      </c>
      <c r="S2057" t="str">
        <f t="shared" si="196"/>
        <v>technology</v>
      </c>
      <c r="T2057" s="7" t="str">
        <f t="shared" si="197"/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92"/>
        <v>41381.51090277778</v>
      </c>
      <c r="K2058">
        <v>1363630542</v>
      </c>
      <c r="L2058" s="11">
        <f t="shared" si="193"/>
        <v>41351.51090277778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94"/>
        <v>0.65166957745744603</v>
      </c>
      <c r="R2058" s="6">
        <f t="shared" si="195"/>
        <v>138.49458483754512</v>
      </c>
      <c r="S2058" t="str">
        <f t="shared" si="196"/>
        <v>technology</v>
      </c>
      <c r="T2058" s="7" t="str">
        <f t="shared" si="197"/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92"/>
        <v>42426.244583333333</v>
      </c>
      <c r="K2059">
        <v>1453895532</v>
      </c>
      <c r="L2059" s="11">
        <f t="shared" si="193"/>
        <v>42396.244583333333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94"/>
        <v>0.49448109648216254</v>
      </c>
      <c r="R2059" s="6">
        <f t="shared" si="195"/>
        <v>45.547792792792798</v>
      </c>
      <c r="S2059" t="str">
        <f t="shared" si="196"/>
        <v>technology</v>
      </c>
      <c r="T2059" s="7" t="str">
        <f t="shared" si="197"/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92"/>
        <v>42065.583333333328</v>
      </c>
      <c r="K2060">
        <v>1421916830</v>
      </c>
      <c r="L2060" s="11">
        <f t="shared" si="193"/>
        <v>42026.120717592596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94"/>
        <v>0.59424326833797581</v>
      </c>
      <c r="R2060" s="6">
        <f t="shared" si="195"/>
        <v>10.507317073170732</v>
      </c>
      <c r="S2060" t="str">
        <f t="shared" si="196"/>
        <v>technology</v>
      </c>
      <c r="T2060" s="7" t="str">
        <f t="shared" si="197"/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92"/>
        <v>42400.665972222225</v>
      </c>
      <c r="K2061">
        <v>1450880854</v>
      </c>
      <c r="L2061" s="11">
        <f t="shared" si="193"/>
        <v>42361.352476851855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94"/>
        <v>0.69707461021911377</v>
      </c>
      <c r="R2061" s="6">
        <f t="shared" si="195"/>
        <v>114.76533333333333</v>
      </c>
      <c r="S2061" t="str">
        <f t="shared" si="196"/>
        <v>technology</v>
      </c>
      <c r="T2061" s="7" t="str">
        <f t="shared" si="197"/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92"/>
        <v>41843.392939814818</v>
      </c>
      <c r="K2062">
        <v>1400945150</v>
      </c>
      <c r="L2062" s="11">
        <f t="shared" si="193"/>
        <v>41783.392939814818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94"/>
        <v>0.50916496945010181</v>
      </c>
      <c r="R2062" s="6">
        <f t="shared" si="195"/>
        <v>35.997067448680355</v>
      </c>
      <c r="S2062" t="str">
        <f t="shared" si="196"/>
        <v>technology</v>
      </c>
      <c r="T2062" s="7" t="str">
        <f t="shared" si="197"/>
        <v>hardware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92"/>
        <v>42735.514513888891</v>
      </c>
      <c r="K2063">
        <v>1480616454</v>
      </c>
      <c r="L2063" s="11">
        <f t="shared" si="193"/>
        <v>42705.514513888891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94"/>
        <v>0.92661230541141582</v>
      </c>
      <c r="R2063" s="6">
        <f t="shared" si="195"/>
        <v>154.17142857142858</v>
      </c>
      <c r="S2063" t="str">
        <f t="shared" si="196"/>
        <v>technology</v>
      </c>
      <c r="T2063" s="7" t="str">
        <f t="shared" si="197"/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92"/>
        <v>42453.091412037036</v>
      </c>
      <c r="K2064">
        <v>1456218698</v>
      </c>
      <c r="L2064" s="11">
        <f t="shared" si="193"/>
        <v>42423.1330787037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94"/>
        <v>0.86973916522434924</v>
      </c>
      <c r="R2064" s="6">
        <f t="shared" si="195"/>
        <v>566.38916256157631</v>
      </c>
      <c r="S2064" t="str">
        <f t="shared" si="196"/>
        <v>technology</v>
      </c>
      <c r="T2064" s="7" t="str">
        <f t="shared" si="197"/>
        <v>hardware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92"/>
        <v>42505.48265046296</v>
      </c>
      <c r="K2065">
        <v>1460482501</v>
      </c>
      <c r="L2065" s="11">
        <f t="shared" si="193"/>
        <v>42472.48265046296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94"/>
        <v>0.67544748395812226</v>
      </c>
      <c r="R2065" s="6">
        <f t="shared" si="195"/>
        <v>120.85714285714286</v>
      </c>
      <c r="S2065" t="str">
        <f t="shared" si="196"/>
        <v>technology</v>
      </c>
      <c r="T2065" s="7" t="str">
        <f t="shared" si="197"/>
        <v>hardware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92"/>
        <v>41425.25</v>
      </c>
      <c r="K2066">
        <v>1366879523</v>
      </c>
      <c r="L2066" s="11">
        <f t="shared" si="193"/>
        <v>41389.114849537036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94"/>
        <v>0.52310349124983502</v>
      </c>
      <c r="R2066" s="6">
        <f t="shared" si="195"/>
        <v>86.163845492085343</v>
      </c>
      <c r="S2066" t="str">
        <f t="shared" si="196"/>
        <v>technology</v>
      </c>
      <c r="T2066" s="7" t="str">
        <f t="shared" si="197"/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92"/>
        <v>41633.083668981482</v>
      </c>
      <c r="K2067">
        <v>1385366429</v>
      </c>
      <c r="L2067" s="11">
        <f t="shared" si="193"/>
        <v>41603.083668981482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94"/>
        <v>0.50196991819772718</v>
      </c>
      <c r="R2067" s="6">
        <f t="shared" si="195"/>
        <v>51.212114395886893</v>
      </c>
      <c r="S2067" t="str">
        <f t="shared" si="196"/>
        <v>technology</v>
      </c>
      <c r="T2067" s="7" t="str">
        <f t="shared" si="197"/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92"/>
        <v>41874.521793981483</v>
      </c>
      <c r="K2068">
        <v>1406226683</v>
      </c>
      <c r="L2068" s="11">
        <f t="shared" si="193"/>
        <v>41844.521793981483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94"/>
        <v>0.45745654162854527</v>
      </c>
      <c r="R2068" s="6">
        <f t="shared" si="195"/>
        <v>67.261538461538464</v>
      </c>
      <c r="S2068" t="str">
        <f t="shared" si="196"/>
        <v>technology</v>
      </c>
      <c r="T2068" s="7" t="str">
        <f t="shared" si="197"/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92"/>
        <v>42148.603888888887</v>
      </c>
      <c r="K2069">
        <v>1429648176</v>
      </c>
      <c r="L2069" s="11">
        <f t="shared" si="193"/>
        <v>42115.603888888887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94"/>
        <v>0.78821656050955413</v>
      </c>
      <c r="R2069" s="6">
        <f t="shared" si="195"/>
        <v>62.8</v>
      </c>
      <c r="S2069" t="str">
        <f t="shared" si="196"/>
        <v>technology</v>
      </c>
      <c r="T2069" s="7" t="str">
        <f t="shared" si="197"/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92"/>
        <v>42663.591608796298</v>
      </c>
      <c r="K2070">
        <v>1474402315</v>
      </c>
      <c r="L2070" s="11">
        <f t="shared" si="193"/>
        <v>42633.591608796298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94"/>
        <v>0.95035461532116094</v>
      </c>
      <c r="R2070" s="6">
        <f t="shared" si="195"/>
        <v>346.13118421052633</v>
      </c>
      <c r="S2070" t="str">
        <f t="shared" si="196"/>
        <v>technology</v>
      </c>
      <c r="T2070" s="7" t="str">
        <f t="shared" si="197"/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92"/>
        <v>42371.722118055557</v>
      </c>
      <c r="K2071">
        <v>1449098391</v>
      </c>
      <c r="L2071" s="11">
        <f t="shared" si="193"/>
        <v>42340.722118055557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94"/>
        <v>0.7787758049309903</v>
      </c>
      <c r="R2071" s="6">
        <f t="shared" si="195"/>
        <v>244.11912547528519</v>
      </c>
      <c r="S2071" t="str">
        <f t="shared" si="196"/>
        <v>technology</v>
      </c>
      <c r="T2071" s="7" t="str">
        <f t="shared" si="197"/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92"/>
        <v>42549.4065162037</v>
      </c>
      <c r="K2072">
        <v>1464536723</v>
      </c>
      <c r="L2072" s="11">
        <f t="shared" si="193"/>
        <v>42519.4065162037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94"/>
        <v>0.31513214120945193</v>
      </c>
      <c r="R2072" s="6">
        <f t="shared" si="195"/>
        <v>259.25424836601309</v>
      </c>
      <c r="S2072" t="str">
        <f t="shared" si="196"/>
        <v>technology</v>
      </c>
      <c r="T2072" s="7" t="str">
        <f t="shared" si="197"/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92"/>
        <v>42645.028749999998</v>
      </c>
      <c r="K2073">
        <v>1471502484</v>
      </c>
      <c r="L2073" s="11">
        <f t="shared" si="193"/>
        <v>42600.028749999998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94"/>
        <v>0.3562141559505575</v>
      </c>
      <c r="R2073" s="6">
        <f t="shared" si="195"/>
        <v>201.96402877697841</v>
      </c>
      <c r="S2073" t="str">
        <f t="shared" si="196"/>
        <v>technology</v>
      </c>
      <c r="T2073" s="7" t="str">
        <f t="shared" si="197"/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92"/>
        <v>42497.331388888888</v>
      </c>
      <c r="K2074">
        <v>1460037432</v>
      </c>
      <c r="L2074" s="11">
        <f t="shared" si="193"/>
        <v>42467.331388888888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94"/>
        <v>0.90308564788501133</v>
      </c>
      <c r="R2074" s="6">
        <f t="shared" si="195"/>
        <v>226.20857142857142</v>
      </c>
      <c r="S2074" t="str">
        <f t="shared" si="196"/>
        <v>technology</v>
      </c>
      <c r="T2074" s="7" t="str">
        <f t="shared" si="197"/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92"/>
        <v>42132.418032407411</v>
      </c>
      <c r="K2075">
        <v>1427212918</v>
      </c>
      <c r="L2075" s="11">
        <f t="shared" si="193"/>
        <v>42087.418032407411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94"/>
        <v>0.65528952984942102</v>
      </c>
      <c r="R2075" s="6">
        <f t="shared" si="195"/>
        <v>324.69</v>
      </c>
      <c r="S2075" t="str">
        <f t="shared" si="196"/>
        <v>technology</v>
      </c>
      <c r="T2075" s="7" t="str">
        <f t="shared" si="197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92"/>
        <v>42496.576180555552</v>
      </c>
      <c r="K2076">
        <v>1459972182</v>
      </c>
      <c r="L2076" s="11">
        <f t="shared" si="193"/>
        <v>42466.576180555552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94"/>
        <v>0.97560975609756095</v>
      </c>
      <c r="R2076" s="6">
        <f t="shared" si="195"/>
        <v>205</v>
      </c>
      <c r="S2076" t="str">
        <f t="shared" si="196"/>
        <v>technology</v>
      </c>
      <c r="T2076" s="7" t="str">
        <f t="shared" si="197"/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92"/>
        <v>41480.431574074071</v>
      </c>
      <c r="K2077">
        <v>1372177288</v>
      </c>
      <c r="L2077" s="11">
        <f t="shared" si="193"/>
        <v>41450.431574074071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94"/>
        <v>5.9581481653622974E-2</v>
      </c>
      <c r="R2077" s="6">
        <f t="shared" si="195"/>
        <v>20.465926829268295</v>
      </c>
      <c r="S2077" t="str">
        <f t="shared" si="196"/>
        <v>technology</v>
      </c>
      <c r="T2077" s="7" t="str">
        <f t="shared" si="197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92"/>
        <v>41843.630659722221</v>
      </c>
      <c r="K2078">
        <v>1402693689</v>
      </c>
      <c r="L2078" s="11">
        <f t="shared" si="193"/>
        <v>41803.630659722221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94"/>
        <v>0.18404371998667193</v>
      </c>
      <c r="R2078" s="6">
        <f t="shared" si="195"/>
        <v>116.35303146309367</v>
      </c>
      <c r="S2078" t="str">
        <f t="shared" si="196"/>
        <v>technology</v>
      </c>
      <c r="T2078" s="7" t="str">
        <f t="shared" si="197"/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92"/>
        <v>42160.625</v>
      </c>
      <c r="K2079">
        <v>1428541276</v>
      </c>
      <c r="L2079" s="11">
        <f t="shared" si="193"/>
        <v>42102.792546296296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94"/>
        <v>0.86574090106312984</v>
      </c>
      <c r="R2079" s="6">
        <f t="shared" si="195"/>
        <v>307.20212765957444</v>
      </c>
      <c r="S2079" t="str">
        <f t="shared" si="196"/>
        <v>technology</v>
      </c>
      <c r="T2079" s="7" t="str">
        <f t="shared" si="197"/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92"/>
        <v>42722.521493055552</v>
      </c>
      <c r="K2080">
        <v>1479493857</v>
      </c>
      <c r="L2080" s="11">
        <f t="shared" si="193"/>
        <v>42692.521493055552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94"/>
        <v>0.76216607598795783</v>
      </c>
      <c r="R2080" s="6">
        <f t="shared" si="195"/>
        <v>546.6875</v>
      </c>
      <c r="S2080" t="str">
        <f t="shared" si="196"/>
        <v>technology</v>
      </c>
      <c r="T2080" s="7" t="str">
        <f t="shared" si="197"/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92"/>
        <v>42180.541666666672</v>
      </c>
      <c r="K2081">
        <v>1432659793</v>
      </c>
      <c r="L2081" s="11">
        <f t="shared" si="193"/>
        <v>42150.46056712963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94"/>
        <v>0.34701738557101713</v>
      </c>
      <c r="R2081" s="6">
        <f t="shared" si="195"/>
        <v>47.474464579901152</v>
      </c>
      <c r="S2081" t="str">
        <f t="shared" si="196"/>
        <v>technology</v>
      </c>
      <c r="T2081" s="7" t="str">
        <f t="shared" si="197"/>
        <v>hardware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92"/>
        <v>42319.748842592591</v>
      </c>
      <c r="K2082">
        <v>1444690700</v>
      </c>
      <c r="L2082" s="11">
        <f t="shared" si="193"/>
        <v>42289.707175925927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94"/>
        <v>0.19692792437967704</v>
      </c>
      <c r="R2082" s="6">
        <f t="shared" si="195"/>
        <v>101.56</v>
      </c>
      <c r="S2082" t="str">
        <f t="shared" si="196"/>
        <v>technology</v>
      </c>
      <c r="T2082" s="7" t="str">
        <f t="shared" si="197"/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92"/>
        <v>41044.957638888889</v>
      </c>
      <c r="K2083">
        <v>1333597555</v>
      </c>
      <c r="L2083" s="11">
        <f t="shared" si="193"/>
        <v>41003.90688657407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94"/>
        <v>0.87281795511221949</v>
      </c>
      <c r="R2083" s="6">
        <f t="shared" si="195"/>
        <v>72.909090909090907</v>
      </c>
      <c r="S2083" t="str">
        <f t="shared" si="196"/>
        <v>music</v>
      </c>
      <c r="T2083" s="7" t="str">
        <f t="shared" si="197"/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92"/>
        <v>40870.911990740744</v>
      </c>
      <c r="K2084">
        <v>1316919196</v>
      </c>
      <c r="L2084" s="11">
        <f t="shared" si="193"/>
        <v>40810.870324074072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94"/>
        <v>0.90307043949428056</v>
      </c>
      <c r="R2084" s="6">
        <f t="shared" si="195"/>
        <v>43.710526315789473</v>
      </c>
      <c r="S2084" t="str">
        <f t="shared" si="196"/>
        <v>music</v>
      </c>
      <c r="T2084" s="7" t="str">
        <f t="shared" si="197"/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92"/>
        <v>41064.47216435185</v>
      </c>
      <c r="K2085">
        <v>1336238395</v>
      </c>
      <c r="L2085" s="11">
        <f t="shared" si="193"/>
        <v>41034.47216435185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94"/>
        <v>0.88235294117647056</v>
      </c>
      <c r="R2085" s="6">
        <f t="shared" si="195"/>
        <v>34</v>
      </c>
      <c r="S2085" t="str">
        <f t="shared" si="196"/>
        <v>music</v>
      </c>
      <c r="T2085" s="7" t="str">
        <f t="shared" si="197"/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92"/>
        <v>41763.040972222225</v>
      </c>
      <c r="K2086">
        <v>1396468782</v>
      </c>
      <c r="L2086" s="11">
        <f t="shared" si="193"/>
        <v>41731.583124999997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94"/>
        <v>0.92307692307692313</v>
      </c>
      <c r="R2086" s="6">
        <f t="shared" si="195"/>
        <v>70.652173913043484</v>
      </c>
      <c r="S2086" t="str">
        <f t="shared" si="196"/>
        <v>music</v>
      </c>
      <c r="T2086" s="7" t="str">
        <f t="shared" si="197"/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92"/>
        <v>41105.585497685184</v>
      </c>
      <c r="K2087">
        <v>1339790587</v>
      </c>
      <c r="L2087" s="11">
        <f t="shared" si="193"/>
        <v>41075.585497685184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94"/>
        <v>0.80949811117107395</v>
      </c>
      <c r="R2087" s="6">
        <f t="shared" si="195"/>
        <v>89.301204819277103</v>
      </c>
      <c r="S2087" t="str">
        <f t="shared" si="196"/>
        <v>music</v>
      </c>
      <c r="T2087" s="7" t="str">
        <f t="shared" si="197"/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92"/>
        <v>40890.957638888889</v>
      </c>
      <c r="K2088">
        <v>1321200332</v>
      </c>
      <c r="L2088" s="11">
        <f t="shared" si="193"/>
        <v>40860.42050925926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94"/>
        <v>0.99304865938430986</v>
      </c>
      <c r="R2088" s="6">
        <f t="shared" si="195"/>
        <v>115.08571428571429</v>
      </c>
      <c r="S2088" t="str">
        <f t="shared" si="196"/>
        <v>music</v>
      </c>
      <c r="T2088" s="7" t="str">
        <f t="shared" si="197"/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92"/>
        <v>40793.954375000001</v>
      </c>
      <c r="K2089">
        <v>1312865658</v>
      </c>
      <c r="L2089" s="11">
        <f t="shared" si="193"/>
        <v>40763.954375000001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94"/>
        <v>0.96587250482936249</v>
      </c>
      <c r="R2089" s="6">
        <f t="shared" si="195"/>
        <v>62.12</v>
      </c>
      <c r="S2089" t="str">
        <f t="shared" si="196"/>
        <v>music</v>
      </c>
      <c r="T2089" s="7" t="str">
        <f t="shared" si="197"/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92"/>
        <v>40431.915972222225</v>
      </c>
      <c r="K2090">
        <v>1281028152</v>
      </c>
      <c r="L2090" s="11">
        <f t="shared" si="193"/>
        <v>40395.464722222227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94"/>
        <v>0.86572091466300372</v>
      </c>
      <c r="R2090" s="6">
        <f t="shared" si="195"/>
        <v>46.204266666666669</v>
      </c>
      <c r="S2090" t="str">
        <f t="shared" si="196"/>
        <v>music</v>
      </c>
      <c r="T2090" s="7" t="str">
        <f t="shared" si="197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92"/>
        <v>41487.826319444444</v>
      </c>
      <c r="K2091">
        <v>1372384194</v>
      </c>
      <c r="L2091" s="11">
        <f t="shared" si="193"/>
        <v>41452.826319444444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94"/>
        <v>0.83056202471088125</v>
      </c>
      <c r="R2091" s="6">
        <f t="shared" si="195"/>
        <v>48.54854838709678</v>
      </c>
      <c r="S2091" t="str">
        <f t="shared" si="196"/>
        <v>music</v>
      </c>
      <c r="T2091" s="7" t="str">
        <f t="shared" si="197"/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92"/>
        <v>41329.131423611107</v>
      </c>
      <c r="K2092">
        <v>1359104955</v>
      </c>
      <c r="L2092" s="11">
        <f t="shared" si="193"/>
        <v>41299.131423611107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94"/>
        <v>0.86926003153240772</v>
      </c>
      <c r="R2092" s="6">
        <f t="shared" si="195"/>
        <v>57.520187499999999</v>
      </c>
      <c r="S2092" t="str">
        <f t="shared" si="196"/>
        <v>music</v>
      </c>
      <c r="T2092" s="7" t="str">
        <f t="shared" si="197"/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92"/>
        <v>40603.583333333336</v>
      </c>
      <c r="K2093">
        <v>1294818278</v>
      </c>
      <c r="L2093" s="11">
        <f t="shared" si="193"/>
        <v>40555.072662037041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94"/>
        <v>0.83009749033858748</v>
      </c>
      <c r="R2093" s="6">
        <f t="shared" si="195"/>
        <v>88.147154471544724</v>
      </c>
      <c r="S2093" t="str">
        <f t="shared" si="196"/>
        <v>music</v>
      </c>
      <c r="T2093" s="7" t="str">
        <f t="shared" si="197"/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92"/>
        <v>40823.457546296297</v>
      </c>
      <c r="K2094">
        <v>1312822732</v>
      </c>
      <c r="L2094" s="11">
        <f t="shared" si="193"/>
        <v>40763.457546296297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94"/>
        <v>0.98732927431298334</v>
      </c>
      <c r="R2094" s="6">
        <f t="shared" si="195"/>
        <v>110.49090909090908</v>
      </c>
      <c r="S2094" t="str">
        <f t="shared" si="196"/>
        <v>music</v>
      </c>
      <c r="T2094" s="7" t="str">
        <f t="shared" si="197"/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92"/>
        <v>41265.646203703705</v>
      </c>
      <c r="K2095">
        <v>1351024232</v>
      </c>
      <c r="L2095" s="11">
        <f t="shared" si="193"/>
        <v>41205.604537037041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94"/>
        <v>0.97592713077423554</v>
      </c>
      <c r="R2095" s="6">
        <f t="shared" si="195"/>
        <v>66.826086956521735</v>
      </c>
      <c r="S2095" t="str">
        <f t="shared" si="196"/>
        <v>music</v>
      </c>
      <c r="T2095" s="7" t="str">
        <f t="shared" si="197"/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92"/>
        <v>40972.875</v>
      </c>
      <c r="K2096">
        <v>1327969730</v>
      </c>
      <c r="L2096" s="11">
        <f t="shared" si="193"/>
        <v>40938.77002314815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94"/>
        <v>0.82958046930552265</v>
      </c>
      <c r="R2096" s="6">
        <f t="shared" si="195"/>
        <v>58.597222222222221</v>
      </c>
      <c r="S2096" t="str">
        <f t="shared" si="196"/>
        <v>music</v>
      </c>
      <c r="T2096" s="7" t="str">
        <f t="shared" si="197"/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92"/>
        <v>40818.483483796299</v>
      </c>
      <c r="K2097">
        <v>1312392973</v>
      </c>
      <c r="L2097" s="11">
        <f t="shared" si="193"/>
        <v>40758.483483796299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94"/>
        <v>1</v>
      </c>
      <c r="R2097" s="6">
        <f t="shared" si="195"/>
        <v>113.63636363636364</v>
      </c>
      <c r="S2097" t="str">
        <f t="shared" si="196"/>
        <v>music</v>
      </c>
      <c r="T2097" s="7" t="str">
        <f t="shared" si="197"/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92"/>
        <v>41207.915972222225</v>
      </c>
      <c r="K2098">
        <v>1349892735</v>
      </c>
      <c r="L2098" s="11">
        <f t="shared" si="193"/>
        <v>41192.508506944447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94"/>
        <v>0.98360655737704916</v>
      </c>
      <c r="R2098" s="6">
        <f t="shared" si="195"/>
        <v>43.571428571428569</v>
      </c>
      <c r="S2098" t="str">
        <f t="shared" si="196"/>
        <v>music</v>
      </c>
      <c r="T2098" s="7" t="str">
        <f t="shared" si="197"/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92"/>
        <v>40878.376562500001</v>
      </c>
      <c r="K2099">
        <v>1317564135</v>
      </c>
      <c r="L2099" s="11">
        <f t="shared" si="193"/>
        <v>40818.334895833337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94"/>
        <v>1</v>
      </c>
      <c r="R2099" s="6">
        <f t="shared" si="195"/>
        <v>78.94736842105263</v>
      </c>
      <c r="S2099" t="str">
        <f t="shared" si="196"/>
        <v>music</v>
      </c>
      <c r="T2099" s="7" t="str">
        <f t="shared" si="197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92"/>
        <v>40975.86383101852</v>
      </c>
      <c r="K2100">
        <v>1328582635</v>
      </c>
      <c r="L2100" s="11">
        <f t="shared" si="193"/>
        <v>40945.86383101852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94"/>
        <v>0.99667774086378735</v>
      </c>
      <c r="R2100" s="6">
        <f t="shared" si="195"/>
        <v>188.125</v>
      </c>
      <c r="S2100" t="str">
        <f t="shared" si="196"/>
        <v>music</v>
      </c>
      <c r="T2100" s="7" t="str">
        <f t="shared" si="197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92"/>
        <v>42186.902777777781</v>
      </c>
      <c r="K2101">
        <v>1434650084</v>
      </c>
      <c r="L2101" s="11">
        <f t="shared" si="193"/>
        <v>42173.496342592596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94"/>
        <v>0.75547720977083854</v>
      </c>
      <c r="R2101" s="6">
        <f t="shared" si="195"/>
        <v>63.031746031746032</v>
      </c>
      <c r="S2101" t="str">
        <f t="shared" si="196"/>
        <v>music</v>
      </c>
      <c r="T2101" s="7" t="str">
        <f t="shared" si="197"/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92"/>
        <v>41089.915972222225</v>
      </c>
      <c r="K2102">
        <v>1339704141</v>
      </c>
      <c r="L2102" s="11">
        <f t="shared" si="193"/>
        <v>41074.584965277776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94"/>
        <v>0.73170731707317072</v>
      </c>
      <c r="R2102" s="6">
        <f t="shared" si="195"/>
        <v>30.37037037037037</v>
      </c>
      <c r="S2102" t="str">
        <f t="shared" si="196"/>
        <v>music</v>
      </c>
      <c r="T2102" s="7" t="str">
        <f t="shared" si="197"/>
        <v>indie rock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92"/>
        <v>40951.899467592593</v>
      </c>
      <c r="K2103">
        <v>1323920114</v>
      </c>
      <c r="L2103" s="11">
        <f t="shared" si="193"/>
        <v>40891.899467592593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94"/>
        <v>0.88300220750551872</v>
      </c>
      <c r="R2103" s="6">
        <f t="shared" si="195"/>
        <v>51.477272727272727</v>
      </c>
      <c r="S2103" t="str">
        <f t="shared" si="196"/>
        <v>music</v>
      </c>
      <c r="T2103" s="7" t="str">
        <f t="shared" si="197"/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92"/>
        <v>40668.618611111109</v>
      </c>
      <c r="K2104">
        <v>1302036648</v>
      </c>
      <c r="L2104" s="11">
        <f t="shared" si="193"/>
        <v>40638.618611111109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94"/>
        <v>0.73529411764705888</v>
      </c>
      <c r="R2104" s="6">
        <f t="shared" si="195"/>
        <v>35.789473684210527</v>
      </c>
      <c r="S2104" t="str">
        <f t="shared" si="196"/>
        <v>music</v>
      </c>
      <c r="T2104" s="7" t="str">
        <f t="shared" si="197"/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92"/>
        <v>41222.5466087963</v>
      </c>
      <c r="K2105">
        <v>1349892427</v>
      </c>
      <c r="L2105" s="11">
        <f t="shared" si="193"/>
        <v>41192.504942129628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94"/>
        <v>0.68435410066877855</v>
      </c>
      <c r="R2105" s="6">
        <f t="shared" si="195"/>
        <v>98.817391304347822</v>
      </c>
      <c r="S2105" t="str">
        <f t="shared" si="196"/>
        <v>music</v>
      </c>
      <c r="T2105" s="7" t="str">
        <f t="shared" si="197"/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92"/>
        <v>41424.75</v>
      </c>
      <c r="K2106">
        <v>1367286434</v>
      </c>
      <c r="L2106" s="11">
        <f t="shared" si="193"/>
        <v>41393.824467592596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94"/>
        <v>0.77220077220077221</v>
      </c>
      <c r="R2106" s="6">
        <f t="shared" si="195"/>
        <v>28</v>
      </c>
      <c r="S2106" t="str">
        <f t="shared" si="196"/>
        <v>music</v>
      </c>
      <c r="T2106" s="7" t="str">
        <f t="shared" si="197"/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92"/>
        <v>41963.916666666672</v>
      </c>
      <c r="K2107">
        <v>1415472953</v>
      </c>
      <c r="L2107" s="11">
        <f t="shared" si="193"/>
        <v>41951.538807870369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94"/>
        <v>0.39370078740157483</v>
      </c>
      <c r="R2107" s="6">
        <f t="shared" si="195"/>
        <v>51.313131313131315</v>
      </c>
      <c r="S2107" t="str">
        <f t="shared" si="196"/>
        <v>music</v>
      </c>
      <c r="T2107" s="7" t="str">
        <f t="shared" si="197"/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92"/>
        <v>41299.96497685185</v>
      </c>
      <c r="K2108">
        <v>1356584974</v>
      </c>
      <c r="L2108" s="11">
        <f t="shared" si="193"/>
        <v>41269.96497685185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94"/>
        <v>0.93418259023354566</v>
      </c>
      <c r="R2108" s="6">
        <f t="shared" si="195"/>
        <v>53.522727272727273</v>
      </c>
      <c r="S2108" t="str">
        <f t="shared" si="196"/>
        <v>music</v>
      </c>
      <c r="T2108" s="7" t="str">
        <f t="shared" si="197"/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92"/>
        <v>41955.502233796295</v>
      </c>
      <c r="K2109">
        <v>1413997393</v>
      </c>
      <c r="L2109" s="11">
        <f t="shared" si="193"/>
        <v>41934.46056712963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94"/>
        <v>0.92822069375214655</v>
      </c>
      <c r="R2109" s="6">
        <f t="shared" si="195"/>
        <v>37.149310344827583</v>
      </c>
      <c r="S2109" t="str">
        <f t="shared" si="196"/>
        <v>music</v>
      </c>
      <c r="T2109" s="7" t="str">
        <f t="shared" si="197"/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92"/>
        <v>41161.913194444445</v>
      </c>
      <c r="K2110">
        <v>1344917580</v>
      </c>
      <c r="L2110" s="11">
        <f t="shared" si="193"/>
        <v>41134.925694444442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94"/>
        <v>0.93185789167152011</v>
      </c>
      <c r="R2110" s="6">
        <f t="shared" si="195"/>
        <v>89.895287958115176</v>
      </c>
      <c r="S2110" t="str">
        <f t="shared" si="196"/>
        <v>music</v>
      </c>
      <c r="T2110" s="7" t="str">
        <f t="shared" si="197"/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92"/>
        <v>42190.458530092597</v>
      </c>
      <c r="K2111">
        <v>1433523617</v>
      </c>
      <c r="L2111" s="11">
        <f t="shared" si="193"/>
        <v>42160.458530092597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94"/>
        <v>0.93874677305796761</v>
      </c>
      <c r="R2111" s="6">
        <f t="shared" si="195"/>
        <v>106.52500000000001</v>
      </c>
      <c r="S2111" t="str">
        <f t="shared" si="196"/>
        <v>music</v>
      </c>
      <c r="T2111" s="7" t="str">
        <f t="shared" si="197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92"/>
        <v>41786.957638888889</v>
      </c>
      <c r="K2112">
        <v>1398873969</v>
      </c>
      <c r="L2112" s="11">
        <f t="shared" si="193"/>
        <v>41759.420937499999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94"/>
        <v>0.99651220727453915</v>
      </c>
      <c r="R2112" s="6">
        <f t="shared" si="195"/>
        <v>52.815789473684212</v>
      </c>
      <c r="S2112" t="str">
        <f t="shared" si="196"/>
        <v>music</v>
      </c>
      <c r="T2112" s="7" t="str">
        <f t="shared" si="197"/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92"/>
        <v>40769.791666666664</v>
      </c>
      <c r="K2113">
        <v>1307594625</v>
      </c>
      <c r="L2113" s="11">
        <f t="shared" si="193"/>
        <v>40702.947048611109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94"/>
        <v>0.93896713615023475</v>
      </c>
      <c r="R2113" s="6">
        <f t="shared" si="195"/>
        <v>54.615384615384613</v>
      </c>
      <c r="S2113" t="str">
        <f t="shared" si="196"/>
        <v>music</v>
      </c>
      <c r="T2113" s="7" t="str">
        <f t="shared" si="197"/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92"/>
        <v>41379.678159722222</v>
      </c>
      <c r="K2114">
        <v>1364854593</v>
      </c>
      <c r="L2114" s="11">
        <f t="shared" si="193"/>
        <v>41365.678159722222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94"/>
        <v>1</v>
      </c>
      <c r="R2114" s="6">
        <f t="shared" si="195"/>
        <v>27.272727272727273</v>
      </c>
      <c r="S2114" t="str">
        <f t="shared" si="196"/>
        <v>music</v>
      </c>
      <c r="T2114" s="7" t="str">
        <f t="shared" si="197"/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98">(I2115/86400)+25569+(-6/24)</f>
        <v>41905.61546296296</v>
      </c>
      <c r="K2115">
        <v>1408481176</v>
      </c>
      <c r="L2115" s="11">
        <f t="shared" ref="L2115:L2178" si="199">(K2115/86400)+25569+(-6/24)</f>
        <v>41870.61546296296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200">D2115/E2115</f>
        <v>0.9536784741144414</v>
      </c>
      <c r="R2115" s="6">
        <f t="shared" ref="R2115:R2178" si="201">E2115/N2115</f>
        <v>68.598130841121488</v>
      </c>
      <c r="S2115" t="str">
        <f t="shared" ref="S2115:S2178" si="202">LEFT(P2115,SEARCH("/",P2115,1)-1)</f>
        <v>music</v>
      </c>
      <c r="T2115" s="7" t="str">
        <f t="shared" ref="T2115:T2178" si="203">RIGHT(P2115,LEN(P2115) - SEARCH("/", P2115, SEARCH("/", P2115)))</f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98"/>
        <v>40520.957638888889</v>
      </c>
      <c r="K2116">
        <v>1286480070</v>
      </c>
      <c r="L2116" s="11">
        <f t="shared" si="199"/>
        <v>40458.565625000003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200"/>
        <v>0.95510983763132762</v>
      </c>
      <c r="R2116" s="6">
        <f t="shared" si="201"/>
        <v>35.612244897959187</v>
      </c>
      <c r="S2116" t="str">
        <f t="shared" si="202"/>
        <v>music</v>
      </c>
      <c r="T2116" s="7" t="str">
        <f t="shared" si="203"/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98"/>
        <v>40593.831030092595</v>
      </c>
      <c r="K2117">
        <v>1295575001</v>
      </c>
      <c r="L2117" s="11">
        <f t="shared" si="199"/>
        <v>40563.831030092595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200"/>
        <v>0.44313146233382572</v>
      </c>
      <c r="R2117" s="6">
        <f t="shared" si="201"/>
        <v>94.027777777777771</v>
      </c>
      <c r="S2117" t="str">
        <f t="shared" si="202"/>
        <v>music</v>
      </c>
      <c r="T2117" s="7" t="str">
        <f t="shared" si="203"/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98"/>
        <v>41184.527812500004</v>
      </c>
      <c r="K2118">
        <v>1345056003</v>
      </c>
      <c r="L2118" s="11">
        <f t="shared" si="199"/>
        <v>41136.527812500004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200"/>
        <v>0.99103935252095632</v>
      </c>
      <c r="R2118" s="6">
        <f t="shared" si="201"/>
        <v>526.45652173913038</v>
      </c>
      <c r="S2118" t="str">
        <f t="shared" si="202"/>
        <v>music</v>
      </c>
      <c r="T2118" s="7" t="str">
        <f t="shared" si="203"/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98"/>
        <v>42303.957638888889</v>
      </c>
      <c r="K2119">
        <v>1444699549</v>
      </c>
      <c r="L2119" s="11">
        <f t="shared" si="199"/>
        <v>42289.809594907405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200"/>
        <v>0.67681895093062605</v>
      </c>
      <c r="R2119" s="6">
        <f t="shared" si="201"/>
        <v>50.657142857142858</v>
      </c>
      <c r="S2119" t="str">
        <f t="shared" si="202"/>
        <v>music</v>
      </c>
      <c r="T2119" s="7" t="str">
        <f t="shared" si="203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98"/>
        <v>40748.589537037034</v>
      </c>
      <c r="K2120">
        <v>1308946136</v>
      </c>
      <c r="L2120" s="11">
        <f t="shared" si="199"/>
        <v>40718.589537037034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200"/>
        <v>0.74288133956363156</v>
      </c>
      <c r="R2120" s="6">
        <f t="shared" si="201"/>
        <v>79.182941176470578</v>
      </c>
      <c r="S2120" t="str">
        <f t="shared" si="202"/>
        <v>music</v>
      </c>
      <c r="T2120" s="7" t="str">
        <f t="shared" si="203"/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98"/>
        <v>41136.880150462966</v>
      </c>
      <c r="K2121">
        <v>1342494445</v>
      </c>
      <c r="L2121" s="11">
        <f t="shared" si="199"/>
        <v>41106.880150462966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200"/>
        <v>0.99255583126550873</v>
      </c>
      <c r="R2121" s="6">
        <f t="shared" si="201"/>
        <v>91.590909090909093</v>
      </c>
      <c r="S2121" t="str">
        <f t="shared" si="202"/>
        <v>music</v>
      </c>
      <c r="T2121" s="7" t="str">
        <f t="shared" si="203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98"/>
        <v>41640.714537037034</v>
      </c>
      <c r="K2122">
        <v>1384384136</v>
      </c>
      <c r="L2122" s="11">
        <f t="shared" si="199"/>
        <v>41591.714537037034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200"/>
        <v>0.99127307962524913</v>
      </c>
      <c r="R2122" s="6">
        <f t="shared" si="201"/>
        <v>116.96275362318841</v>
      </c>
      <c r="S2122" t="str">
        <f t="shared" si="202"/>
        <v>music</v>
      </c>
      <c r="T2122" s="7" t="str">
        <f t="shared" si="203"/>
        <v>indie rock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98"/>
        <v>42746.4924537037</v>
      </c>
      <c r="K2123">
        <v>1481564948</v>
      </c>
      <c r="L2123" s="11">
        <f t="shared" si="199"/>
        <v>42716.4924537037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200"/>
        <v>176.05633802816902</v>
      </c>
      <c r="R2123" s="6">
        <f t="shared" si="201"/>
        <v>28.4</v>
      </c>
      <c r="S2123" t="str">
        <f t="shared" si="202"/>
        <v>games</v>
      </c>
      <c r="T2123" s="7" t="str">
        <f t="shared" si="203"/>
        <v>video games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98"/>
        <v>42742.050567129627</v>
      </c>
      <c r="K2124">
        <v>1481181169</v>
      </c>
      <c r="L2124" s="11">
        <f t="shared" si="199"/>
        <v>42712.050567129627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200"/>
        <v>258.06451612903226</v>
      </c>
      <c r="R2124" s="6">
        <f t="shared" si="201"/>
        <v>103.33333333333333</v>
      </c>
      <c r="S2124" t="str">
        <f t="shared" si="202"/>
        <v>games</v>
      </c>
      <c r="T2124" s="7" t="str">
        <f t="shared" si="203"/>
        <v>video games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98"/>
        <v>40252.040972222225</v>
      </c>
      <c r="K2125">
        <v>1263982307</v>
      </c>
      <c r="L2125" s="11">
        <f t="shared" si="199"/>
        <v>40198.174849537041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200"/>
        <v>10</v>
      </c>
      <c r="R2125" s="6">
        <f t="shared" si="201"/>
        <v>10</v>
      </c>
      <c r="S2125" t="str">
        <f t="shared" si="202"/>
        <v>games</v>
      </c>
      <c r="T2125" s="7" t="str">
        <f t="shared" si="203"/>
        <v>video games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98"/>
        <v>40511.958333333336</v>
      </c>
      <c r="K2126">
        <v>1286930435</v>
      </c>
      <c r="L2126" s="11">
        <f t="shared" si="199"/>
        <v>40463.778182870374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200"/>
        <v>9.5652173913043477</v>
      </c>
      <c r="R2126" s="6">
        <f t="shared" si="201"/>
        <v>23</v>
      </c>
      <c r="S2126" t="str">
        <f t="shared" si="202"/>
        <v>games</v>
      </c>
      <c r="T2126" s="7" t="str">
        <f t="shared" si="203"/>
        <v>video games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98"/>
        <v>42220.773530092592</v>
      </c>
      <c r="K2127">
        <v>1436142833</v>
      </c>
      <c r="L2127" s="11">
        <f t="shared" si="199"/>
        <v>42190.773530092592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200"/>
        <v>70.422535211267601</v>
      </c>
      <c r="R2127" s="6">
        <f t="shared" si="201"/>
        <v>31.555555555555557</v>
      </c>
      <c r="S2127" t="str">
        <f t="shared" si="202"/>
        <v>games</v>
      </c>
      <c r="T2127" s="7" t="str">
        <f t="shared" si="203"/>
        <v>video games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98"/>
        <v>41981.723229166666</v>
      </c>
      <c r="K2128">
        <v>1415488887</v>
      </c>
      <c r="L2128" s="11">
        <f t="shared" si="199"/>
        <v>41951.723229166666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200"/>
        <v>2000</v>
      </c>
      <c r="R2128" s="6">
        <f t="shared" si="201"/>
        <v>5</v>
      </c>
      <c r="S2128" t="str">
        <f t="shared" si="202"/>
        <v>games</v>
      </c>
      <c r="T2128" s="7" t="str">
        <f t="shared" si="203"/>
        <v>video games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98"/>
        <v>42075.213692129633</v>
      </c>
      <c r="K2129">
        <v>1423570063</v>
      </c>
      <c r="L2129" s="11">
        <f t="shared" si="199"/>
        <v>42045.255358796298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200"/>
        <v>3.4670629024269441</v>
      </c>
      <c r="R2129" s="6">
        <f t="shared" si="201"/>
        <v>34.220338983050844</v>
      </c>
      <c r="S2129" t="str">
        <f t="shared" si="202"/>
        <v>games</v>
      </c>
      <c r="T2129" s="7" t="str">
        <f t="shared" si="203"/>
        <v>video games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98"/>
        <v>41903.522789351853</v>
      </c>
      <c r="K2130">
        <v>1406140369</v>
      </c>
      <c r="L2130" s="11">
        <f t="shared" si="199"/>
        <v>41843.522789351853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200"/>
        <v>600</v>
      </c>
      <c r="R2130" s="6">
        <f t="shared" si="201"/>
        <v>25</v>
      </c>
      <c r="S2130" t="str">
        <f t="shared" si="202"/>
        <v>games</v>
      </c>
      <c r="T2130" s="7" t="str">
        <f t="shared" si="203"/>
        <v>video games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98"/>
        <v>42438.774305555555</v>
      </c>
      <c r="K2131">
        <v>1454978100</v>
      </c>
      <c r="L2131" s="11">
        <f t="shared" si="199"/>
        <v>42408.774305555555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200"/>
        <v>8.4745762711864412</v>
      </c>
      <c r="R2131" s="6">
        <f t="shared" si="201"/>
        <v>19.666666666666668</v>
      </c>
      <c r="S2131" t="str">
        <f t="shared" si="202"/>
        <v>games</v>
      </c>
      <c r="T2131" s="7" t="str">
        <f t="shared" si="203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98"/>
        <v>41866.836377314816</v>
      </c>
      <c r="K2132">
        <v>1405130663</v>
      </c>
      <c r="L2132" s="11">
        <f t="shared" si="199"/>
        <v>41831.836377314816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200"/>
        <v>494.11764705882354</v>
      </c>
      <c r="R2132" s="6">
        <f t="shared" si="201"/>
        <v>21.25</v>
      </c>
      <c r="S2132" t="str">
        <f t="shared" si="202"/>
        <v>games</v>
      </c>
      <c r="T2132" s="7" t="str">
        <f t="shared" si="203"/>
        <v>video games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98"/>
        <v>42196.957071759258</v>
      </c>
      <c r="K2133">
        <v>1434085091</v>
      </c>
      <c r="L2133" s="11">
        <f t="shared" si="199"/>
        <v>42166.957071759258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200"/>
        <v>20</v>
      </c>
      <c r="R2133" s="6">
        <f t="shared" si="201"/>
        <v>8.3333333333333339</v>
      </c>
      <c r="S2133" t="str">
        <f t="shared" si="202"/>
        <v>games</v>
      </c>
      <c r="T2133" s="7" t="str">
        <f t="shared" si="203"/>
        <v>video games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98"/>
        <v>41673.237175925926</v>
      </c>
      <c r="K2134">
        <v>1388835692</v>
      </c>
      <c r="L2134" s="11">
        <f t="shared" si="199"/>
        <v>41643.237175925926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200"/>
        <v>47.326300645057479</v>
      </c>
      <c r="R2134" s="6">
        <f t="shared" si="201"/>
        <v>21.34333333333333</v>
      </c>
      <c r="S2134" t="str">
        <f t="shared" si="202"/>
        <v>games</v>
      </c>
      <c r="T2134" s="7" t="str">
        <f t="shared" si="203"/>
        <v>video games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98"/>
        <v>40657.040972222225</v>
      </c>
      <c r="K2135">
        <v>1300328399</v>
      </c>
      <c r="L2135" s="11">
        <f t="shared" si="199"/>
        <v>40618.847210648149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200"/>
        <v>62.5</v>
      </c>
      <c r="R2135" s="6">
        <f t="shared" si="201"/>
        <v>5.333333333333333</v>
      </c>
      <c r="S2135" t="str">
        <f t="shared" si="202"/>
        <v>games</v>
      </c>
      <c r="T2135" s="7" t="str">
        <f t="shared" si="203"/>
        <v>video games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98"/>
        <v>41391.636469907404</v>
      </c>
      <c r="K2136">
        <v>1364505391</v>
      </c>
      <c r="L2136" s="11">
        <f t="shared" si="199"/>
        <v>41361.636469907404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200"/>
        <v>57.692307692307693</v>
      </c>
      <c r="R2136" s="6">
        <f t="shared" si="201"/>
        <v>34.666666666666664</v>
      </c>
      <c r="S2136" t="str">
        <f t="shared" si="202"/>
        <v>games</v>
      </c>
      <c r="T2136" s="7" t="str">
        <f t="shared" si="203"/>
        <v>video games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98"/>
        <v>41186.71334490741</v>
      </c>
      <c r="K2137">
        <v>1346800033</v>
      </c>
      <c r="L2137" s="11">
        <f t="shared" si="199"/>
        <v>41156.71334490741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200"/>
        <v>10.460251046025105</v>
      </c>
      <c r="R2137" s="6">
        <f t="shared" si="201"/>
        <v>21.727272727272727</v>
      </c>
      <c r="S2137" t="str">
        <f t="shared" si="202"/>
        <v>games</v>
      </c>
      <c r="T2137" s="7" t="str">
        <f t="shared" si="203"/>
        <v>video games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98"/>
        <v>41566.259097222224</v>
      </c>
      <c r="K2138">
        <v>1379592786</v>
      </c>
      <c r="L2138" s="11">
        <f t="shared" si="199"/>
        <v>41536.259097222224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200"/>
        <v>1677.5005242189138</v>
      </c>
      <c r="R2138" s="6">
        <f t="shared" si="201"/>
        <v>11.922499999999999</v>
      </c>
      <c r="S2138" t="str">
        <f t="shared" si="202"/>
        <v>games</v>
      </c>
      <c r="T2138" s="7" t="str">
        <f t="shared" si="203"/>
        <v>video games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98"/>
        <v>41978.521168981482</v>
      </c>
      <c r="K2139">
        <v>1415212229</v>
      </c>
      <c r="L2139" s="11">
        <f t="shared" si="199"/>
        <v>41948.521168981482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200"/>
        <v>3.5203830176723225</v>
      </c>
      <c r="R2139" s="6">
        <f t="shared" si="201"/>
        <v>26.59737827715356</v>
      </c>
      <c r="S2139" t="str">
        <f t="shared" si="202"/>
        <v>games</v>
      </c>
      <c r="T2139" s="7" t="str">
        <f t="shared" si="203"/>
        <v>video games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98"/>
        <v>41586.804849537039</v>
      </c>
      <c r="K2140">
        <v>1381364339</v>
      </c>
      <c r="L2140" s="11">
        <f t="shared" si="199"/>
        <v>41556.763182870374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200"/>
        <v>7.8125</v>
      </c>
      <c r="R2140" s="6">
        <f t="shared" si="201"/>
        <v>10.666666666666666</v>
      </c>
      <c r="S2140" t="str">
        <f t="shared" si="202"/>
        <v>games</v>
      </c>
      <c r="T2140" s="7" t="str">
        <f t="shared" si="203"/>
        <v>video games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98"/>
        <v>42677.500092592592</v>
      </c>
      <c r="K2141">
        <v>1475604008</v>
      </c>
      <c r="L2141" s="11">
        <f t="shared" si="199"/>
        <v>42647.500092592592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200"/>
        <v>18.450184501845019</v>
      </c>
      <c r="R2141" s="6">
        <f t="shared" si="201"/>
        <v>29.035714285714285</v>
      </c>
      <c r="S2141" t="str">
        <f t="shared" si="202"/>
        <v>games</v>
      </c>
      <c r="T2141" s="7" t="str">
        <f t="shared" si="203"/>
        <v>video games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98"/>
        <v>41285.583611111113</v>
      </c>
      <c r="K2142">
        <v>1355342424</v>
      </c>
      <c r="L2142" s="11">
        <f t="shared" si="199"/>
        <v>41255.583611111113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200"/>
        <v>892.85714285714289</v>
      </c>
      <c r="R2142" s="6">
        <f t="shared" si="201"/>
        <v>50.909090909090907</v>
      </c>
      <c r="S2142" t="str">
        <f t="shared" si="202"/>
        <v>games</v>
      </c>
      <c r="T2142" s="7" t="str">
        <f t="shared" si="203"/>
        <v>video games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98"/>
        <v>41957.027303240742</v>
      </c>
      <c r="K2143">
        <v>1413351559</v>
      </c>
      <c r="L2143" s="11">
        <f t="shared" si="199"/>
        <v>41926.985636574071</v>
      </c>
      <c r="M2143" t="b">
        <v>0</v>
      </c>
      <c r="N2143">
        <v>0</v>
      </c>
      <c r="O2143" t="b">
        <v>0</v>
      </c>
      <c r="P2143" t="s">
        <v>8282</v>
      </c>
      <c r="Q2143" s="5" t="e">
        <f t="shared" si="200"/>
        <v>#DIV/0!</v>
      </c>
      <c r="R2143" s="6" t="e">
        <f t="shared" si="201"/>
        <v>#DIV/0!</v>
      </c>
      <c r="S2143" t="str">
        <f t="shared" si="202"/>
        <v>games</v>
      </c>
      <c r="T2143" s="7" t="str">
        <f t="shared" si="203"/>
        <v>video games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98"/>
        <v>42368.451504629629</v>
      </c>
      <c r="K2144">
        <v>1449075010</v>
      </c>
      <c r="L2144" s="11">
        <f t="shared" si="199"/>
        <v>42340.451504629629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200"/>
        <v>17.470881863560731</v>
      </c>
      <c r="R2144" s="6">
        <f t="shared" si="201"/>
        <v>50.083333333333336</v>
      </c>
      <c r="S2144" t="str">
        <f t="shared" si="202"/>
        <v>games</v>
      </c>
      <c r="T2144" s="7" t="str">
        <f t="shared" si="203"/>
        <v>video games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98"/>
        <v>40380.541666666664</v>
      </c>
      <c r="K2145">
        <v>1275599812</v>
      </c>
      <c r="L2145" s="11">
        <f t="shared" si="199"/>
        <v>40332.636712962965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200"/>
        <v>8.8888888888888893</v>
      </c>
      <c r="R2145" s="6">
        <f t="shared" si="201"/>
        <v>45</v>
      </c>
      <c r="S2145" t="str">
        <f t="shared" si="202"/>
        <v>games</v>
      </c>
      <c r="T2145" s="7" t="str">
        <f t="shared" si="203"/>
        <v>video games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98"/>
        <v>41531.296759259261</v>
      </c>
      <c r="K2146">
        <v>1376399240</v>
      </c>
      <c r="L2146" s="11">
        <f t="shared" si="199"/>
        <v>41499.296759259261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200"/>
        <v>58.484349258649097</v>
      </c>
      <c r="R2146" s="6">
        <f t="shared" si="201"/>
        <v>25.291666666666668</v>
      </c>
      <c r="S2146" t="str">
        <f t="shared" si="202"/>
        <v>games</v>
      </c>
      <c r="T2146" s="7" t="str">
        <f t="shared" si="203"/>
        <v>video games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98"/>
        <v>41605.029097222221</v>
      </c>
      <c r="K2147">
        <v>1382938914</v>
      </c>
      <c r="L2147" s="11">
        <f t="shared" si="199"/>
        <v>41574.987430555557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200"/>
        <v>3.285870755750274</v>
      </c>
      <c r="R2147" s="6">
        <f t="shared" si="201"/>
        <v>51.292134831460672</v>
      </c>
      <c r="S2147" t="str">
        <f t="shared" si="202"/>
        <v>games</v>
      </c>
      <c r="T2147" s="7" t="str">
        <f t="shared" si="203"/>
        <v>video games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98"/>
        <v>42411.429513888885</v>
      </c>
      <c r="K2148">
        <v>1453997910</v>
      </c>
      <c r="L2148" s="11">
        <f t="shared" si="199"/>
        <v>42397.429513888885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200"/>
        <v>5000</v>
      </c>
      <c r="R2148" s="6">
        <f t="shared" si="201"/>
        <v>1</v>
      </c>
      <c r="S2148" t="str">
        <f t="shared" si="202"/>
        <v>games</v>
      </c>
      <c r="T2148" s="7" t="str">
        <f t="shared" si="203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98"/>
        <v>41959.087361111116</v>
      </c>
      <c r="K2149">
        <v>1413356748</v>
      </c>
      <c r="L2149" s="11">
        <f t="shared" si="199"/>
        <v>41927.045694444445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200"/>
        <v>143.59351988217966</v>
      </c>
      <c r="R2149" s="6">
        <f t="shared" si="201"/>
        <v>49.381818181818183</v>
      </c>
      <c r="S2149" t="str">
        <f t="shared" si="202"/>
        <v>games</v>
      </c>
      <c r="T2149" s="7" t="str">
        <f t="shared" si="203"/>
        <v>video games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98"/>
        <v>42096.441921296297</v>
      </c>
      <c r="K2150">
        <v>1425404182</v>
      </c>
      <c r="L2150" s="11">
        <f t="shared" si="199"/>
        <v>42066.483587962968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200"/>
        <v>50</v>
      </c>
      <c r="R2150" s="6">
        <f t="shared" si="201"/>
        <v>1</v>
      </c>
      <c r="S2150" t="str">
        <f t="shared" si="202"/>
        <v>games</v>
      </c>
      <c r="T2150" s="7" t="str">
        <f t="shared" si="203"/>
        <v>video games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98"/>
        <v>40389.75</v>
      </c>
      <c r="K2151">
        <v>1277512556</v>
      </c>
      <c r="L2151" s="11">
        <f t="shared" si="199"/>
        <v>40354.774953703702</v>
      </c>
      <c r="M2151" t="b">
        <v>0</v>
      </c>
      <c r="N2151">
        <v>0</v>
      </c>
      <c r="O2151" t="b">
        <v>0</v>
      </c>
      <c r="P2151" t="s">
        <v>8282</v>
      </c>
      <c r="Q2151" s="5" t="e">
        <f t="shared" si="200"/>
        <v>#DIV/0!</v>
      </c>
      <c r="R2151" s="6" t="e">
        <f t="shared" si="201"/>
        <v>#DIV/0!</v>
      </c>
      <c r="S2151" t="str">
        <f t="shared" si="202"/>
        <v>games</v>
      </c>
      <c r="T2151" s="7" t="str">
        <f t="shared" si="203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98"/>
        <v>42564.034710648149</v>
      </c>
      <c r="K2152">
        <v>1465800599</v>
      </c>
      <c r="L2152" s="11">
        <f t="shared" si="199"/>
        <v>42534.034710648149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200"/>
        <v>123.45679012345678</v>
      </c>
      <c r="R2152" s="6">
        <f t="shared" si="201"/>
        <v>101.25</v>
      </c>
      <c r="S2152" t="str">
        <f t="shared" si="202"/>
        <v>games</v>
      </c>
      <c r="T2152" s="7" t="str">
        <f t="shared" si="203"/>
        <v>video games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98"/>
        <v>42550.597384259258</v>
      </c>
      <c r="K2153">
        <v>1464639614</v>
      </c>
      <c r="L2153" s="11">
        <f t="shared" si="199"/>
        <v>42520.597384259258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200"/>
        <v>381.35593220338984</v>
      </c>
      <c r="R2153" s="6">
        <f t="shared" si="201"/>
        <v>19.666666666666668</v>
      </c>
      <c r="S2153" t="str">
        <f t="shared" si="202"/>
        <v>games</v>
      </c>
      <c r="T2153" s="7" t="str">
        <f t="shared" si="203"/>
        <v>video games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98"/>
        <v>41713.540613425925</v>
      </c>
      <c r="K2154">
        <v>1392321509</v>
      </c>
      <c r="L2154" s="11">
        <f t="shared" si="199"/>
        <v>41683.582280092596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200"/>
        <v>600</v>
      </c>
      <c r="R2154" s="6">
        <f t="shared" si="201"/>
        <v>12.5</v>
      </c>
      <c r="S2154" t="str">
        <f t="shared" si="202"/>
        <v>games</v>
      </c>
      <c r="T2154" s="7" t="str">
        <f t="shared" si="203"/>
        <v>video games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98"/>
        <v>42014.082638888889</v>
      </c>
      <c r="K2155">
        <v>1417470718</v>
      </c>
      <c r="L2155" s="11">
        <f t="shared" si="199"/>
        <v>41974.661087962959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200"/>
        <v>10959.558823529413</v>
      </c>
      <c r="R2155" s="6">
        <f t="shared" si="201"/>
        <v>8.5</v>
      </c>
      <c r="S2155" t="str">
        <f t="shared" si="202"/>
        <v>games</v>
      </c>
      <c r="T2155" s="7" t="str">
        <f t="shared" si="203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98"/>
        <v>41667.382256944446</v>
      </c>
      <c r="K2156">
        <v>1389193827</v>
      </c>
      <c r="L2156" s="11">
        <f t="shared" si="199"/>
        <v>41647.382256944446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200"/>
        <v>125</v>
      </c>
      <c r="R2156" s="6">
        <f t="shared" si="201"/>
        <v>1</v>
      </c>
      <c r="S2156" t="str">
        <f t="shared" si="202"/>
        <v>games</v>
      </c>
      <c r="T2156" s="7" t="str">
        <f t="shared" si="203"/>
        <v>video games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98"/>
        <v>42460.45584490741</v>
      </c>
      <c r="K2157">
        <v>1456854985</v>
      </c>
      <c r="L2157" s="11">
        <f t="shared" si="199"/>
        <v>42430.497511574074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200"/>
        <v>43.478260869565219</v>
      </c>
      <c r="R2157" s="6">
        <f t="shared" si="201"/>
        <v>23</v>
      </c>
      <c r="S2157" t="str">
        <f t="shared" si="202"/>
        <v>games</v>
      </c>
      <c r="T2157" s="7" t="str">
        <f t="shared" si="203"/>
        <v>video games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98"/>
        <v>41533.60423611111</v>
      </c>
      <c r="K2158">
        <v>1375475406</v>
      </c>
      <c r="L2158" s="11">
        <f t="shared" si="199"/>
        <v>41488.60423611111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200"/>
        <v>37.508372404554585</v>
      </c>
      <c r="R2158" s="6">
        <f t="shared" si="201"/>
        <v>17.987951807228917</v>
      </c>
      <c r="S2158" t="str">
        <f t="shared" si="202"/>
        <v>games</v>
      </c>
      <c r="T2158" s="7" t="str">
        <f t="shared" si="203"/>
        <v>video games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98"/>
        <v>42727.082638888889</v>
      </c>
      <c r="K2159">
        <v>1479684783</v>
      </c>
      <c r="L2159" s="11">
        <f t="shared" si="199"/>
        <v>42694.73128472222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200"/>
        <v>3.547105561861521</v>
      </c>
      <c r="R2159" s="6">
        <f t="shared" si="201"/>
        <v>370.94736842105266</v>
      </c>
      <c r="S2159" t="str">
        <f t="shared" si="202"/>
        <v>games</v>
      </c>
      <c r="T2159" s="7" t="str">
        <f t="shared" si="203"/>
        <v>video games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98"/>
        <v>41309.603865740741</v>
      </c>
      <c r="K2160">
        <v>1356121774</v>
      </c>
      <c r="L2160" s="11">
        <f t="shared" si="199"/>
        <v>41264.603865740741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200"/>
        <v>15.174422398256763</v>
      </c>
      <c r="R2160" s="6">
        <f t="shared" si="201"/>
        <v>63.569485530546629</v>
      </c>
      <c r="S2160" t="str">
        <f t="shared" si="202"/>
        <v>games</v>
      </c>
      <c r="T2160" s="7" t="str">
        <f t="shared" si="203"/>
        <v>video games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98"/>
        <v>40740.481180555558</v>
      </c>
      <c r="K2161">
        <v>1308245574</v>
      </c>
      <c r="L2161" s="11">
        <f t="shared" si="199"/>
        <v>40710.481180555558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200"/>
        <v>138.46153846153845</v>
      </c>
      <c r="R2161" s="6">
        <f t="shared" si="201"/>
        <v>13</v>
      </c>
      <c r="S2161" t="str">
        <f t="shared" si="202"/>
        <v>games</v>
      </c>
      <c r="T2161" s="7" t="str">
        <f t="shared" si="203"/>
        <v>video games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98"/>
        <v>41048.461863425924</v>
      </c>
      <c r="K2162">
        <v>1334855105</v>
      </c>
      <c r="L2162" s="11">
        <f t="shared" si="199"/>
        <v>41018.461863425924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200"/>
        <v>117.64705882352941</v>
      </c>
      <c r="R2162" s="6">
        <f t="shared" si="201"/>
        <v>5.3125</v>
      </c>
      <c r="S2162" t="str">
        <f t="shared" si="202"/>
        <v>games</v>
      </c>
      <c r="T2162" s="7" t="str">
        <f t="shared" si="203"/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98"/>
        <v>42270.602534722224</v>
      </c>
      <c r="K2163">
        <v>1440448059</v>
      </c>
      <c r="L2163" s="11">
        <f t="shared" si="199"/>
        <v>42240.602534722224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200"/>
        <v>0.86393088552915764</v>
      </c>
      <c r="R2163" s="6">
        <f t="shared" si="201"/>
        <v>35.615384615384613</v>
      </c>
      <c r="S2163" t="str">
        <f t="shared" si="202"/>
        <v>music</v>
      </c>
      <c r="T2163" s="7" t="str">
        <f t="shared" si="203"/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98"/>
        <v>41844.516099537039</v>
      </c>
      <c r="K2164">
        <v>1403547791</v>
      </c>
      <c r="L2164" s="11">
        <f t="shared" si="199"/>
        <v>41813.516099537039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200"/>
        <v>0.89073634204275531</v>
      </c>
      <c r="R2164" s="6">
        <f t="shared" si="201"/>
        <v>87.103448275862064</v>
      </c>
      <c r="S2164" t="str">
        <f t="shared" si="202"/>
        <v>music</v>
      </c>
      <c r="T2164" s="7" t="str">
        <f t="shared" si="203"/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98"/>
        <v>42162.909722222219</v>
      </c>
      <c r="K2165">
        <v>1429306520</v>
      </c>
      <c r="L2165" s="11">
        <f t="shared" si="199"/>
        <v>42111.649537037039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200"/>
        <v>0.75642965204236001</v>
      </c>
      <c r="R2165" s="6">
        <f t="shared" si="201"/>
        <v>75.11363636363636</v>
      </c>
      <c r="S2165" t="str">
        <f t="shared" si="202"/>
        <v>music</v>
      </c>
      <c r="T2165" s="7" t="str">
        <f t="shared" si="203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98"/>
        <v>42545.915972222225</v>
      </c>
      <c r="K2166">
        <v>1464196414</v>
      </c>
      <c r="L2166" s="11">
        <f t="shared" si="199"/>
        <v>42515.46775462963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200"/>
        <v>0.97431355181576618</v>
      </c>
      <c r="R2166" s="6">
        <f t="shared" si="201"/>
        <v>68.01204819277109</v>
      </c>
      <c r="S2166" t="str">
        <f t="shared" si="202"/>
        <v>music</v>
      </c>
      <c r="T2166" s="7" t="str">
        <f t="shared" si="203"/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98"/>
        <v>42468.375405092593</v>
      </c>
      <c r="K2167">
        <v>1457539235</v>
      </c>
      <c r="L2167" s="11">
        <f t="shared" si="199"/>
        <v>42438.417071759264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200"/>
        <v>0.72129255626081934</v>
      </c>
      <c r="R2167" s="6">
        <f t="shared" si="201"/>
        <v>29.623931623931625</v>
      </c>
      <c r="S2167" t="str">
        <f t="shared" si="202"/>
        <v>music</v>
      </c>
      <c r="T2167" s="7" t="str">
        <f t="shared" si="203"/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98"/>
        <v>41978.629837962959</v>
      </c>
      <c r="K2168">
        <v>1413922018</v>
      </c>
      <c r="L2168" s="11">
        <f t="shared" si="199"/>
        <v>41933.588171296295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200"/>
        <v>0.68212824010914053</v>
      </c>
      <c r="R2168" s="6">
        <f t="shared" si="201"/>
        <v>91.625</v>
      </c>
      <c r="S2168" t="str">
        <f t="shared" si="202"/>
        <v>music</v>
      </c>
      <c r="T2168" s="7" t="str">
        <f t="shared" si="203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98"/>
        <v>41166.816400462965</v>
      </c>
      <c r="K2169">
        <v>1346463337</v>
      </c>
      <c r="L2169" s="11">
        <f t="shared" si="199"/>
        <v>41152.816400462965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200"/>
        <v>0.83333333333333337</v>
      </c>
      <c r="R2169" s="6">
        <f t="shared" si="201"/>
        <v>22.5</v>
      </c>
      <c r="S2169" t="str">
        <f t="shared" si="202"/>
        <v>music</v>
      </c>
      <c r="T2169" s="7" t="str">
        <f t="shared" si="203"/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98"/>
        <v>42775.958333333328</v>
      </c>
      <c r="K2170">
        <v>1484058261</v>
      </c>
      <c r="L2170" s="11">
        <f t="shared" si="199"/>
        <v>42745.350243055553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200"/>
        <v>0.82249280204563102</v>
      </c>
      <c r="R2170" s="6">
        <f t="shared" si="201"/>
        <v>64.366735294117646</v>
      </c>
      <c r="S2170" t="str">
        <f t="shared" si="202"/>
        <v>music</v>
      </c>
      <c r="T2170" s="7" t="str">
        <f t="shared" si="203"/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98"/>
        <v>42796.450821759259</v>
      </c>
      <c r="K2171">
        <v>1488214151</v>
      </c>
      <c r="L2171" s="11">
        <f t="shared" si="199"/>
        <v>42793.450821759259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200"/>
        <v>1</v>
      </c>
      <c r="R2171" s="6">
        <f t="shared" si="201"/>
        <v>21.857142857142858</v>
      </c>
      <c r="S2171" t="str">
        <f t="shared" si="202"/>
        <v>music</v>
      </c>
      <c r="T2171" s="7" t="str">
        <f t="shared" si="203"/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98"/>
        <v>42238.500254629631</v>
      </c>
      <c r="K2172">
        <v>1436810422</v>
      </c>
      <c r="L2172" s="11">
        <f t="shared" si="199"/>
        <v>42198.500254629631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200"/>
        <v>0.55292259083728279</v>
      </c>
      <c r="R2172" s="6">
        <f t="shared" si="201"/>
        <v>33.315789473684212</v>
      </c>
      <c r="S2172" t="str">
        <f t="shared" si="202"/>
        <v>music</v>
      </c>
      <c r="T2172" s="7" t="str">
        <f t="shared" si="203"/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98"/>
        <v>42176.958333333328</v>
      </c>
      <c r="K2173">
        <v>1431903495</v>
      </c>
      <c r="L2173" s="11">
        <f t="shared" si="199"/>
        <v>42141.70711805555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200"/>
        <v>0.94272920103700208</v>
      </c>
      <c r="R2173" s="6">
        <f t="shared" si="201"/>
        <v>90.276595744680847</v>
      </c>
      <c r="S2173" t="str">
        <f t="shared" si="202"/>
        <v>music</v>
      </c>
      <c r="T2173" s="7" t="str">
        <f t="shared" si="203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98"/>
        <v>42112.330092592594</v>
      </c>
      <c r="K2174">
        <v>1426773320</v>
      </c>
      <c r="L2174" s="11">
        <f t="shared" si="199"/>
        <v>42082.330092592594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200"/>
        <v>1</v>
      </c>
      <c r="R2174" s="6">
        <f t="shared" si="201"/>
        <v>76.92307692307692</v>
      </c>
      <c r="S2174" t="str">
        <f t="shared" si="202"/>
        <v>music</v>
      </c>
      <c r="T2174" s="7" t="str">
        <f t="shared" si="203"/>
        <v>rock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98"/>
        <v>41526.915972222225</v>
      </c>
      <c r="K2175">
        <v>1376066243</v>
      </c>
      <c r="L2175" s="11">
        <f t="shared" si="199"/>
        <v>41495.442627314813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200"/>
        <v>0.78784468204839619</v>
      </c>
      <c r="R2175" s="6">
        <f t="shared" si="201"/>
        <v>59.233333333333334</v>
      </c>
      <c r="S2175" t="str">
        <f t="shared" si="202"/>
        <v>music</v>
      </c>
      <c r="T2175" s="7" t="str">
        <f t="shared" si="203"/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98"/>
        <v>42495.292905092589</v>
      </c>
      <c r="K2176">
        <v>1459861307</v>
      </c>
      <c r="L2176" s="11">
        <f t="shared" si="199"/>
        <v>42465.292905092589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200"/>
        <v>0.97110949259529011</v>
      </c>
      <c r="R2176" s="6">
        <f t="shared" si="201"/>
        <v>65.38095238095238</v>
      </c>
      <c r="S2176" t="str">
        <f t="shared" si="202"/>
        <v>music</v>
      </c>
      <c r="T2176" s="7" t="str">
        <f t="shared" si="203"/>
        <v>rock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98"/>
        <v>42571.759097222224</v>
      </c>
      <c r="K2177">
        <v>1468455186</v>
      </c>
      <c r="L2177" s="11">
        <f t="shared" si="199"/>
        <v>42564.759097222224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200"/>
        <v>0.4</v>
      </c>
      <c r="R2177" s="6">
        <f t="shared" si="201"/>
        <v>67.307692307692307</v>
      </c>
      <c r="S2177" t="str">
        <f t="shared" si="202"/>
        <v>music</v>
      </c>
      <c r="T2177" s="7" t="str">
        <f t="shared" si="203"/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98"/>
        <v>42126.383206018523</v>
      </c>
      <c r="K2178">
        <v>1427987509</v>
      </c>
      <c r="L2178" s="11">
        <f t="shared" si="199"/>
        <v>42096.383206018523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200"/>
        <v>0.79352483732740831</v>
      </c>
      <c r="R2178" s="6">
        <f t="shared" si="201"/>
        <v>88.74647887323944</v>
      </c>
      <c r="S2178" t="str">
        <f t="shared" si="202"/>
        <v>music</v>
      </c>
      <c r="T2178" s="7" t="str">
        <f t="shared" si="203"/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204">(I2179/86400)+25569+(-6/24)</f>
        <v>42527.000775462962</v>
      </c>
      <c r="K2179">
        <v>1463032867</v>
      </c>
      <c r="L2179" s="11">
        <f t="shared" ref="L2179:L2242" si="205">(K2179/86400)+25569+(-6/24)</f>
        <v>42502.000775462962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206">D2179/E2179</f>
        <v>0.99880143827407109</v>
      </c>
      <c r="R2179" s="6">
        <f t="shared" ref="R2179:R2242" si="207">E2179/N2179</f>
        <v>65.868421052631575</v>
      </c>
      <c r="S2179" t="str">
        <f t="shared" ref="S2179:S2242" si="208">LEFT(P2179,SEARCH("/",P2179,1)-1)</f>
        <v>music</v>
      </c>
      <c r="T2179" s="7" t="str">
        <f t="shared" ref="T2179:T2242" si="209">RIGHT(P2179,LEN(P2179) - SEARCH("/", P2179, SEARCH("/", P2179)))</f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204"/>
        <v>42753.38653935185</v>
      </c>
      <c r="K2180">
        <v>1482160597</v>
      </c>
      <c r="L2180" s="11">
        <f t="shared" si="205"/>
        <v>42723.38653935185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206"/>
        <v>0.72129255626081934</v>
      </c>
      <c r="R2180" s="6">
        <f t="shared" si="207"/>
        <v>40.349243306169967</v>
      </c>
      <c r="S2180" t="str">
        <f t="shared" si="208"/>
        <v>music</v>
      </c>
      <c r="T2180" s="7" t="str">
        <f t="shared" si="209"/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204"/>
        <v>42104.921203703707</v>
      </c>
      <c r="K2181">
        <v>1426133192</v>
      </c>
      <c r="L2181" s="11">
        <f t="shared" si="205"/>
        <v>42074.921203703707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206"/>
        <v>0.61957868649318459</v>
      </c>
      <c r="R2181" s="6">
        <f t="shared" si="207"/>
        <v>76.857142857142861</v>
      </c>
      <c r="S2181" t="str">
        <f t="shared" si="208"/>
        <v>music</v>
      </c>
      <c r="T2181" s="7" t="str">
        <f t="shared" si="209"/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204"/>
        <v>42321.461435185185</v>
      </c>
      <c r="K2182">
        <v>1443801868</v>
      </c>
      <c r="L2182" s="11">
        <f t="shared" si="205"/>
        <v>42279.419768518521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206"/>
        <v>0.93297333002438787</v>
      </c>
      <c r="R2182" s="6">
        <f t="shared" si="207"/>
        <v>68.707820512820518</v>
      </c>
      <c r="S2182" t="str">
        <f t="shared" si="208"/>
        <v>music</v>
      </c>
      <c r="T2182" s="7" t="str">
        <f t="shared" si="209"/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204"/>
        <v>42786.755243055552</v>
      </c>
      <c r="K2183">
        <v>1486426053</v>
      </c>
      <c r="L2183" s="11">
        <f t="shared" si="205"/>
        <v>42772.755243055552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206"/>
        <v>0.6531678641410843</v>
      </c>
      <c r="R2183" s="6">
        <f t="shared" si="207"/>
        <v>57.773584905660378</v>
      </c>
      <c r="S2183" t="str">
        <f t="shared" si="208"/>
        <v>games</v>
      </c>
      <c r="T2183" s="7" t="str">
        <f t="shared" si="209"/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204"/>
        <v>41914.650752314818</v>
      </c>
      <c r="K2184">
        <v>1409261825</v>
      </c>
      <c r="L2184" s="11">
        <f t="shared" si="205"/>
        <v>41879.650752314818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206"/>
        <v>0.19077901430842609</v>
      </c>
      <c r="R2184" s="6">
        <f t="shared" si="207"/>
        <v>44.171348314606739</v>
      </c>
      <c r="S2184" t="str">
        <f t="shared" si="208"/>
        <v>games</v>
      </c>
      <c r="T2184" s="7" t="str">
        <f t="shared" si="209"/>
        <v>tabletop games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204"/>
        <v>42774.958333333328</v>
      </c>
      <c r="K2185">
        <v>1484037977</v>
      </c>
      <c r="L2185" s="11">
        <f t="shared" si="205"/>
        <v>42745.115474537037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206"/>
        <v>0.2043828772567276</v>
      </c>
      <c r="R2185" s="6">
        <f t="shared" si="207"/>
        <v>31.566308243727597</v>
      </c>
      <c r="S2185" t="str">
        <f t="shared" si="208"/>
        <v>games</v>
      </c>
      <c r="T2185" s="7" t="str">
        <f t="shared" si="209"/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204"/>
        <v>42394.416666666672</v>
      </c>
      <c r="K2186">
        <v>1452530041</v>
      </c>
      <c r="L2186" s="11">
        <f t="shared" si="205"/>
        <v>42380.440289351856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206"/>
        <v>0.35119758376062371</v>
      </c>
      <c r="R2186" s="6">
        <f t="shared" si="207"/>
        <v>107.04511278195488</v>
      </c>
      <c r="S2186" t="str">
        <f t="shared" si="208"/>
        <v>games</v>
      </c>
      <c r="T2186" s="7" t="str">
        <f t="shared" si="209"/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204"/>
        <v>41359.099988425922</v>
      </c>
      <c r="K2187">
        <v>1360830239</v>
      </c>
      <c r="L2187" s="11">
        <f t="shared" si="205"/>
        <v>41319.099988425922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206"/>
        <v>5.3851166147002916E-2</v>
      </c>
      <c r="R2187" s="6">
        <f t="shared" si="207"/>
        <v>149.03451043338683</v>
      </c>
      <c r="S2187" t="str">
        <f t="shared" si="208"/>
        <v>games</v>
      </c>
      <c r="T2187" s="7" t="str">
        <f t="shared" si="209"/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204"/>
        <v>42619.833333333328</v>
      </c>
      <c r="K2188">
        <v>1470062743</v>
      </c>
      <c r="L2188" s="11">
        <f t="shared" si="205"/>
        <v>42583.365081018521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206"/>
        <v>0.91178481878276729</v>
      </c>
      <c r="R2188" s="6">
        <f t="shared" si="207"/>
        <v>55.956632653061227</v>
      </c>
      <c r="S2188" t="str">
        <f t="shared" si="208"/>
        <v>games</v>
      </c>
      <c r="T2188" s="7" t="str">
        <f t="shared" si="209"/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204"/>
        <v>42096.915972222225</v>
      </c>
      <c r="K2189">
        <v>1425531666</v>
      </c>
      <c r="L2189" s="11">
        <f t="shared" si="205"/>
        <v>42067.959097222221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206"/>
        <v>9.8556880871834174E-2</v>
      </c>
      <c r="R2189" s="6">
        <f t="shared" si="207"/>
        <v>56.970381807973048</v>
      </c>
      <c r="S2189" t="str">
        <f t="shared" si="208"/>
        <v>games</v>
      </c>
      <c r="T2189" s="7" t="str">
        <f t="shared" si="209"/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204"/>
        <v>42668.458333333328</v>
      </c>
      <c r="K2190">
        <v>1474380241</v>
      </c>
      <c r="L2190" s="11">
        <f t="shared" si="205"/>
        <v>42633.336122685185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206"/>
        <v>0.24261426363435637</v>
      </c>
      <c r="R2190" s="6">
        <f t="shared" si="207"/>
        <v>44.056420233463037</v>
      </c>
      <c r="S2190" t="str">
        <f t="shared" si="208"/>
        <v>games</v>
      </c>
      <c r="T2190" s="7" t="str">
        <f t="shared" si="209"/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204"/>
        <v>42481.666666666672</v>
      </c>
      <c r="K2191">
        <v>1460055300</v>
      </c>
      <c r="L2191" s="11">
        <f t="shared" si="205"/>
        <v>42467.538194444445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206"/>
        <v>0.19870839542970692</v>
      </c>
      <c r="R2191" s="6">
        <f t="shared" si="207"/>
        <v>68.625</v>
      </c>
      <c r="S2191" t="str">
        <f t="shared" si="208"/>
        <v>games</v>
      </c>
      <c r="T2191" s="7" t="str">
        <f t="shared" si="209"/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204"/>
        <v>42452.040972222225</v>
      </c>
      <c r="K2192">
        <v>1455721204</v>
      </c>
      <c r="L2192" s="11">
        <f t="shared" si="205"/>
        <v>42417.375046296293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206"/>
        <v>0.54168092142775692</v>
      </c>
      <c r="R2192" s="6">
        <f t="shared" si="207"/>
        <v>65.318435754189949</v>
      </c>
      <c r="S2192" t="str">
        <f t="shared" si="208"/>
        <v>games</v>
      </c>
      <c r="T2192" s="7" t="str">
        <f t="shared" si="209"/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204"/>
        <v>42780.583645833336</v>
      </c>
      <c r="K2193">
        <v>1486065627</v>
      </c>
      <c r="L2193" s="11">
        <f t="shared" si="205"/>
        <v>42768.583645833336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206"/>
        <v>0.83518930957683746</v>
      </c>
      <c r="R2193" s="6">
        <f t="shared" si="207"/>
        <v>35.92</v>
      </c>
      <c r="S2193" t="str">
        <f t="shared" si="208"/>
        <v>games</v>
      </c>
      <c r="T2193" s="7" t="str">
        <f t="shared" si="209"/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204"/>
        <v>42719.708333333328</v>
      </c>
      <c r="K2194">
        <v>1479414344</v>
      </c>
      <c r="L2194" s="11">
        <f t="shared" si="205"/>
        <v>42691.6012037037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206"/>
        <v>9.2486390242315877E-2</v>
      </c>
      <c r="R2194" s="6">
        <f t="shared" si="207"/>
        <v>40.070667078443485</v>
      </c>
      <c r="S2194" t="str">
        <f t="shared" si="208"/>
        <v>games</v>
      </c>
      <c r="T2194" s="7" t="str">
        <f t="shared" si="209"/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204"/>
        <v>42694.957638888889</v>
      </c>
      <c r="K2195">
        <v>1477043072</v>
      </c>
      <c r="L2195" s="11">
        <f t="shared" si="205"/>
        <v>42664.155925925923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206"/>
        <v>0.2210563546333412</v>
      </c>
      <c r="R2195" s="6">
        <f t="shared" si="207"/>
        <v>75.647714604236342</v>
      </c>
      <c r="S2195" t="str">
        <f t="shared" si="208"/>
        <v>games</v>
      </c>
      <c r="T2195" s="7" t="str">
        <f t="shared" si="209"/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204"/>
        <v>42455.466319444444</v>
      </c>
      <c r="K2196">
        <v>1456423890</v>
      </c>
      <c r="L2196" s="11">
        <f t="shared" si="205"/>
        <v>42425.507986111115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206"/>
        <v>0.18609151980944227</v>
      </c>
      <c r="R2196" s="6">
        <f t="shared" si="207"/>
        <v>61.203872437357631</v>
      </c>
      <c r="S2196" t="str">
        <f t="shared" si="208"/>
        <v>games</v>
      </c>
      <c r="T2196" s="7" t="str">
        <f t="shared" si="209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204"/>
        <v>42227.521990740745</v>
      </c>
      <c r="K2197">
        <v>1436725900</v>
      </c>
      <c r="L2197" s="11">
        <f t="shared" si="205"/>
        <v>42197.521990740745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206"/>
        <v>0.83107497741644087</v>
      </c>
      <c r="R2197" s="6">
        <f t="shared" si="207"/>
        <v>48.130434782608695</v>
      </c>
      <c r="S2197" t="str">
        <f t="shared" si="208"/>
        <v>games</v>
      </c>
      <c r="T2197" s="7" t="str">
        <f t="shared" si="209"/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204"/>
        <v>42706.041666666672</v>
      </c>
      <c r="K2198">
        <v>1478000502</v>
      </c>
      <c r="L2198" s="11">
        <f t="shared" si="205"/>
        <v>42675.237291666665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206"/>
        <v>0.87845893204492687</v>
      </c>
      <c r="R2198" s="6">
        <f t="shared" si="207"/>
        <v>68.106837606837601</v>
      </c>
      <c r="S2198" t="str">
        <f t="shared" si="208"/>
        <v>games</v>
      </c>
      <c r="T2198" s="7" t="str">
        <f t="shared" si="209"/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204"/>
        <v>42063.334016203706</v>
      </c>
      <c r="K2199">
        <v>1422540059</v>
      </c>
      <c r="L2199" s="11">
        <f t="shared" si="205"/>
        <v>42033.334016203706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206"/>
        <v>0.10514903245540549</v>
      </c>
      <c r="R2199" s="6">
        <f t="shared" si="207"/>
        <v>65.891300230946882</v>
      </c>
      <c r="S2199" t="str">
        <f t="shared" si="208"/>
        <v>games</v>
      </c>
      <c r="T2199" s="7" t="str">
        <f t="shared" si="209"/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204"/>
        <v>42322.305555555555</v>
      </c>
      <c r="K2200">
        <v>1444911600</v>
      </c>
      <c r="L2200" s="11">
        <f t="shared" si="205"/>
        <v>42292.263888888891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206"/>
        <v>0.75248791316289487</v>
      </c>
      <c r="R2200" s="6">
        <f t="shared" si="207"/>
        <v>81.654377880184327</v>
      </c>
      <c r="S2200" t="str">
        <f t="shared" si="208"/>
        <v>games</v>
      </c>
      <c r="T2200" s="7" t="str">
        <f t="shared" si="209"/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204"/>
        <v>42292.166643518518</v>
      </c>
      <c r="K2201">
        <v>1442311198</v>
      </c>
      <c r="L2201" s="11">
        <f t="shared" si="205"/>
        <v>42262.166643518518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206"/>
        <v>0.68037496220139104</v>
      </c>
      <c r="R2201" s="6">
        <f t="shared" si="207"/>
        <v>52.701195219123505</v>
      </c>
      <c r="S2201" t="str">
        <f t="shared" si="208"/>
        <v>games</v>
      </c>
      <c r="T2201" s="7" t="str">
        <f t="shared" si="209"/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204"/>
        <v>42190.875</v>
      </c>
      <c r="K2202">
        <v>1433775668</v>
      </c>
      <c r="L2202" s="11">
        <f t="shared" si="205"/>
        <v>42163.375787037032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206"/>
        <v>0.18445079774970027</v>
      </c>
      <c r="R2202" s="6">
        <f t="shared" si="207"/>
        <v>41.228136882129277</v>
      </c>
      <c r="S2202" t="str">
        <f t="shared" si="208"/>
        <v>games</v>
      </c>
      <c r="T2202" s="7" t="str">
        <f t="shared" si="209"/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204"/>
        <v>41290.596817129626</v>
      </c>
      <c r="K2203">
        <v>1357157965</v>
      </c>
      <c r="L2203" s="11">
        <f t="shared" si="205"/>
        <v>41276.596817129626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206"/>
        <v>0.26128886671892443</v>
      </c>
      <c r="R2203" s="6">
        <f t="shared" si="207"/>
        <v>15.035357142857142</v>
      </c>
      <c r="S2203" t="str">
        <f t="shared" si="208"/>
        <v>music</v>
      </c>
      <c r="T2203" s="7" t="str">
        <f t="shared" si="209"/>
        <v>electronic music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204"/>
        <v>41214.599166666667</v>
      </c>
      <c r="K2204">
        <v>1349209368</v>
      </c>
      <c r="L2204" s="11">
        <f t="shared" si="205"/>
        <v>41184.599166666667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206"/>
        <v>0.14200889330694336</v>
      </c>
      <c r="R2204" s="6">
        <f t="shared" si="207"/>
        <v>39.066920943134534</v>
      </c>
      <c r="S2204" t="str">
        <f t="shared" si="208"/>
        <v>music</v>
      </c>
      <c r="T2204" s="7" t="str">
        <f t="shared" si="209"/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204"/>
        <v>42271.60974537037</v>
      </c>
      <c r="K2205">
        <v>1440535082</v>
      </c>
      <c r="L2205" s="11">
        <f t="shared" si="205"/>
        <v>42241.60974537037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206"/>
        <v>0.91282519397535367</v>
      </c>
      <c r="R2205" s="6">
        <f t="shared" si="207"/>
        <v>43.82</v>
      </c>
      <c r="S2205" t="str">
        <f t="shared" si="208"/>
        <v>music</v>
      </c>
      <c r="T2205" s="7" t="str">
        <f t="shared" si="209"/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204"/>
        <v>41342.061562499999</v>
      </c>
      <c r="K2206">
        <v>1360222119</v>
      </c>
      <c r="L2206" s="11">
        <f t="shared" si="205"/>
        <v>41312.061562499999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206"/>
        <v>0.7526342197691922</v>
      </c>
      <c r="R2206" s="6">
        <f t="shared" si="207"/>
        <v>27.301369863013697</v>
      </c>
      <c r="S2206" t="str">
        <f t="shared" si="208"/>
        <v>music</v>
      </c>
      <c r="T2206" s="7" t="str">
        <f t="shared" si="209"/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204"/>
        <v>41061.571631944447</v>
      </c>
      <c r="K2207">
        <v>1335987789</v>
      </c>
      <c r="L2207" s="11">
        <f t="shared" si="205"/>
        <v>41031.571631944447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206"/>
        <v>0.65789473684210531</v>
      </c>
      <c r="R2207" s="6">
        <f t="shared" si="207"/>
        <v>42.222222222222221</v>
      </c>
      <c r="S2207" t="str">
        <f t="shared" si="208"/>
        <v>music</v>
      </c>
      <c r="T2207" s="7" t="str">
        <f t="shared" si="209"/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204"/>
        <v>41015.007222222222</v>
      </c>
      <c r="K2208">
        <v>1333001424</v>
      </c>
      <c r="L2208" s="11">
        <f t="shared" si="205"/>
        <v>40997.007222222222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206"/>
        <v>0.97345132743362828</v>
      </c>
      <c r="R2208" s="6">
        <f t="shared" si="207"/>
        <v>33.235294117647058</v>
      </c>
      <c r="S2208" t="str">
        <f t="shared" si="208"/>
        <v>music</v>
      </c>
      <c r="T2208" s="7" t="str">
        <f t="shared" si="209"/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204"/>
        <v>41593.985798611109</v>
      </c>
      <c r="K2209">
        <v>1381984773</v>
      </c>
      <c r="L2209" s="11">
        <f t="shared" si="205"/>
        <v>41563.944131944445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206"/>
        <v>1</v>
      </c>
      <c r="R2209" s="6">
        <f t="shared" si="207"/>
        <v>285.71428571428572</v>
      </c>
      <c r="S2209" t="str">
        <f t="shared" si="208"/>
        <v>music</v>
      </c>
      <c r="T2209" s="7" t="str">
        <f t="shared" si="209"/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204"/>
        <v>41005.916666666664</v>
      </c>
      <c r="K2210">
        <v>1328649026</v>
      </c>
      <c r="L2210" s="11">
        <f t="shared" si="205"/>
        <v>40946.632245370369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206"/>
        <v>0.98425196850393704</v>
      </c>
      <c r="R2210" s="6">
        <f t="shared" si="207"/>
        <v>42.333333333333336</v>
      </c>
      <c r="S2210" t="str">
        <f t="shared" si="208"/>
        <v>music</v>
      </c>
      <c r="T2210" s="7" t="str">
        <f t="shared" si="209"/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204"/>
        <v>41743.708333333336</v>
      </c>
      <c r="K2211">
        <v>1396524644</v>
      </c>
      <c r="L2211" s="11">
        <f t="shared" si="205"/>
        <v>41732.229675925926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206"/>
        <v>0.66312997347480107</v>
      </c>
      <c r="R2211" s="6">
        <f t="shared" si="207"/>
        <v>50.266666666666666</v>
      </c>
      <c r="S2211" t="str">
        <f t="shared" si="208"/>
        <v>music</v>
      </c>
      <c r="T2211" s="7" t="str">
        <f t="shared" si="209"/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204"/>
        <v>41013.483333333337</v>
      </c>
      <c r="K2212">
        <v>1329442510</v>
      </c>
      <c r="L2212" s="11">
        <f t="shared" si="205"/>
        <v>40955.816087962965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206"/>
        <v>0.89746466232892075</v>
      </c>
      <c r="R2212" s="6">
        <f t="shared" si="207"/>
        <v>61.902777777777779</v>
      </c>
      <c r="S2212" t="str">
        <f t="shared" si="208"/>
        <v>music</v>
      </c>
      <c r="T2212" s="7" t="str">
        <f t="shared" si="209"/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204"/>
        <v>41739.040972222225</v>
      </c>
      <c r="K2213">
        <v>1395168625</v>
      </c>
      <c r="L2213" s="11">
        <f t="shared" si="205"/>
        <v>41716.535011574073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206"/>
        <v>0.5112474437627812</v>
      </c>
      <c r="R2213" s="6">
        <f t="shared" si="207"/>
        <v>40.75</v>
      </c>
      <c r="S2213" t="str">
        <f t="shared" si="208"/>
        <v>music</v>
      </c>
      <c r="T2213" s="7" t="str">
        <f t="shared" si="209"/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204"/>
        <v>41581.791666666664</v>
      </c>
      <c r="K2214">
        <v>1380650177</v>
      </c>
      <c r="L2214" s="11">
        <f t="shared" si="205"/>
        <v>41548.497418981482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206"/>
        <v>0.87425324202243915</v>
      </c>
      <c r="R2214" s="6">
        <f t="shared" si="207"/>
        <v>55.796747967479675</v>
      </c>
      <c r="S2214" t="str">
        <f t="shared" si="208"/>
        <v>music</v>
      </c>
      <c r="T2214" s="7" t="str">
        <f t="shared" si="209"/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204"/>
        <v>42139.576145833329</v>
      </c>
      <c r="K2215">
        <v>1429127379</v>
      </c>
      <c r="L2215" s="11">
        <f t="shared" si="205"/>
        <v>42109.576145833329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206"/>
        <v>0.5</v>
      </c>
      <c r="R2215" s="6">
        <f t="shared" si="207"/>
        <v>10</v>
      </c>
      <c r="S2215" t="str">
        <f t="shared" si="208"/>
        <v>music</v>
      </c>
      <c r="T2215" s="7" t="str">
        <f t="shared" si="209"/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204"/>
        <v>41676.542222222226</v>
      </c>
      <c r="K2216">
        <v>1389121248</v>
      </c>
      <c r="L2216" s="11">
        <f t="shared" si="205"/>
        <v>41646.542222222226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206"/>
        <v>0.34187839385530566</v>
      </c>
      <c r="R2216" s="6">
        <f t="shared" si="207"/>
        <v>73.125416666666666</v>
      </c>
      <c r="S2216" t="str">
        <f t="shared" si="208"/>
        <v>music</v>
      </c>
      <c r="T2216" s="7" t="str">
        <f t="shared" si="209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204"/>
        <v>40981.040972222225</v>
      </c>
      <c r="K2217">
        <v>1329671572</v>
      </c>
      <c r="L2217" s="11">
        <f t="shared" si="205"/>
        <v>40958.467268518521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206"/>
        <v>0.63953488372093026</v>
      </c>
      <c r="R2217" s="6">
        <f t="shared" si="207"/>
        <v>26.060606060606062</v>
      </c>
      <c r="S2217" t="str">
        <f t="shared" si="208"/>
        <v>music</v>
      </c>
      <c r="T2217" s="7" t="str">
        <f t="shared" si="209"/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204"/>
        <v>42208.50167824074</v>
      </c>
      <c r="K2218">
        <v>1436464945</v>
      </c>
      <c r="L2218" s="11">
        <f t="shared" si="205"/>
        <v>42194.50167824074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206"/>
        <v>0.94637223974763407</v>
      </c>
      <c r="R2218" s="6">
        <f t="shared" si="207"/>
        <v>22.642857142857142</v>
      </c>
      <c r="S2218" t="str">
        <f t="shared" si="208"/>
        <v>music</v>
      </c>
      <c r="T2218" s="7" t="str">
        <f t="shared" si="209"/>
        <v>electronic music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204"/>
        <v>42310.083333333328</v>
      </c>
      <c r="K2219">
        <v>1445539113</v>
      </c>
      <c r="L2219" s="11">
        <f t="shared" si="205"/>
        <v>42299.526770833334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206"/>
        <v>0.9882352941176471</v>
      </c>
      <c r="R2219" s="6">
        <f t="shared" si="207"/>
        <v>47.222222222222221</v>
      </c>
      <c r="S2219" t="str">
        <f t="shared" si="208"/>
        <v>music</v>
      </c>
      <c r="T2219" s="7" t="str">
        <f t="shared" si="209"/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204"/>
        <v>41149.75</v>
      </c>
      <c r="K2220">
        <v>1344281383</v>
      </c>
      <c r="L2220" s="11">
        <f t="shared" si="205"/>
        <v>41127.562303240738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206"/>
        <v>0.81411347113560695</v>
      </c>
      <c r="R2220" s="6">
        <f t="shared" si="207"/>
        <v>32.324473684210524</v>
      </c>
      <c r="S2220" t="str">
        <f t="shared" si="208"/>
        <v>music</v>
      </c>
      <c r="T2220" s="7" t="str">
        <f t="shared" si="209"/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204"/>
        <v>42235.468888888892</v>
      </c>
      <c r="K2221">
        <v>1437412512</v>
      </c>
      <c r="L2221" s="11">
        <f t="shared" si="205"/>
        <v>42205.468888888892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206"/>
        <v>0.98522167487684731</v>
      </c>
      <c r="R2221" s="6">
        <f t="shared" si="207"/>
        <v>53.421052631578945</v>
      </c>
      <c r="S2221" t="str">
        <f t="shared" si="208"/>
        <v>music</v>
      </c>
      <c r="T2221" s="7" t="str">
        <f t="shared" si="209"/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204"/>
        <v>41481.810601851852</v>
      </c>
      <c r="K2222">
        <v>1372296436</v>
      </c>
      <c r="L2222" s="11">
        <f t="shared" si="205"/>
        <v>41451.810601851852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206"/>
        <v>0.98870056497175141</v>
      </c>
      <c r="R2222" s="6">
        <f t="shared" si="207"/>
        <v>51.304347826086953</v>
      </c>
      <c r="S2222" t="str">
        <f t="shared" si="208"/>
        <v>music</v>
      </c>
      <c r="T2222" s="7" t="str">
        <f t="shared" si="209"/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204"/>
        <v>42482.75</v>
      </c>
      <c r="K2223">
        <v>1458748809</v>
      </c>
      <c r="L2223" s="11">
        <f t="shared" si="205"/>
        <v>42452.416770833333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206"/>
        <v>0.92489826119126894</v>
      </c>
      <c r="R2223" s="6">
        <f t="shared" si="207"/>
        <v>37.197247706422019</v>
      </c>
      <c r="S2223" t="str">
        <f t="shared" si="208"/>
        <v>games</v>
      </c>
      <c r="T2223" s="7" t="str">
        <f t="shared" si="209"/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204"/>
        <v>40936.537581018521</v>
      </c>
      <c r="K2224">
        <v>1325184847</v>
      </c>
      <c r="L2224" s="11">
        <f t="shared" si="205"/>
        <v>40906.537581018521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206"/>
        <v>0.61500615006150061</v>
      </c>
      <c r="R2224" s="6">
        <f t="shared" si="207"/>
        <v>27.1</v>
      </c>
      <c r="S2224" t="str">
        <f t="shared" si="208"/>
        <v>games</v>
      </c>
      <c r="T2224" s="7" t="str">
        <f t="shared" si="209"/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204"/>
        <v>42182.390833333338</v>
      </c>
      <c r="K2225">
        <v>1432826568</v>
      </c>
      <c r="L2225" s="11">
        <f t="shared" si="205"/>
        <v>42152.390833333338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206"/>
        <v>0.94517958412098302</v>
      </c>
      <c r="R2225" s="6">
        <f t="shared" si="207"/>
        <v>206.31</v>
      </c>
      <c r="S2225" t="str">
        <f t="shared" si="208"/>
        <v>games</v>
      </c>
      <c r="T2225" s="7" t="str">
        <f t="shared" si="209"/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204"/>
        <v>42672.541666666672</v>
      </c>
      <c r="K2226">
        <v>1475337675</v>
      </c>
      <c r="L2226" s="11">
        <f t="shared" si="205"/>
        <v>42644.417534722219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206"/>
        <v>0.41126876413736374</v>
      </c>
      <c r="R2226" s="6">
        <f t="shared" si="207"/>
        <v>82.145270270270274</v>
      </c>
      <c r="S2226" t="str">
        <f t="shared" si="208"/>
        <v>games</v>
      </c>
      <c r="T2226" s="7" t="str">
        <f t="shared" si="209"/>
        <v>tabletop games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204"/>
        <v>41903.54184027778</v>
      </c>
      <c r="K2227">
        <v>1408734015</v>
      </c>
      <c r="L2227" s="11">
        <f t="shared" si="205"/>
        <v>41873.54184027778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206"/>
        <v>0.10583876693602969</v>
      </c>
      <c r="R2227" s="6">
        <f t="shared" si="207"/>
        <v>164.79651993355483</v>
      </c>
      <c r="S2227" t="str">
        <f t="shared" si="208"/>
        <v>games</v>
      </c>
      <c r="T2227" s="7" t="str">
        <f t="shared" si="209"/>
        <v>tabletop games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204"/>
        <v>42411.957638888889</v>
      </c>
      <c r="K2228">
        <v>1452625822</v>
      </c>
      <c r="L2228" s="11">
        <f t="shared" si="205"/>
        <v>42381.54886574074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206"/>
        <v>0.92197480857498026</v>
      </c>
      <c r="R2228" s="6">
        <f t="shared" si="207"/>
        <v>60.820280373831778</v>
      </c>
      <c r="S2228" t="str">
        <f t="shared" si="208"/>
        <v>games</v>
      </c>
      <c r="T2228" s="7" t="str">
        <f t="shared" si="209"/>
        <v>tabletop games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204"/>
        <v>41591.599016203705</v>
      </c>
      <c r="K2229">
        <v>1381778555</v>
      </c>
      <c r="L2229" s="11">
        <f t="shared" si="205"/>
        <v>41561.557349537034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206"/>
        <v>0.63541717581504475</v>
      </c>
      <c r="R2229" s="6">
        <f t="shared" si="207"/>
        <v>67.970099667774093</v>
      </c>
      <c r="S2229" t="str">
        <f t="shared" si="208"/>
        <v>games</v>
      </c>
      <c r="T2229" s="7" t="str">
        <f t="shared" si="209"/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204"/>
        <v>42232.028194444443</v>
      </c>
      <c r="K2230">
        <v>1437115236</v>
      </c>
      <c r="L2230" s="11">
        <f t="shared" si="205"/>
        <v>42202.028194444443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206"/>
        <v>8.5143338810888133E-2</v>
      </c>
      <c r="R2230" s="6">
        <f t="shared" si="207"/>
        <v>81.561805555555551</v>
      </c>
      <c r="S2230" t="str">
        <f t="shared" si="208"/>
        <v>games</v>
      </c>
      <c r="T2230" s="7" t="str">
        <f t="shared" si="209"/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204"/>
        <v>41519.916666666664</v>
      </c>
      <c r="K2231">
        <v>1375113391</v>
      </c>
      <c r="L2231" s="11">
        <f t="shared" si="205"/>
        <v>41484.414247685185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206"/>
        <v>0.58463274016314548</v>
      </c>
      <c r="R2231" s="6">
        <f t="shared" si="207"/>
        <v>25.42547309833024</v>
      </c>
      <c r="S2231" t="str">
        <f t="shared" si="208"/>
        <v>games</v>
      </c>
      <c r="T2231" s="7" t="str">
        <f t="shared" si="209"/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204"/>
        <v>41754.631099537037</v>
      </c>
      <c r="K2232">
        <v>1395868127</v>
      </c>
      <c r="L2232" s="11">
        <f t="shared" si="205"/>
        <v>41724.631099537037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206"/>
        <v>0.79394731926022788</v>
      </c>
      <c r="R2232" s="6">
        <f t="shared" si="207"/>
        <v>21.497991967871485</v>
      </c>
      <c r="S2232" t="str">
        <f t="shared" si="208"/>
        <v>games</v>
      </c>
      <c r="T2232" s="7" t="str">
        <f t="shared" si="209"/>
        <v>tabletop games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204"/>
        <v>41449.958333333336</v>
      </c>
      <c r="K2233">
        <v>1369864301</v>
      </c>
      <c r="L2233" s="11">
        <f t="shared" si="205"/>
        <v>41423.660891203705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206"/>
        <v>8.2499429103950597E-2</v>
      </c>
      <c r="R2233" s="6">
        <f t="shared" si="207"/>
        <v>27.226630727762803</v>
      </c>
      <c r="S2233" t="str">
        <f t="shared" si="208"/>
        <v>games</v>
      </c>
      <c r="T2233" s="7" t="str">
        <f t="shared" si="209"/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204"/>
        <v>41838.875</v>
      </c>
      <c r="K2234">
        <v>1402945408</v>
      </c>
      <c r="L2234" s="11">
        <f t="shared" si="205"/>
        <v>41806.544074074074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206"/>
        <v>0.20169423154497781</v>
      </c>
      <c r="R2234" s="6">
        <f t="shared" si="207"/>
        <v>25.091093117408906</v>
      </c>
      <c r="S2234" t="str">
        <f t="shared" si="208"/>
        <v>games</v>
      </c>
      <c r="T2234" s="7" t="str">
        <f t="shared" si="209"/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204"/>
        <v>42351.75</v>
      </c>
      <c r="K2235">
        <v>1448269539</v>
      </c>
      <c r="L2235" s="11">
        <f t="shared" si="205"/>
        <v>42331.128923611112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206"/>
        <v>0.30116853391157694</v>
      </c>
      <c r="R2235" s="6">
        <f t="shared" si="207"/>
        <v>21.230179028132991</v>
      </c>
      <c r="S2235" t="str">
        <f t="shared" si="208"/>
        <v>games</v>
      </c>
      <c r="T2235" s="7" t="str">
        <f t="shared" si="209"/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204"/>
        <v>42740.574618055558</v>
      </c>
      <c r="K2236">
        <v>1481053647</v>
      </c>
      <c r="L2236" s="11">
        <f t="shared" si="205"/>
        <v>42710.574618055558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206"/>
        <v>8.5836909871244635E-2</v>
      </c>
      <c r="R2236" s="6">
        <f t="shared" si="207"/>
        <v>41.607142857142854</v>
      </c>
      <c r="S2236" t="str">
        <f t="shared" si="208"/>
        <v>games</v>
      </c>
      <c r="T2236" s="7" t="str">
        <f t="shared" si="209"/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204"/>
        <v>42091.730451388888</v>
      </c>
      <c r="K2237">
        <v>1424997111</v>
      </c>
      <c r="L2237" s="11">
        <f t="shared" si="205"/>
        <v>42061.772118055553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206"/>
        <v>0.65225026340876024</v>
      </c>
      <c r="R2237" s="6">
        <f t="shared" si="207"/>
        <v>135.58503401360545</v>
      </c>
      <c r="S2237" t="str">
        <f t="shared" si="208"/>
        <v>games</v>
      </c>
      <c r="T2237" s="7" t="str">
        <f t="shared" si="209"/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204"/>
        <v>42401.367164351846</v>
      </c>
      <c r="K2238">
        <v>1451746123</v>
      </c>
      <c r="L2238" s="11">
        <f t="shared" si="205"/>
        <v>42371.367164351846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206"/>
        <v>0.18618259192765477</v>
      </c>
      <c r="R2238" s="6">
        <f t="shared" si="207"/>
        <v>22.116176470588236</v>
      </c>
      <c r="S2238" t="str">
        <f t="shared" si="208"/>
        <v>games</v>
      </c>
      <c r="T2238" s="7" t="str">
        <f t="shared" si="209"/>
        <v>tabletop games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204"/>
        <v>41955.082638888889</v>
      </c>
      <c r="K2239">
        <v>1412294683</v>
      </c>
      <c r="L2239" s="11">
        <f t="shared" si="205"/>
        <v>41914.753275462965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206"/>
        <v>0.28334408991452453</v>
      </c>
      <c r="R2239" s="6">
        <f t="shared" si="207"/>
        <v>64.625635808748726</v>
      </c>
      <c r="S2239" t="str">
        <f t="shared" si="208"/>
        <v>games</v>
      </c>
      <c r="T2239" s="7" t="str">
        <f t="shared" si="209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204"/>
        <v>42804.371712962966</v>
      </c>
      <c r="K2240">
        <v>1486565716</v>
      </c>
      <c r="L2240" s="11">
        <f t="shared" si="205"/>
        <v>42774.371712962966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206"/>
        <v>0.72780203784570596</v>
      </c>
      <c r="R2240" s="6">
        <f t="shared" si="207"/>
        <v>69.569620253164558</v>
      </c>
      <c r="S2240" t="str">
        <f t="shared" si="208"/>
        <v>games</v>
      </c>
      <c r="T2240" s="7" t="str">
        <f t="shared" si="209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204"/>
        <v>41608.918055555558</v>
      </c>
      <c r="K2241">
        <v>1382742014</v>
      </c>
      <c r="L2241" s="11">
        <f t="shared" si="205"/>
        <v>41572.708495370374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206"/>
        <v>0.78108719213838873</v>
      </c>
      <c r="R2241" s="6">
        <f t="shared" si="207"/>
        <v>75.133028169014082</v>
      </c>
      <c r="S2241" t="str">
        <f t="shared" si="208"/>
        <v>games</v>
      </c>
      <c r="T2241" s="7" t="str">
        <f t="shared" si="209"/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204"/>
        <v>42482.575740740736</v>
      </c>
      <c r="K2242">
        <v>1458762544</v>
      </c>
      <c r="L2242" s="11">
        <f t="shared" si="205"/>
        <v>42452.575740740736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206"/>
        <v>0.36943992906753365</v>
      </c>
      <c r="R2242" s="6">
        <f t="shared" si="207"/>
        <v>140.97916666666666</v>
      </c>
      <c r="S2242" t="str">
        <f t="shared" si="208"/>
        <v>games</v>
      </c>
      <c r="T2242" s="7" t="str">
        <f t="shared" si="209"/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210">(I2243/86400)+25569+(-6/24)</f>
        <v>42796.577546296292</v>
      </c>
      <c r="K2243">
        <v>1485892300</v>
      </c>
      <c r="L2243" s="11">
        <f t="shared" ref="L2243:L2306" si="211">(K2243/86400)+25569+(-6/24)</f>
        <v>42766.577546296292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212">D2243/E2243</f>
        <v>0.12400793650793651</v>
      </c>
      <c r="R2243" s="6">
        <f t="shared" ref="R2243:R2306" si="213">E2243/N2243</f>
        <v>49.472392638036808</v>
      </c>
      <c r="S2243" t="str">
        <f t="shared" ref="S2243:S2306" si="214">LEFT(P2243,SEARCH("/",P2243,1)-1)</f>
        <v>games</v>
      </c>
      <c r="T2243" s="7" t="str">
        <f t="shared" ref="T2243:T2306" si="215">RIGHT(P2243,LEN(P2243) - SEARCH("/", P2243, SEARCH("/", P2243)))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210"/>
        <v>41604.876388888893</v>
      </c>
      <c r="K2244">
        <v>1382449733</v>
      </c>
      <c r="L2244" s="11">
        <f t="shared" si="211"/>
        <v>41569.325613425928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212"/>
        <v>7.3524135326758902E-2</v>
      </c>
      <c r="R2244" s="6">
        <f t="shared" si="213"/>
        <v>53.865251485148519</v>
      </c>
      <c r="S2244" t="str">
        <f t="shared" si="214"/>
        <v>games</v>
      </c>
      <c r="T2244" s="7" t="str">
        <f t="shared" si="215"/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210"/>
        <v>42806.875</v>
      </c>
      <c r="K2245">
        <v>1488823290</v>
      </c>
      <c r="L2245" s="11">
        <f t="shared" si="211"/>
        <v>42800.501041666663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212"/>
        <v>1.0749798441279227E-4</v>
      </c>
      <c r="R2245" s="6">
        <f t="shared" si="213"/>
        <v>4.5712530712530715</v>
      </c>
      <c r="S2245" t="str">
        <f t="shared" si="214"/>
        <v>games</v>
      </c>
      <c r="T2245" s="7" t="str">
        <f t="shared" si="215"/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210"/>
        <v>42659.604166666672</v>
      </c>
      <c r="K2246">
        <v>1475609946</v>
      </c>
      <c r="L2246" s="11">
        <f t="shared" si="211"/>
        <v>42647.568819444445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212"/>
        <v>0.2652379184128163</v>
      </c>
      <c r="R2246" s="6">
        <f t="shared" si="213"/>
        <v>65.00344827586207</v>
      </c>
      <c r="S2246" t="str">
        <f t="shared" si="214"/>
        <v>games</v>
      </c>
      <c r="T2246" s="7" t="str">
        <f t="shared" si="215"/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210"/>
        <v>41691.5</v>
      </c>
      <c r="K2247">
        <v>1390323617</v>
      </c>
      <c r="L2247" s="11">
        <f t="shared" si="211"/>
        <v>41660.45853009259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212"/>
        <v>3.7778260499995275E-2</v>
      </c>
      <c r="R2247" s="6">
        <f t="shared" si="213"/>
        <v>53.475252525252522</v>
      </c>
      <c r="S2247" t="str">
        <f t="shared" si="214"/>
        <v>games</v>
      </c>
      <c r="T2247" s="7" t="str">
        <f t="shared" si="215"/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210"/>
        <v>42251.54178240741</v>
      </c>
      <c r="K2248">
        <v>1438801210</v>
      </c>
      <c r="L2248" s="11">
        <f t="shared" si="211"/>
        <v>42221.54178240741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212"/>
        <v>0.99880143827407109</v>
      </c>
      <c r="R2248" s="6">
        <f t="shared" si="213"/>
        <v>43.912280701754383</v>
      </c>
      <c r="S2248" t="str">
        <f t="shared" si="214"/>
        <v>games</v>
      </c>
      <c r="T2248" s="7" t="str">
        <f t="shared" si="215"/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210"/>
        <v>42214.416261574079</v>
      </c>
      <c r="K2249">
        <v>1436975965</v>
      </c>
      <c r="L2249" s="11">
        <f t="shared" si="211"/>
        <v>42200.416261574079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212"/>
        <v>0.95735872490167662</v>
      </c>
      <c r="R2249" s="6">
        <f t="shared" si="213"/>
        <v>50.852631578947367</v>
      </c>
      <c r="S2249" t="str">
        <f t="shared" si="214"/>
        <v>games</v>
      </c>
      <c r="T2249" s="7" t="str">
        <f t="shared" si="215"/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210"/>
        <v>42718.625902777778</v>
      </c>
      <c r="K2250">
        <v>1479157278</v>
      </c>
      <c r="L2250" s="11">
        <f t="shared" si="211"/>
        <v>42688.625902777778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212"/>
        <v>0.93271152564956694</v>
      </c>
      <c r="R2250" s="6">
        <f t="shared" si="213"/>
        <v>58.6328125</v>
      </c>
      <c r="S2250" t="str">
        <f t="shared" si="214"/>
        <v>games</v>
      </c>
      <c r="T2250" s="7" t="str">
        <f t="shared" si="215"/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210"/>
        <v>41366.411631944444</v>
      </c>
      <c r="K2251">
        <v>1362329565</v>
      </c>
      <c r="L2251" s="11">
        <f t="shared" si="211"/>
        <v>41336.453298611115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212"/>
        <v>0.59251735229388858</v>
      </c>
      <c r="R2251" s="6">
        <f t="shared" si="213"/>
        <v>32.81666666666667</v>
      </c>
      <c r="S2251" t="str">
        <f t="shared" si="214"/>
        <v>games</v>
      </c>
      <c r="T2251" s="7" t="str">
        <f t="shared" si="215"/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210"/>
        <v>42706.7971412037</v>
      </c>
      <c r="K2252">
        <v>1478131673</v>
      </c>
      <c r="L2252" s="11">
        <f t="shared" si="211"/>
        <v>42676.755474537036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212"/>
        <v>0.10255232219478377</v>
      </c>
      <c r="R2252" s="6">
        <f t="shared" si="213"/>
        <v>426.93169877408059</v>
      </c>
      <c r="S2252" t="str">
        <f t="shared" si="214"/>
        <v>games</v>
      </c>
      <c r="T2252" s="7" t="str">
        <f t="shared" si="215"/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210"/>
        <v>41867.09579861111</v>
      </c>
      <c r="K2253">
        <v>1406362677</v>
      </c>
      <c r="L2253" s="11">
        <f t="shared" si="211"/>
        <v>41846.09579861111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212"/>
        <v>0.74377482348473378</v>
      </c>
      <c r="R2253" s="6">
        <f t="shared" si="213"/>
        <v>23.808729166666669</v>
      </c>
      <c r="S2253" t="str">
        <f t="shared" si="214"/>
        <v>games</v>
      </c>
      <c r="T2253" s="7" t="str">
        <f t="shared" si="215"/>
        <v>tabletop games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210"/>
        <v>42588.077986111108</v>
      </c>
      <c r="K2254">
        <v>1469173938</v>
      </c>
      <c r="L2254" s="11">
        <f t="shared" si="211"/>
        <v>42573.077986111108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212"/>
        <v>0.36727198530912059</v>
      </c>
      <c r="R2254" s="6">
        <f t="shared" si="213"/>
        <v>98.413654618473899</v>
      </c>
      <c r="S2254" t="str">
        <f t="shared" si="214"/>
        <v>games</v>
      </c>
      <c r="T2254" s="7" t="str">
        <f t="shared" si="215"/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210"/>
        <v>42326.422997685186</v>
      </c>
      <c r="K2255">
        <v>1445267347</v>
      </c>
      <c r="L2255" s="11">
        <f t="shared" si="211"/>
        <v>42296.381331018521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212"/>
        <v>0.88740987243483083</v>
      </c>
      <c r="R2255" s="6">
        <f t="shared" si="213"/>
        <v>107.32142857142857</v>
      </c>
      <c r="S2255" t="str">
        <f t="shared" si="214"/>
        <v>games</v>
      </c>
      <c r="T2255" s="7" t="str">
        <f t="shared" si="215"/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210"/>
        <v>42759.397777777776</v>
      </c>
      <c r="K2256">
        <v>1484667168</v>
      </c>
      <c r="L2256" s="11">
        <f t="shared" si="211"/>
        <v>42752.397777777776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212"/>
        <v>0.21748586341887777</v>
      </c>
      <c r="R2256" s="6">
        <f t="shared" si="213"/>
        <v>11.67005076142132</v>
      </c>
      <c r="S2256" t="str">
        <f t="shared" si="214"/>
        <v>games</v>
      </c>
      <c r="T2256" s="7" t="str">
        <f t="shared" si="215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210"/>
        <v>42497.701979166668</v>
      </c>
      <c r="K2257">
        <v>1460069451</v>
      </c>
      <c r="L2257" s="11">
        <f t="shared" si="211"/>
        <v>42467.701979166668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212"/>
        <v>0.34884747858341431</v>
      </c>
      <c r="R2257" s="6">
        <f t="shared" si="213"/>
        <v>41.782287822878232</v>
      </c>
      <c r="S2257" t="str">
        <f t="shared" si="214"/>
        <v>games</v>
      </c>
      <c r="T2257" s="7" t="str">
        <f t="shared" si="215"/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210"/>
        <v>42696.201921296291</v>
      </c>
      <c r="K2258">
        <v>1478602246</v>
      </c>
      <c r="L2258" s="11">
        <f t="shared" si="211"/>
        <v>42682.201921296291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212"/>
        <v>0.44901777362020578</v>
      </c>
      <c r="R2258" s="6">
        <f t="shared" si="213"/>
        <v>21.38</v>
      </c>
      <c r="S2258" t="str">
        <f t="shared" si="214"/>
        <v>games</v>
      </c>
      <c r="T2258" s="7" t="str">
        <f t="shared" si="215"/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210"/>
        <v>42540.708333333328</v>
      </c>
      <c r="K2259">
        <v>1463351329</v>
      </c>
      <c r="L2259" s="11">
        <f t="shared" si="211"/>
        <v>42505.686678240745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212"/>
        <v>0.15719810104693935</v>
      </c>
      <c r="R2259" s="6">
        <f t="shared" si="213"/>
        <v>94.103550295857985</v>
      </c>
      <c r="S2259" t="str">
        <f t="shared" si="214"/>
        <v>games</v>
      </c>
      <c r="T2259" s="7" t="str">
        <f t="shared" si="215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210"/>
        <v>42166.50100694444</v>
      </c>
      <c r="K2260">
        <v>1431453687</v>
      </c>
      <c r="L2260" s="11">
        <f t="shared" si="211"/>
        <v>42136.50100694444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212"/>
        <v>0.68259385665529015</v>
      </c>
      <c r="R2260" s="6">
        <f t="shared" si="213"/>
        <v>15.721951219512196</v>
      </c>
      <c r="S2260" t="str">
        <f t="shared" si="214"/>
        <v>games</v>
      </c>
      <c r="T2260" s="7" t="str">
        <f t="shared" si="215"/>
        <v>tabletop games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210"/>
        <v>42712.554814814815</v>
      </c>
      <c r="K2261">
        <v>1480360736</v>
      </c>
      <c r="L2261" s="11">
        <f t="shared" si="211"/>
        <v>42702.554814814815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212"/>
        <v>5.3558995233249425E-2</v>
      </c>
      <c r="R2261" s="6">
        <f t="shared" si="213"/>
        <v>90.635922330097088</v>
      </c>
      <c r="S2261" t="str">
        <f t="shared" si="214"/>
        <v>games</v>
      </c>
      <c r="T2261" s="7" t="str">
        <f t="shared" si="215"/>
        <v>tabletop games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210"/>
        <v>41724.725115740745</v>
      </c>
      <c r="K2262">
        <v>1393287850</v>
      </c>
      <c r="L2262" s="11">
        <f t="shared" si="211"/>
        <v>41694.766782407409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212"/>
        <v>0.30588523186100575</v>
      </c>
      <c r="R2262" s="6">
        <f t="shared" si="213"/>
        <v>97.297619047619051</v>
      </c>
      <c r="S2262" t="str">
        <f t="shared" si="214"/>
        <v>games</v>
      </c>
      <c r="T2262" s="7" t="str">
        <f t="shared" si="215"/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210"/>
        <v>42780.474768518514</v>
      </c>
      <c r="K2263">
        <v>1485278620</v>
      </c>
      <c r="L2263" s="11">
        <f t="shared" si="211"/>
        <v>42759.474768518514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212"/>
        <v>0.12828736369467608</v>
      </c>
      <c r="R2263" s="6">
        <f t="shared" si="213"/>
        <v>37.11904761904762</v>
      </c>
      <c r="S2263" t="str">
        <f t="shared" si="214"/>
        <v>games</v>
      </c>
      <c r="T2263" s="7" t="str">
        <f t="shared" si="215"/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210"/>
        <v>41960.75</v>
      </c>
      <c r="K2264">
        <v>1413295358</v>
      </c>
      <c r="L2264" s="11">
        <f t="shared" si="211"/>
        <v>41926.335162037038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212"/>
        <v>0.64871240416748577</v>
      </c>
      <c r="R2264" s="6">
        <f t="shared" si="213"/>
        <v>28.104972375690608</v>
      </c>
      <c r="S2264" t="str">
        <f t="shared" si="214"/>
        <v>games</v>
      </c>
      <c r="T2264" s="7" t="str">
        <f t="shared" si="215"/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210"/>
        <v>42035.582326388889</v>
      </c>
      <c r="K2265">
        <v>1420919913</v>
      </c>
      <c r="L2265" s="11">
        <f t="shared" si="211"/>
        <v>42014.582326388889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212"/>
        <v>0.86545118855296566</v>
      </c>
      <c r="R2265" s="6">
        <f t="shared" si="213"/>
        <v>144.43333333333334</v>
      </c>
      <c r="S2265" t="str">
        <f t="shared" si="214"/>
        <v>games</v>
      </c>
      <c r="T2265" s="7" t="str">
        <f t="shared" si="215"/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210"/>
        <v>42512.875</v>
      </c>
      <c r="K2266">
        <v>1462543114</v>
      </c>
      <c r="L2266" s="11">
        <f t="shared" si="211"/>
        <v>42496.332337962958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212"/>
        <v>0.55545269394556562</v>
      </c>
      <c r="R2266" s="6">
        <f t="shared" si="213"/>
        <v>24.274157303370785</v>
      </c>
      <c r="S2266" t="str">
        <f t="shared" si="214"/>
        <v>games</v>
      </c>
      <c r="T2266" s="7" t="str">
        <f t="shared" si="215"/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210"/>
        <v>42696.603090277778</v>
      </c>
      <c r="K2267">
        <v>1479241707</v>
      </c>
      <c r="L2267" s="11">
        <f t="shared" si="211"/>
        <v>42689.603090277778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212"/>
        <v>0.33500837520938026</v>
      </c>
      <c r="R2267" s="6">
        <f t="shared" si="213"/>
        <v>35.117647058823529</v>
      </c>
      <c r="S2267" t="str">
        <f t="shared" si="214"/>
        <v>games</v>
      </c>
      <c r="T2267" s="7" t="str">
        <f t="shared" si="215"/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210"/>
        <v>42486.833333333328</v>
      </c>
      <c r="K2268">
        <v>1460235592</v>
      </c>
      <c r="L2268" s="11">
        <f t="shared" si="211"/>
        <v>42469.624907407408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212"/>
        <v>0.31223980016652791</v>
      </c>
      <c r="R2268" s="6">
        <f t="shared" si="213"/>
        <v>24.762886597938145</v>
      </c>
      <c r="S2268" t="str">
        <f t="shared" si="214"/>
        <v>games</v>
      </c>
      <c r="T2268" s="7" t="str">
        <f t="shared" si="215"/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210"/>
        <v>41993.791666666672</v>
      </c>
      <c r="K2269">
        <v>1416945297</v>
      </c>
      <c r="L2269" s="11">
        <f t="shared" si="211"/>
        <v>41968.579826388886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212"/>
        <v>0.26279482294198803</v>
      </c>
      <c r="R2269" s="6">
        <f t="shared" si="213"/>
        <v>188.37871287128712</v>
      </c>
      <c r="S2269" t="str">
        <f t="shared" si="214"/>
        <v>games</v>
      </c>
      <c r="T2269" s="7" t="str">
        <f t="shared" si="215"/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210"/>
        <v>42805.832349537042</v>
      </c>
      <c r="K2270">
        <v>1486691915</v>
      </c>
      <c r="L2270" s="11">
        <f t="shared" si="211"/>
        <v>42775.832349537042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212"/>
        <v>0.97465886939571145</v>
      </c>
      <c r="R2270" s="6">
        <f t="shared" si="213"/>
        <v>148.08247422680412</v>
      </c>
      <c r="S2270" t="str">
        <f t="shared" si="214"/>
        <v>games</v>
      </c>
      <c r="T2270" s="7" t="str">
        <f t="shared" si="215"/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210"/>
        <v>42800.958333333328</v>
      </c>
      <c r="K2271">
        <v>1486745663</v>
      </c>
      <c r="L2271" s="11">
        <f t="shared" si="211"/>
        <v>42776.454432870371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212"/>
        <v>5.5504984347594412E-2</v>
      </c>
      <c r="R2271" s="6">
        <f t="shared" si="213"/>
        <v>49.934589800443462</v>
      </c>
      <c r="S2271" t="str">
        <f t="shared" si="214"/>
        <v>games</v>
      </c>
      <c r="T2271" s="7" t="str">
        <f t="shared" si="215"/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210"/>
        <v>42745.665972222225</v>
      </c>
      <c r="K2272">
        <v>1482353513</v>
      </c>
      <c r="L2272" s="11">
        <f t="shared" si="211"/>
        <v>42725.619363425925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212"/>
        <v>0.13884106585509437</v>
      </c>
      <c r="R2272" s="6">
        <f t="shared" si="213"/>
        <v>107.82155688622754</v>
      </c>
      <c r="S2272" t="str">
        <f t="shared" si="214"/>
        <v>games</v>
      </c>
      <c r="T2272" s="7" t="str">
        <f t="shared" si="215"/>
        <v>tabletop games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210"/>
        <v>42713.750046296293</v>
      </c>
      <c r="K2273">
        <v>1478736004</v>
      </c>
      <c r="L2273" s="11">
        <f t="shared" si="211"/>
        <v>42683.750046296293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212"/>
        <v>0.35324455120279769</v>
      </c>
      <c r="R2273" s="6">
        <f t="shared" si="213"/>
        <v>42.63403614457831</v>
      </c>
      <c r="S2273" t="str">
        <f t="shared" si="214"/>
        <v>games</v>
      </c>
      <c r="T2273" s="7" t="str">
        <f t="shared" si="215"/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210"/>
        <v>42345.449490740742</v>
      </c>
      <c r="K2274">
        <v>1446914836</v>
      </c>
      <c r="L2274" s="11">
        <f t="shared" si="211"/>
        <v>42315.449490740742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212"/>
        <v>7.371369600471768E-2</v>
      </c>
      <c r="R2274" s="6">
        <f t="shared" si="213"/>
        <v>14.370762711864407</v>
      </c>
      <c r="S2274" t="str">
        <f t="shared" si="214"/>
        <v>games</v>
      </c>
      <c r="T2274" s="7" t="str">
        <f t="shared" si="215"/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210"/>
        <v>42806.257430555561</v>
      </c>
      <c r="K2275">
        <v>1487164242</v>
      </c>
      <c r="L2275" s="11">
        <f t="shared" si="211"/>
        <v>42781.299097222218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212"/>
        <v>0.45380286803412595</v>
      </c>
      <c r="R2275" s="6">
        <f t="shared" si="213"/>
        <v>37.476190476190474</v>
      </c>
      <c r="S2275" t="str">
        <f t="shared" si="214"/>
        <v>games</v>
      </c>
      <c r="T2275" s="7" t="str">
        <f t="shared" si="215"/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210"/>
        <v>41693.250659722224</v>
      </c>
      <c r="K2276">
        <v>1390564857</v>
      </c>
      <c r="L2276" s="11">
        <f t="shared" si="211"/>
        <v>41663.250659722224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212"/>
        <v>0.83612040133779264</v>
      </c>
      <c r="R2276" s="6">
        <f t="shared" si="213"/>
        <v>30.202020202020201</v>
      </c>
      <c r="S2276" t="str">
        <f t="shared" si="214"/>
        <v>games</v>
      </c>
      <c r="T2276" s="7" t="str">
        <f t="shared" si="215"/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210"/>
        <v>41995.366655092592</v>
      </c>
      <c r="K2277">
        <v>1416667679</v>
      </c>
      <c r="L2277" s="11">
        <f t="shared" si="211"/>
        <v>41965.366655092592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212"/>
        <v>0.2452367477834371</v>
      </c>
      <c r="R2277" s="6">
        <f t="shared" si="213"/>
        <v>33.550632911392405</v>
      </c>
      <c r="S2277" t="str">
        <f t="shared" si="214"/>
        <v>games</v>
      </c>
      <c r="T2277" s="7" t="str">
        <f t="shared" si="215"/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210"/>
        <v>41644.401493055557</v>
      </c>
      <c r="K2278">
        <v>1386344289</v>
      </c>
      <c r="L2278" s="11">
        <f t="shared" si="211"/>
        <v>41614.401493055557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212"/>
        <v>0.94501647446457993</v>
      </c>
      <c r="R2278" s="6">
        <f t="shared" si="213"/>
        <v>64.74666666666667</v>
      </c>
      <c r="S2278" t="str">
        <f t="shared" si="214"/>
        <v>games</v>
      </c>
      <c r="T2278" s="7" t="str">
        <f t="shared" si="215"/>
        <v>tabletop games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210"/>
        <v>40966.428506944445</v>
      </c>
      <c r="K2279">
        <v>1327767423</v>
      </c>
      <c r="L2279" s="11">
        <f t="shared" si="211"/>
        <v>40936.428506944445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212"/>
        <v>0.70880587058038691</v>
      </c>
      <c r="R2279" s="6">
        <f t="shared" si="213"/>
        <v>57.932367149758456</v>
      </c>
      <c r="S2279" t="str">
        <f t="shared" si="214"/>
        <v>games</v>
      </c>
      <c r="T2279" s="7" t="str">
        <f t="shared" si="215"/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210"/>
        <v>42372.707638888889</v>
      </c>
      <c r="K2280">
        <v>1448902867</v>
      </c>
      <c r="L2280" s="11">
        <f t="shared" si="211"/>
        <v>42338.459108796298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212"/>
        <v>0.36941263391207979</v>
      </c>
      <c r="R2280" s="6">
        <f t="shared" si="213"/>
        <v>53.078431372549019</v>
      </c>
      <c r="S2280" t="str">
        <f t="shared" si="214"/>
        <v>games</v>
      </c>
      <c r="T2280" s="7" t="str">
        <f t="shared" si="215"/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210"/>
        <v>42038.916666666672</v>
      </c>
      <c r="K2281">
        <v>1421436099</v>
      </c>
      <c r="L2281" s="11">
        <f t="shared" si="211"/>
        <v>42020.556701388894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212"/>
        <v>0.65019505851755521</v>
      </c>
      <c r="R2281" s="6">
        <f t="shared" si="213"/>
        <v>48.0625</v>
      </c>
      <c r="S2281" t="str">
        <f t="shared" si="214"/>
        <v>games</v>
      </c>
      <c r="T2281" s="7" t="str">
        <f t="shared" si="215"/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210"/>
        <v>42264.374895833331</v>
      </c>
      <c r="K2282">
        <v>1439909991</v>
      </c>
      <c r="L2282" s="11">
        <f t="shared" si="211"/>
        <v>42234.374895833331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212"/>
        <v>0.24778447807233789</v>
      </c>
      <c r="R2282" s="6">
        <f t="shared" si="213"/>
        <v>82.396874999999994</v>
      </c>
      <c r="S2282" t="str">
        <f t="shared" si="214"/>
        <v>games</v>
      </c>
      <c r="T2282" s="7" t="str">
        <f t="shared" si="215"/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210"/>
        <v>40749.034722222219</v>
      </c>
      <c r="K2283">
        <v>1306219897</v>
      </c>
      <c r="L2283" s="11">
        <f t="shared" si="211"/>
        <v>40687.035844907405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212"/>
        <v>0.54054054054054057</v>
      </c>
      <c r="R2283" s="6">
        <f t="shared" si="213"/>
        <v>50.454545454545453</v>
      </c>
      <c r="S2283" t="str">
        <f t="shared" si="214"/>
        <v>music</v>
      </c>
      <c r="T2283" s="7" t="str">
        <f t="shared" si="215"/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210"/>
        <v>42382.92460648148</v>
      </c>
      <c r="K2284">
        <v>1447560686</v>
      </c>
      <c r="L2284" s="11">
        <f t="shared" si="211"/>
        <v>42322.92460648148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212"/>
        <v>0.53956834532374098</v>
      </c>
      <c r="R2284" s="6">
        <f t="shared" si="213"/>
        <v>115.83333333333333</v>
      </c>
      <c r="S2284" t="str">
        <f t="shared" si="214"/>
        <v>music</v>
      </c>
      <c r="T2284" s="7" t="str">
        <f t="shared" si="215"/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210"/>
        <v>41037.833379629628</v>
      </c>
      <c r="K2285">
        <v>1331348404</v>
      </c>
      <c r="L2285" s="11">
        <f t="shared" si="211"/>
        <v>40977.875046296293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212"/>
        <v>0.99151920572701502</v>
      </c>
      <c r="R2285" s="6">
        <f t="shared" si="213"/>
        <v>63.03458333333333</v>
      </c>
      <c r="S2285" t="str">
        <f t="shared" si="214"/>
        <v>music</v>
      </c>
      <c r="T2285" s="7" t="str">
        <f t="shared" si="215"/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210"/>
        <v>40613.916666666664</v>
      </c>
      <c r="K2286">
        <v>1297451245</v>
      </c>
      <c r="L2286" s="11">
        <f t="shared" si="211"/>
        <v>40585.546817129631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212"/>
        <v>0.94143194937606589</v>
      </c>
      <c r="R2286" s="6">
        <f t="shared" si="213"/>
        <v>108.02152542372882</v>
      </c>
      <c r="S2286" t="str">
        <f t="shared" si="214"/>
        <v>music</v>
      </c>
      <c r="T2286" s="7" t="str">
        <f t="shared" si="215"/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210"/>
        <v>41088.935682870375</v>
      </c>
      <c r="K2287">
        <v>1338352043</v>
      </c>
      <c r="L2287" s="11">
        <f t="shared" si="211"/>
        <v>41058.935682870375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212"/>
        <v>0.82394946443284811</v>
      </c>
      <c r="R2287" s="6">
        <f t="shared" si="213"/>
        <v>46.088607594936711</v>
      </c>
      <c r="S2287" t="str">
        <f t="shared" si="214"/>
        <v>music</v>
      </c>
      <c r="T2287" s="7" t="str">
        <f t="shared" si="215"/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210"/>
        <v>41522.915972222225</v>
      </c>
      <c r="K2288">
        <v>1376003254</v>
      </c>
      <c r="L2288" s="11">
        <f t="shared" si="211"/>
        <v>41494.713587962964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212"/>
        <v>0.99933377748167884</v>
      </c>
      <c r="R2288" s="6">
        <f t="shared" si="213"/>
        <v>107.21428571428571</v>
      </c>
      <c r="S2288" t="str">
        <f t="shared" si="214"/>
        <v>music</v>
      </c>
      <c r="T2288" s="7" t="str">
        <f t="shared" si="215"/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210"/>
        <v>41813.417361111111</v>
      </c>
      <c r="K2289">
        <v>1401724860</v>
      </c>
      <c r="L2289" s="11">
        <f t="shared" si="211"/>
        <v>41792.417361111111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212"/>
        <v>0.83348922668869552</v>
      </c>
      <c r="R2289" s="6">
        <f t="shared" si="213"/>
        <v>50.9338679245283</v>
      </c>
      <c r="S2289" t="str">
        <f t="shared" si="214"/>
        <v>music</v>
      </c>
      <c r="T2289" s="7" t="str">
        <f t="shared" si="215"/>
        <v>rock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210"/>
        <v>41086.5</v>
      </c>
      <c r="K2290">
        <v>1339098689</v>
      </c>
      <c r="L2290" s="11">
        <f t="shared" si="211"/>
        <v>41067.577418981484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212"/>
        <v>0.99900099900099903</v>
      </c>
      <c r="R2290" s="6">
        <f t="shared" si="213"/>
        <v>40.04</v>
      </c>
      <c r="S2290" t="str">
        <f t="shared" si="214"/>
        <v>music</v>
      </c>
      <c r="T2290" s="7" t="str">
        <f t="shared" si="215"/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210"/>
        <v>41614.723611111112</v>
      </c>
      <c r="K2291">
        <v>1382659060</v>
      </c>
      <c r="L2291" s="11">
        <f t="shared" si="211"/>
        <v>41571.748379629629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212"/>
        <v>0.93109869646182497</v>
      </c>
      <c r="R2291" s="6">
        <f t="shared" si="213"/>
        <v>64.44</v>
      </c>
      <c r="S2291" t="str">
        <f t="shared" si="214"/>
        <v>music</v>
      </c>
      <c r="T2291" s="7" t="str">
        <f t="shared" si="215"/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210"/>
        <v>40148.458333333336</v>
      </c>
      <c r="K2292">
        <v>1252908330</v>
      </c>
      <c r="L2292" s="11">
        <f t="shared" si="211"/>
        <v>40070.003819444442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212"/>
        <v>0.96092248558616267</v>
      </c>
      <c r="R2292" s="6">
        <f t="shared" si="213"/>
        <v>53.827586206896555</v>
      </c>
      <c r="S2292" t="str">
        <f t="shared" si="214"/>
        <v>music</v>
      </c>
      <c r="T2292" s="7" t="str">
        <f t="shared" si="215"/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210"/>
        <v>41021.916666666664</v>
      </c>
      <c r="K2293">
        <v>1332199618</v>
      </c>
      <c r="L2293" s="11">
        <f t="shared" si="211"/>
        <v>40987.727060185185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212"/>
        <v>0.57870370370370372</v>
      </c>
      <c r="R2293" s="6">
        <f t="shared" si="213"/>
        <v>100.46511627906976</v>
      </c>
      <c r="S2293" t="str">
        <f t="shared" si="214"/>
        <v>music</v>
      </c>
      <c r="T2293" s="7" t="str">
        <f t="shared" si="215"/>
        <v>rock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210"/>
        <v>41017.447638888887</v>
      </c>
      <c r="K2294">
        <v>1332175476</v>
      </c>
      <c r="L2294" s="11">
        <f t="shared" si="211"/>
        <v>40987.447638888887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212"/>
        <v>0.93239658556370353</v>
      </c>
      <c r="R2294" s="6">
        <f t="shared" si="213"/>
        <v>46.630652173913049</v>
      </c>
      <c r="S2294" t="str">
        <f t="shared" si="214"/>
        <v>music</v>
      </c>
      <c r="T2294" s="7" t="str">
        <f t="shared" si="215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210"/>
        <v>41176.915972222225</v>
      </c>
      <c r="K2295">
        <v>1346345999</v>
      </c>
      <c r="L2295" s="11">
        <f t="shared" si="211"/>
        <v>41151.458321759259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212"/>
        <v>0.92391304347826086</v>
      </c>
      <c r="R2295" s="6">
        <f t="shared" si="213"/>
        <v>34.074074074074076</v>
      </c>
      <c r="S2295" t="str">
        <f t="shared" si="214"/>
        <v>music</v>
      </c>
      <c r="T2295" s="7" t="str">
        <f t="shared" si="215"/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210"/>
        <v>41294.47314814815</v>
      </c>
      <c r="K2296">
        <v>1356110480</v>
      </c>
      <c r="L2296" s="11">
        <f t="shared" si="211"/>
        <v>41264.47314814815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212"/>
        <v>0.68455265852870462</v>
      </c>
      <c r="R2296" s="6">
        <f t="shared" si="213"/>
        <v>65.214642857142863</v>
      </c>
      <c r="S2296" t="str">
        <f t="shared" si="214"/>
        <v>music</v>
      </c>
      <c r="T2296" s="7" t="str">
        <f t="shared" si="215"/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210"/>
        <v>41300.704351851848</v>
      </c>
      <c r="K2297">
        <v>1356648856</v>
      </c>
      <c r="L2297" s="11">
        <f t="shared" si="211"/>
        <v>41270.704351851848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212"/>
        <v>0.79840319361277445</v>
      </c>
      <c r="R2297" s="6">
        <f t="shared" si="213"/>
        <v>44.205882352941174</v>
      </c>
      <c r="S2297" t="str">
        <f t="shared" si="214"/>
        <v>music</v>
      </c>
      <c r="T2297" s="7" t="str">
        <f t="shared" si="215"/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210"/>
        <v>40962.481782407405</v>
      </c>
      <c r="K2298">
        <v>1326994426</v>
      </c>
      <c r="L2298" s="11">
        <f t="shared" si="211"/>
        <v>40927.481782407405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212"/>
        <v>0.6708193579300431</v>
      </c>
      <c r="R2298" s="6">
        <f t="shared" si="213"/>
        <v>71.965517241379317</v>
      </c>
      <c r="S2298" t="str">
        <f t="shared" si="214"/>
        <v>music</v>
      </c>
      <c r="T2298" s="7" t="str">
        <f t="shared" si="215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210"/>
        <v>40981.915972222225</v>
      </c>
      <c r="K2299">
        <v>1328749249</v>
      </c>
      <c r="L2299" s="11">
        <f t="shared" si="211"/>
        <v>40947.792233796295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212"/>
        <v>0.99403578528827041</v>
      </c>
      <c r="R2299" s="6">
        <f t="shared" si="213"/>
        <v>52.94736842105263</v>
      </c>
      <c r="S2299" t="str">
        <f t="shared" si="214"/>
        <v>music</v>
      </c>
      <c r="T2299" s="7" t="str">
        <f t="shared" si="215"/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210"/>
        <v>41724.548993055556</v>
      </c>
      <c r="K2300">
        <v>1393272633</v>
      </c>
      <c r="L2300" s="11">
        <f t="shared" si="211"/>
        <v>41694.59065972222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212"/>
        <v>0.95171626165852419</v>
      </c>
      <c r="R2300" s="6">
        <f t="shared" si="213"/>
        <v>109.45138888888889</v>
      </c>
      <c r="S2300" t="str">
        <f t="shared" si="214"/>
        <v>music</v>
      </c>
      <c r="T2300" s="7" t="str">
        <f t="shared" si="215"/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210"/>
        <v>40579.782511574071</v>
      </c>
      <c r="K2301">
        <v>1295657209</v>
      </c>
      <c r="L2301" s="11">
        <f t="shared" si="211"/>
        <v>40564.782511574071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212"/>
        <v>0.28557829604950025</v>
      </c>
      <c r="R2301" s="6">
        <f t="shared" si="213"/>
        <v>75.035714285714292</v>
      </c>
      <c r="S2301" t="str">
        <f t="shared" si="214"/>
        <v>music</v>
      </c>
      <c r="T2301" s="7" t="str">
        <f t="shared" si="215"/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210"/>
        <v>41088.477037037039</v>
      </c>
      <c r="K2302">
        <v>1339694816</v>
      </c>
      <c r="L2302" s="11">
        <f t="shared" si="211"/>
        <v>41074.477037037039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212"/>
        <v>0.98765432098765427</v>
      </c>
      <c r="R2302" s="6">
        <f t="shared" si="213"/>
        <v>115.71428571428571</v>
      </c>
      <c r="S2302" t="str">
        <f t="shared" si="214"/>
        <v>music</v>
      </c>
      <c r="T2302" s="7" t="str">
        <f t="shared" si="215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210"/>
        <v>41445.896944444445</v>
      </c>
      <c r="K2303">
        <v>1369193496</v>
      </c>
      <c r="L2303" s="11">
        <f t="shared" si="211"/>
        <v>41415.896944444445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212"/>
        <v>0.74847834352760834</v>
      </c>
      <c r="R2303" s="6">
        <f t="shared" si="213"/>
        <v>31.659810426540286</v>
      </c>
      <c r="S2303" t="str">
        <f t="shared" si="214"/>
        <v>music</v>
      </c>
      <c r="T2303" s="7" t="str">
        <f t="shared" si="215"/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210"/>
        <v>41639.041666666664</v>
      </c>
      <c r="K2304">
        <v>1385585434</v>
      </c>
      <c r="L2304" s="11">
        <f t="shared" si="211"/>
        <v>41605.618449074071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212"/>
        <v>0.5859872611464968</v>
      </c>
      <c r="R2304" s="6">
        <f t="shared" si="213"/>
        <v>46.176470588235297</v>
      </c>
      <c r="S2304" t="str">
        <f t="shared" si="214"/>
        <v>music</v>
      </c>
      <c r="T2304" s="7" t="str">
        <f t="shared" si="215"/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210"/>
        <v>40889.902731481481</v>
      </c>
      <c r="K2305">
        <v>1320287996</v>
      </c>
      <c r="L2305" s="11">
        <f t="shared" si="211"/>
        <v>40849.861064814817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212"/>
        <v>0.91442537934476109</v>
      </c>
      <c r="R2305" s="6">
        <f t="shared" si="213"/>
        <v>68.481650485436887</v>
      </c>
      <c r="S2305" t="str">
        <f t="shared" si="214"/>
        <v>music</v>
      </c>
      <c r="T2305" s="7" t="str">
        <f t="shared" si="215"/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210"/>
        <v>40543.957638888889</v>
      </c>
      <c r="K2306">
        <v>1290281691</v>
      </c>
      <c r="L2306" s="11">
        <f t="shared" si="211"/>
        <v>40502.565868055557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212"/>
        <v>0.99304537224305767</v>
      </c>
      <c r="R2306" s="6">
        <f t="shared" si="213"/>
        <v>53.469203539823013</v>
      </c>
      <c r="S2306" t="str">
        <f t="shared" si="214"/>
        <v>music</v>
      </c>
      <c r="T2306" s="7" t="str">
        <f t="shared" si="215"/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216">(I2307/86400)+25569+(-6/24)</f>
        <v>41859.5</v>
      </c>
      <c r="K2307">
        <v>1405356072</v>
      </c>
      <c r="L2307" s="11">
        <f t="shared" ref="L2307:L2370" si="217">(K2307/86400)+25569+(-6/24)</f>
        <v>41834.445277777777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218">D2307/E2307</f>
        <v>0.98787113769826029</v>
      </c>
      <c r="R2307" s="6">
        <f t="shared" ref="R2307:R2370" si="219">E2307/N2307</f>
        <v>109.10778443113773</v>
      </c>
      <c r="S2307" t="str">
        <f t="shared" ref="S2307:S2370" si="220">LEFT(P2307,SEARCH("/",P2307,1)-1)</f>
        <v>music</v>
      </c>
      <c r="T2307" s="7" t="str">
        <f t="shared" ref="T2307:T2370" si="221">RIGHT(P2307,LEN(P2307) - SEARCH("/", P2307, SEARCH("/", P2307)))</f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216"/>
        <v>40977.91815972222</v>
      </c>
      <c r="K2308">
        <v>1328760129</v>
      </c>
      <c r="L2308" s="11">
        <f t="shared" si="217"/>
        <v>40947.91815972222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218"/>
        <v>0.93669293867337511</v>
      </c>
      <c r="R2308" s="6">
        <f t="shared" si="219"/>
        <v>51.185616438356163</v>
      </c>
      <c r="S2308" t="str">
        <f t="shared" si="220"/>
        <v>music</v>
      </c>
      <c r="T2308" s="7" t="str">
        <f t="shared" si="221"/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216"/>
        <v>41034.552407407406</v>
      </c>
      <c r="K2309">
        <v>1333653333</v>
      </c>
      <c r="L2309" s="11">
        <f t="shared" si="217"/>
        <v>41004.552465277782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218"/>
        <v>0.93757815259204103</v>
      </c>
      <c r="R2309" s="6">
        <f t="shared" si="219"/>
        <v>27.936800000000002</v>
      </c>
      <c r="S2309" t="str">
        <f t="shared" si="220"/>
        <v>music</v>
      </c>
      <c r="T2309" s="7" t="str">
        <f t="shared" si="221"/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216"/>
        <v>41879.791666666664</v>
      </c>
      <c r="K2310">
        <v>1406847996</v>
      </c>
      <c r="L2310" s="11">
        <f t="shared" si="217"/>
        <v>41851.712916666671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218"/>
        <v>0.98710622111850588</v>
      </c>
      <c r="R2310" s="6">
        <f t="shared" si="219"/>
        <v>82.496921824104234</v>
      </c>
      <c r="S2310" t="str">
        <f t="shared" si="220"/>
        <v>music</v>
      </c>
      <c r="T2310" s="7" t="str">
        <f t="shared" si="221"/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216"/>
        <v>41342.737696759257</v>
      </c>
      <c r="K2311">
        <v>1359848537</v>
      </c>
      <c r="L2311" s="11">
        <f t="shared" si="217"/>
        <v>41307.737696759257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218"/>
        <v>0.93743115739937843</v>
      </c>
      <c r="R2311" s="6">
        <f t="shared" si="219"/>
        <v>59.817476635514019</v>
      </c>
      <c r="S2311" t="str">
        <f t="shared" si="220"/>
        <v>music</v>
      </c>
      <c r="T2311" s="7" t="str">
        <f t="shared" si="221"/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216"/>
        <v>41354.502488425926</v>
      </c>
      <c r="K2312">
        <v>1361300615</v>
      </c>
      <c r="L2312" s="11">
        <f t="shared" si="217"/>
        <v>41324.54415509259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218"/>
        <v>0.23318732025669259</v>
      </c>
      <c r="R2312" s="6">
        <f t="shared" si="219"/>
        <v>64.816470588235291</v>
      </c>
      <c r="S2312" t="str">
        <f t="shared" si="220"/>
        <v>music</v>
      </c>
      <c r="T2312" s="7" t="str">
        <f t="shared" si="221"/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216"/>
        <v>41765.754502314812</v>
      </c>
      <c r="K2313">
        <v>1396829189</v>
      </c>
      <c r="L2313" s="11">
        <f t="shared" si="217"/>
        <v>41735.754502314812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218"/>
        <v>0.96051227321237997</v>
      </c>
      <c r="R2313" s="6">
        <f t="shared" si="219"/>
        <v>90.09615384615384</v>
      </c>
      <c r="S2313" t="str">
        <f t="shared" si="220"/>
        <v>music</v>
      </c>
      <c r="T2313" s="7" t="str">
        <f t="shared" si="221"/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216"/>
        <v>41747.708333333336</v>
      </c>
      <c r="K2314">
        <v>1395155478</v>
      </c>
      <c r="L2314" s="11">
        <f t="shared" si="217"/>
        <v>41716.382847222223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218"/>
        <v>0.92707045735475901</v>
      </c>
      <c r="R2314" s="6">
        <f t="shared" si="219"/>
        <v>40.962025316455694</v>
      </c>
      <c r="S2314" t="str">
        <f t="shared" si="220"/>
        <v>music</v>
      </c>
      <c r="T2314" s="7" t="str">
        <f t="shared" si="221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216"/>
        <v>41032.708634259259</v>
      </c>
      <c r="K2315">
        <v>1333494026</v>
      </c>
      <c r="L2315" s="11">
        <f t="shared" si="217"/>
        <v>41002.708634259259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218"/>
        <v>0.56869752343602487</v>
      </c>
      <c r="R2315" s="6">
        <f t="shared" si="219"/>
        <v>56.000127388535034</v>
      </c>
      <c r="S2315" t="str">
        <f t="shared" si="220"/>
        <v>music</v>
      </c>
      <c r="T2315" s="7" t="str">
        <f t="shared" si="221"/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216"/>
        <v>41067.301585648151</v>
      </c>
      <c r="K2316">
        <v>1336482857</v>
      </c>
      <c r="L2316" s="11">
        <f t="shared" si="217"/>
        <v>41037.301585648151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218"/>
        <v>0.63706440721156909</v>
      </c>
      <c r="R2316" s="6">
        <f t="shared" si="219"/>
        <v>37.672800000000002</v>
      </c>
      <c r="S2316" t="str">
        <f t="shared" si="220"/>
        <v>music</v>
      </c>
      <c r="T2316" s="7" t="str">
        <f t="shared" si="221"/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216"/>
        <v>41034.47619212963</v>
      </c>
      <c r="K2317">
        <v>1333646743</v>
      </c>
      <c r="L2317" s="11">
        <f t="shared" si="217"/>
        <v>41004.47619212963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218"/>
        <v>0.97465886939571145</v>
      </c>
      <c r="R2317" s="6">
        <f t="shared" si="219"/>
        <v>40.078125</v>
      </c>
      <c r="S2317" t="str">
        <f t="shared" si="220"/>
        <v>music</v>
      </c>
      <c r="T2317" s="7" t="str">
        <f t="shared" si="221"/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216"/>
        <v>40156.516666666663</v>
      </c>
      <c r="K2318">
        <v>1253726650</v>
      </c>
      <c r="L2318" s="11">
        <f t="shared" si="217"/>
        <v>40079.475115740745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218"/>
        <v>0.9611441459913882</v>
      </c>
      <c r="R2318" s="6">
        <f t="shared" si="219"/>
        <v>78.031999999999996</v>
      </c>
      <c r="S2318" t="str">
        <f t="shared" si="220"/>
        <v>music</v>
      </c>
      <c r="T2318" s="7" t="str">
        <f t="shared" si="221"/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216"/>
        <v>40223.958333333336</v>
      </c>
      <c r="K2319">
        <v>1263474049</v>
      </c>
      <c r="L2319" s="11">
        <f t="shared" si="217"/>
        <v>40192.292233796295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218"/>
        <v>0.96153846153846156</v>
      </c>
      <c r="R2319" s="6">
        <f t="shared" si="219"/>
        <v>18.90909090909091</v>
      </c>
      <c r="S2319" t="str">
        <f t="shared" si="220"/>
        <v>music</v>
      </c>
      <c r="T2319" s="7" t="str">
        <f t="shared" si="221"/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216"/>
        <v>40081.915972222225</v>
      </c>
      <c r="K2320">
        <v>1251214014</v>
      </c>
      <c r="L2320" s="11">
        <f t="shared" si="217"/>
        <v>40050.393680555557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218"/>
        <v>0.82603667602841568</v>
      </c>
      <c r="R2320" s="6">
        <f t="shared" si="219"/>
        <v>37.134969325153371</v>
      </c>
      <c r="S2320" t="str">
        <f t="shared" si="220"/>
        <v>music</v>
      </c>
      <c r="T2320" s="7" t="str">
        <f t="shared" si="221"/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216"/>
        <v>41622.832002314812</v>
      </c>
      <c r="K2321">
        <v>1384480685</v>
      </c>
      <c r="L2321" s="11">
        <f t="shared" si="217"/>
        <v>41592.832002314812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218"/>
        <v>0.92850510677808729</v>
      </c>
      <c r="R2321" s="6">
        <f t="shared" si="219"/>
        <v>41.961038961038959</v>
      </c>
      <c r="S2321" t="str">
        <f t="shared" si="220"/>
        <v>music</v>
      </c>
      <c r="T2321" s="7" t="str">
        <f t="shared" si="221"/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216"/>
        <v>41731.525462962964</v>
      </c>
      <c r="K2322">
        <v>1393443400</v>
      </c>
      <c r="L2322" s="11">
        <f t="shared" si="217"/>
        <v>41696.567129629628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218"/>
        <v>0.92030185900975525</v>
      </c>
      <c r="R2322" s="6">
        <f t="shared" si="219"/>
        <v>61.044943820224717</v>
      </c>
      <c r="S2322" t="str">
        <f t="shared" si="220"/>
        <v>music</v>
      </c>
      <c r="T2322" s="7" t="str">
        <f t="shared" si="221"/>
        <v>indie rock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216"/>
        <v>42828.96876157407</v>
      </c>
      <c r="K2323">
        <v>1488694501</v>
      </c>
      <c r="L2323" s="11">
        <f t="shared" si="217"/>
        <v>42799.010428240741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218"/>
        <v>2.5561743341404357</v>
      </c>
      <c r="R2323" s="6">
        <f t="shared" si="219"/>
        <v>64.53125</v>
      </c>
      <c r="S2323" t="str">
        <f t="shared" si="220"/>
        <v>food</v>
      </c>
      <c r="T2323" s="7" t="str">
        <f t="shared" si="221"/>
        <v>small batch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216"/>
        <v>42834.603807870371</v>
      </c>
      <c r="K2324">
        <v>1489181369</v>
      </c>
      <c r="L2324" s="11">
        <f t="shared" si="217"/>
        <v>42804.645474537036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218"/>
        <v>31.764705882352942</v>
      </c>
      <c r="R2324" s="6">
        <f t="shared" si="219"/>
        <v>21.25</v>
      </c>
      <c r="S2324" t="str">
        <f t="shared" si="220"/>
        <v>food</v>
      </c>
      <c r="T2324" s="7" t="str">
        <f t="shared" si="221"/>
        <v>small batch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216"/>
        <v>42814.505173611113</v>
      </c>
      <c r="K2325">
        <v>1489428447</v>
      </c>
      <c r="L2325" s="11">
        <f t="shared" si="217"/>
        <v>42807.505173611113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218"/>
        <v>2.0833333333333335</v>
      </c>
      <c r="R2325" s="6">
        <f t="shared" si="219"/>
        <v>30</v>
      </c>
      <c r="S2325" t="str">
        <f t="shared" si="220"/>
        <v>food</v>
      </c>
      <c r="T2325" s="7" t="str">
        <f t="shared" si="221"/>
        <v>small batch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216"/>
        <v>42820.593576388885</v>
      </c>
      <c r="K2326">
        <v>1487970885</v>
      </c>
      <c r="L2326" s="11">
        <f t="shared" si="217"/>
        <v>42790.635243055556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218"/>
        <v>4.823151125401929</v>
      </c>
      <c r="R2326" s="6">
        <f t="shared" si="219"/>
        <v>25.491803278688526</v>
      </c>
      <c r="S2326" t="str">
        <f t="shared" si="220"/>
        <v>food</v>
      </c>
      <c r="T2326" s="7" t="str">
        <f t="shared" si="221"/>
        <v>small batch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216"/>
        <v>42823.730682870373</v>
      </c>
      <c r="K2327">
        <v>1488241931</v>
      </c>
      <c r="L2327" s="11">
        <f t="shared" si="217"/>
        <v>42793.772349537037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218"/>
        <v>12.5</v>
      </c>
      <c r="R2327" s="6">
        <f t="shared" si="219"/>
        <v>11.428571428571429</v>
      </c>
      <c r="S2327" t="str">
        <f t="shared" si="220"/>
        <v>food</v>
      </c>
      <c r="T2327" s="7" t="str">
        <f t="shared" si="221"/>
        <v>small batch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216"/>
        <v>42855.458333333328</v>
      </c>
      <c r="K2328">
        <v>1489106948</v>
      </c>
      <c r="L2328" s="11">
        <f t="shared" si="217"/>
        <v>42803.784120370372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218"/>
        <v>138.88888888888889</v>
      </c>
      <c r="R2328" s="6">
        <f t="shared" si="219"/>
        <v>108</v>
      </c>
      <c r="S2328" t="str">
        <f t="shared" si="220"/>
        <v>food</v>
      </c>
      <c r="T2328" s="7" t="str">
        <f t="shared" si="221"/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216"/>
        <v>41877.667129629626</v>
      </c>
      <c r="K2329">
        <v>1406066440</v>
      </c>
      <c r="L2329" s="11">
        <f t="shared" si="217"/>
        <v>41842.667129629626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218"/>
        <v>0.19007998620127917</v>
      </c>
      <c r="R2329" s="6">
        <f t="shared" si="219"/>
        <v>54.883162444113267</v>
      </c>
      <c r="S2329" t="str">
        <f t="shared" si="220"/>
        <v>food</v>
      </c>
      <c r="T2329" s="7" t="str">
        <f t="shared" si="221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216"/>
        <v>42169.531678240739</v>
      </c>
      <c r="K2330">
        <v>1431715537</v>
      </c>
      <c r="L2330" s="11">
        <f t="shared" si="217"/>
        <v>42139.531678240739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218"/>
        <v>0.39300451955197485</v>
      </c>
      <c r="R2330" s="6">
        <f t="shared" si="219"/>
        <v>47.383612662942269</v>
      </c>
      <c r="S2330" t="str">
        <f t="shared" si="220"/>
        <v>food</v>
      </c>
      <c r="T2330" s="7" t="str">
        <f t="shared" si="221"/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216"/>
        <v>41837.374374999999</v>
      </c>
      <c r="K2331">
        <v>1403017146</v>
      </c>
      <c r="L2331" s="11">
        <f t="shared" si="217"/>
        <v>41807.374374999999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218"/>
        <v>0.9441087613293051</v>
      </c>
      <c r="R2331" s="6">
        <f t="shared" si="219"/>
        <v>211.84</v>
      </c>
      <c r="S2331" t="str">
        <f t="shared" si="220"/>
        <v>food</v>
      </c>
      <c r="T2331" s="7" t="str">
        <f t="shared" si="221"/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216"/>
        <v>42362.75</v>
      </c>
      <c r="K2332">
        <v>1448400943</v>
      </c>
      <c r="L2332" s="11">
        <f t="shared" si="217"/>
        <v>42332.64980324074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218"/>
        <v>0.97634456594510155</v>
      </c>
      <c r="R2332" s="6">
        <f t="shared" si="219"/>
        <v>219.92638036809817</v>
      </c>
      <c r="S2332" t="str">
        <f t="shared" si="220"/>
        <v>food</v>
      </c>
      <c r="T2332" s="7" t="str">
        <f t="shared" si="221"/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216"/>
        <v>41868.755671296298</v>
      </c>
      <c r="K2333">
        <v>1405728490</v>
      </c>
      <c r="L2333" s="11">
        <f t="shared" si="217"/>
        <v>41838.755671296298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218"/>
        <v>0.69293466492278111</v>
      </c>
      <c r="R2333" s="6">
        <f t="shared" si="219"/>
        <v>40.795406360424032</v>
      </c>
      <c r="S2333" t="str">
        <f t="shared" si="220"/>
        <v>food</v>
      </c>
      <c r="T2333" s="7" t="str">
        <f t="shared" si="221"/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216"/>
        <v>42041.378136574072</v>
      </c>
      <c r="K2334">
        <v>1420643071</v>
      </c>
      <c r="L2334" s="11">
        <f t="shared" si="217"/>
        <v>42011.378136574072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218"/>
        <v>0.94066297926778797</v>
      </c>
      <c r="R2334" s="6">
        <f t="shared" si="219"/>
        <v>75.502840909090907</v>
      </c>
      <c r="S2334" t="str">
        <f t="shared" si="220"/>
        <v>food</v>
      </c>
      <c r="T2334" s="7" t="str">
        <f t="shared" si="221"/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216"/>
        <v>41788.493055555555</v>
      </c>
      <c r="K2335">
        <v>1399563390</v>
      </c>
      <c r="L2335" s="11">
        <f t="shared" si="217"/>
        <v>41767.400347222225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218"/>
        <v>0.47132757266300079</v>
      </c>
      <c r="R2335" s="6">
        <f t="shared" si="219"/>
        <v>13.542553191489361</v>
      </c>
      <c r="S2335" t="str">
        <f t="shared" si="220"/>
        <v>food</v>
      </c>
      <c r="T2335" s="7" t="str">
        <f t="shared" si="221"/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216"/>
        <v>41948.481944444444</v>
      </c>
      <c r="K2336">
        <v>1412611498</v>
      </c>
      <c r="L2336" s="11">
        <f t="shared" si="217"/>
        <v>41918.420115740737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218"/>
        <v>0.98087297694948505</v>
      </c>
      <c r="R2336" s="6">
        <f t="shared" si="219"/>
        <v>60.865671641791046</v>
      </c>
      <c r="S2336" t="str">
        <f t="shared" si="220"/>
        <v>food</v>
      </c>
      <c r="T2336" s="7" t="str">
        <f t="shared" si="221"/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216"/>
        <v>41801.322256944448</v>
      </c>
      <c r="K2337">
        <v>1399902243</v>
      </c>
      <c r="L2337" s="11">
        <f t="shared" si="217"/>
        <v>41771.322256944448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218"/>
        <v>0.97778473091364204</v>
      </c>
      <c r="R2337" s="6">
        <f t="shared" si="219"/>
        <v>115.69230769230769</v>
      </c>
      <c r="S2337" t="str">
        <f t="shared" si="220"/>
        <v>food</v>
      </c>
      <c r="T2337" s="7" t="str">
        <f t="shared" si="221"/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216"/>
        <v>41706.674710648149</v>
      </c>
      <c r="K2338">
        <v>1390860695</v>
      </c>
      <c r="L2338" s="11">
        <f t="shared" si="217"/>
        <v>41666.674710648149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218"/>
        <v>0.19203715995860063</v>
      </c>
      <c r="R2338" s="6">
        <f t="shared" si="219"/>
        <v>48.104623556581984</v>
      </c>
      <c r="S2338" t="str">
        <f t="shared" si="220"/>
        <v>food</v>
      </c>
      <c r="T2338" s="7" t="str">
        <f t="shared" si="221"/>
        <v>small batch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216"/>
        <v>41816.390543981484</v>
      </c>
      <c r="K2339">
        <v>1401204143</v>
      </c>
      <c r="L2339" s="11">
        <f t="shared" si="217"/>
        <v>41786.390543981484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218"/>
        <v>0.9036825062128172</v>
      </c>
      <c r="R2339" s="6">
        <f t="shared" si="219"/>
        <v>74.184357541899445</v>
      </c>
      <c r="S2339" t="str">
        <f t="shared" si="220"/>
        <v>food</v>
      </c>
      <c r="T2339" s="7" t="str">
        <f t="shared" si="221"/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216"/>
        <v>41819.64680555556</v>
      </c>
      <c r="K2340">
        <v>1401485484</v>
      </c>
      <c r="L2340" s="11">
        <f t="shared" si="217"/>
        <v>41789.64680555556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218"/>
        <v>0.98869591009458524</v>
      </c>
      <c r="R2340" s="6">
        <f t="shared" si="219"/>
        <v>123.34552845528455</v>
      </c>
      <c r="S2340" t="str">
        <f t="shared" si="220"/>
        <v>food</v>
      </c>
      <c r="T2340" s="7" t="str">
        <f t="shared" si="221"/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216"/>
        <v>42723.082638888889</v>
      </c>
      <c r="K2341">
        <v>1479496309</v>
      </c>
      <c r="L2341" s="11">
        <f t="shared" si="217"/>
        <v>42692.54987268518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218"/>
        <v>0.33989558407657167</v>
      </c>
      <c r="R2341" s="6">
        <f t="shared" si="219"/>
        <v>66.623188405797094</v>
      </c>
      <c r="S2341" t="str">
        <f t="shared" si="220"/>
        <v>food</v>
      </c>
      <c r="T2341" s="7" t="str">
        <f t="shared" si="221"/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216"/>
        <v>42673.392800925925</v>
      </c>
      <c r="K2342">
        <v>1475249138</v>
      </c>
      <c r="L2342" s="11">
        <f t="shared" si="217"/>
        <v>42643.392800925925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218"/>
        <v>0.94538063387771498</v>
      </c>
      <c r="R2342" s="6">
        <f t="shared" si="219"/>
        <v>104.99007444168734</v>
      </c>
      <c r="S2342" t="str">
        <f t="shared" si="220"/>
        <v>food</v>
      </c>
      <c r="T2342" s="7" t="str">
        <f t="shared" si="221"/>
        <v>small batch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216"/>
        <v>42197.563703703709</v>
      </c>
      <c r="K2343">
        <v>1434137504</v>
      </c>
      <c r="L2343" s="11">
        <f t="shared" si="217"/>
        <v>42167.563703703709</v>
      </c>
      <c r="M2343" t="b">
        <v>0</v>
      </c>
      <c r="N2343">
        <v>0</v>
      </c>
      <c r="O2343" t="b">
        <v>0</v>
      </c>
      <c r="P2343" t="s">
        <v>8272</v>
      </c>
      <c r="Q2343" s="5" t="e">
        <f t="shared" si="218"/>
        <v>#DIV/0!</v>
      </c>
      <c r="R2343" s="6" t="e">
        <f t="shared" si="219"/>
        <v>#DIV/0!</v>
      </c>
      <c r="S2343" t="str">
        <f t="shared" si="220"/>
        <v>technology</v>
      </c>
      <c r="T2343" s="7" t="str">
        <f t="shared" si="221"/>
        <v>web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216"/>
        <v>41917.958333333336</v>
      </c>
      <c r="K2344">
        <v>1410799870</v>
      </c>
      <c r="L2344" s="11">
        <f t="shared" si="217"/>
        <v>41897.452199074076</v>
      </c>
      <c r="M2344" t="b">
        <v>0</v>
      </c>
      <c r="N2344">
        <v>0</v>
      </c>
      <c r="O2344" t="b">
        <v>0</v>
      </c>
      <c r="P2344" t="s">
        <v>8272</v>
      </c>
      <c r="Q2344" s="5" t="e">
        <f t="shared" si="218"/>
        <v>#DIV/0!</v>
      </c>
      <c r="R2344" s="6" t="e">
        <f t="shared" si="219"/>
        <v>#DIV/0!</v>
      </c>
      <c r="S2344" t="str">
        <f t="shared" si="220"/>
        <v>technology</v>
      </c>
      <c r="T2344" s="7" t="str">
        <f t="shared" si="221"/>
        <v>web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216"/>
        <v>42377.57430555555</v>
      </c>
      <c r="K2345">
        <v>1447962505</v>
      </c>
      <c r="L2345" s="11">
        <f t="shared" si="217"/>
        <v>42327.575289351851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218"/>
        <v>33.333333333333336</v>
      </c>
      <c r="R2345" s="6">
        <f t="shared" si="219"/>
        <v>300</v>
      </c>
      <c r="S2345" t="str">
        <f t="shared" si="220"/>
        <v>technology</v>
      </c>
      <c r="T2345" s="7" t="str">
        <f t="shared" si="221"/>
        <v>web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216"/>
        <v>42545.477650462963</v>
      </c>
      <c r="K2346">
        <v>1464197269</v>
      </c>
      <c r="L2346" s="11">
        <f t="shared" si="217"/>
        <v>42515.477650462963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218"/>
        <v>1000</v>
      </c>
      <c r="R2346" s="6">
        <f t="shared" si="219"/>
        <v>1</v>
      </c>
      <c r="S2346" t="str">
        <f t="shared" si="220"/>
        <v>technology</v>
      </c>
      <c r="T2346" s="7" t="str">
        <f t="shared" si="221"/>
        <v>web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216"/>
        <v>42094.735416666663</v>
      </c>
      <c r="K2347">
        <v>1424822556</v>
      </c>
      <c r="L2347" s="11">
        <f t="shared" si="217"/>
        <v>42059.751805555556</v>
      </c>
      <c r="M2347" t="b">
        <v>0</v>
      </c>
      <c r="N2347">
        <v>0</v>
      </c>
      <c r="O2347" t="b">
        <v>0</v>
      </c>
      <c r="P2347" t="s">
        <v>8272</v>
      </c>
      <c r="Q2347" s="5" t="e">
        <f t="shared" si="218"/>
        <v>#DIV/0!</v>
      </c>
      <c r="R2347" s="6" t="e">
        <f t="shared" si="219"/>
        <v>#DIV/0!</v>
      </c>
      <c r="S2347" t="str">
        <f t="shared" si="220"/>
        <v>technology</v>
      </c>
      <c r="T2347" s="7" t="str">
        <f t="shared" si="221"/>
        <v>web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216"/>
        <v>42660.54896990741</v>
      </c>
      <c r="K2348">
        <v>1472843431</v>
      </c>
      <c r="L2348" s="11">
        <f t="shared" si="217"/>
        <v>42615.54896990741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218"/>
        <v>1538.4615384615386</v>
      </c>
      <c r="R2348" s="6">
        <f t="shared" si="219"/>
        <v>13</v>
      </c>
      <c r="S2348" t="str">
        <f t="shared" si="220"/>
        <v>technology</v>
      </c>
      <c r="T2348" s="7" t="str">
        <f t="shared" si="221"/>
        <v>web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216"/>
        <v>42607.357361111106</v>
      </c>
      <c r="K2349">
        <v>1469543676</v>
      </c>
      <c r="L2349" s="11">
        <f t="shared" si="217"/>
        <v>42577.357361111106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218"/>
        <v>66.666666666666671</v>
      </c>
      <c r="R2349" s="6">
        <f t="shared" si="219"/>
        <v>15</v>
      </c>
      <c r="S2349" t="str">
        <f t="shared" si="220"/>
        <v>technology</v>
      </c>
      <c r="T2349" s="7" t="str">
        <f t="shared" si="221"/>
        <v>web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216"/>
        <v>42420.682152777779</v>
      </c>
      <c r="K2350">
        <v>1450822938</v>
      </c>
      <c r="L2350" s="11">
        <f t="shared" si="217"/>
        <v>42360.682152777779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218"/>
        <v>259.25925925925924</v>
      </c>
      <c r="R2350" s="6">
        <f t="shared" si="219"/>
        <v>54</v>
      </c>
      <c r="S2350" t="str">
        <f t="shared" si="220"/>
        <v>technology</v>
      </c>
      <c r="T2350" s="7" t="str">
        <f t="shared" si="221"/>
        <v>web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216"/>
        <v>42227.525787037041</v>
      </c>
      <c r="K2351">
        <v>1436812628</v>
      </c>
      <c r="L2351" s="11">
        <f t="shared" si="217"/>
        <v>42198.525787037041</v>
      </c>
      <c r="M2351" t="b">
        <v>0</v>
      </c>
      <c r="N2351">
        <v>0</v>
      </c>
      <c r="O2351" t="b">
        <v>0</v>
      </c>
      <c r="P2351" t="s">
        <v>8272</v>
      </c>
      <c r="Q2351" s="5" t="e">
        <f t="shared" si="218"/>
        <v>#DIV/0!</v>
      </c>
      <c r="R2351" s="6" t="e">
        <f t="shared" si="219"/>
        <v>#DIV/0!</v>
      </c>
      <c r="S2351" t="str">
        <f t="shared" si="220"/>
        <v>technology</v>
      </c>
      <c r="T2351" s="7" t="str">
        <f t="shared" si="221"/>
        <v>web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216"/>
        <v>42738.592245370368</v>
      </c>
      <c r="K2352">
        <v>1480882370</v>
      </c>
      <c r="L2352" s="11">
        <f t="shared" si="217"/>
        <v>42708.592245370368</v>
      </c>
      <c r="M2352" t="b">
        <v>0</v>
      </c>
      <c r="N2352">
        <v>0</v>
      </c>
      <c r="O2352" t="b">
        <v>0</v>
      </c>
      <c r="P2352" t="s">
        <v>8272</v>
      </c>
      <c r="Q2352" s="5" t="e">
        <f t="shared" si="218"/>
        <v>#DIV/0!</v>
      </c>
      <c r="R2352" s="6" t="e">
        <f t="shared" si="219"/>
        <v>#DIV/0!</v>
      </c>
      <c r="S2352" t="str">
        <f t="shared" si="220"/>
        <v>technology</v>
      </c>
      <c r="T2352" s="7" t="str">
        <f t="shared" si="221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216"/>
        <v>42123.851145833338</v>
      </c>
      <c r="K2353">
        <v>1427768739</v>
      </c>
      <c r="L2353" s="11">
        <f t="shared" si="217"/>
        <v>42093.851145833338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218"/>
        <v>175</v>
      </c>
      <c r="R2353" s="6">
        <f t="shared" si="219"/>
        <v>15.428571428571429</v>
      </c>
      <c r="S2353" t="str">
        <f t="shared" si="220"/>
        <v>technology</v>
      </c>
      <c r="T2353" s="7" t="str">
        <f t="shared" si="221"/>
        <v>web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216"/>
        <v>42161.383703703701</v>
      </c>
      <c r="K2354">
        <v>1428419552</v>
      </c>
      <c r="L2354" s="11">
        <f t="shared" si="217"/>
        <v>42101.383703703701</v>
      </c>
      <c r="M2354" t="b">
        <v>0</v>
      </c>
      <c r="N2354">
        <v>0</v>
      </c>
      <c r="O2354" t="b">
        <v>0</v>
      </c>
      <c r="P2354" t="s">
        <v>8272</v>
      </c>
      <c r="Q2354" s="5" t="e">
        <f t="shared" si="218"/>
        <v>#DIV/0!</v>
      </c>
      <c r="R2354" s="6" t="e">
        <f t="shared" si="219"/>
        <v>#DIV/0!</v>
      </c>
      <c r="S2354" t="str">
        <f t="shared" si="220"/>
        <v>technology</v>
      </c>
      <c r="T2354" s="7" t="str">
        <f t="shared" si="221"/>
        <v>web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216"/>
        <v>42115.426180555558</v>
      </c>
      <c r="K2355">
        <v>1428596022</v>
      </c>
      <c r="L2355" s="11">
        <f t="shared" si="217"/>
        <v>42103.426180555558</v>
      </c>
      <c r="M2355" t="b">
        <v>0</v>
      </c>
      <c r="N2355">
        <v>0</v>
      </c>
      <c r="O2355" t="b">
        <v>0</v>
      </c>
      <c r="P2355" t="s">
        <v>8272</v>
      </c>
      <c r="Q2355" s="5" t="e">
        <f t="shared" si="218"/>
        <v>#DIV/0!</v>
      </c>
      <c r="R2355" s="6" t="e">
        <f t="shared" si="219"/>
        <v>#DIV/0!</v>
      </c>
      <c r="S2355" t="str">
        <f t="shared" si="220"/>
        <v>technology</v>
      </c>
      <c r="T2355" s="7" t="str">
        <f t="shared" si="221"/>
        <v>web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216"/>
        <v>42014.472916666666</v>
      </c>
      <c r="K2356">
        <v>1415726460</v>
      </c>
      <c r="L2356" s="11">
        <f t="shared" si="217"/>
        <v>41954.472916666666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218"/>
        <v>1400</v>
      </c>
      <c r="R2356" s="6">
        <f t="shared" si="219"/>
        <v>25</v>
      </c>
      <c r="S2356" t="str">
        <f t="shared" si="220"/>
        <v>technology</v>
      </c>
      <c r="T2356" s="7" t="str">
        <f t="shared" si="221"/>
        <v>web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216"/>
        <v>42126.668240740742</v>
      </c>
      <c r="K2357">
        <v>1428012136</v>
      </c>
      <c r="L2357" s="11">
        <f t="shared" si="217"/>
        <v>42096.668240740742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218"/>
        <v>145.45454545454547</v>
      </c>
      <c r="R2357" s="6">
        <f t="shared" si="219"/>
        <v>27.5</v>
      </c>
      <c r="S2357" t="str">
        <f t="shared" si="220"/>
        <v>technology</v>
      </c>
      <c r="T2357" s="7" t="str">
        <f t="shared" si="221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216"/>
        <v>42160.53361111111</v>
      </c>
      <c r="K2358">
        <v>1430938104</v>
      </c>
      <c r="L2358" s="11">
        <f t="shared" si="217"/>
        <v>42130.53361111111</v>
      </c>
      <c r="M2358" t="b">
        <v>0</v>
      </c>
      <c r="N2358">
        <v>0</v>
      </c>
      <c r="O2358" t="b">
        <v>0</v>
      </c>
      <c r="P2358" t="s">
        <v>8272</v>
      </c>
      <c r="Q2358" s="5" t="e">
        <f t="shared" si="218"/>
        <v>#DIV/0!</v>
      </c>
      <c r="R2358" s="6" t="e">
        <f t="shared" si="219"/>
        <v>#DIV/0!</v>
      </c>
      <c r="S2358" t="str">
        <f t="shared" si="220"/>
        <v>technology</v>
      </c>
      <c r="T2358" s="7" t="str">
        <f t="shared" si="221"/>
        <v>web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216"/>
        <v>42294.370115740741</v>
      </c>
      <c r="K2359">
        <v>1442501578</v>
      </c>
      <c r="L2359" s="11">
        <f t="shared" si="217"/>
        <v>42264.370115740741</v>
      </c>
      <c r="M2359" t="b">
        <v>0</v>
      </c>
      <c r="N2359">
        <v>0</v>
      </c>
      <c r="O2359" t="b">
        <v>0</v>
      </c>
      <c r="P2359" t="s">
        <v>8272</v>
      </c>
      <c r="Q2359" s="5" t="e">
        <f t="shared" si="218"/>
        <v>#DIV/0!</v>
      </c>
      <c r="R2359" s="6" t="e">
        <f t="shared" si="219"/>
        <v>#DIV/0!</v>
      </c>
      <c r="S2359" t="str">
        <f t="shared" si="220"/>
        <v>technology</v>
      </c>
      <c r="T2359" s="7" t="str">
        <f t="shared" si="221"/>
        <v>web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216"/>
        <v>42034.777083333334</v>
      </c>
      <c r="K2360">
        <v>1417818036</v>
      </c>
      <c r="L2360" s="11">
        <f t="shared" si="217"/>
        <v>41978.680972222224</v>
      </c>
      <c r="M2360" t="b">
        <v>0</v>
      </c>
      <c r="N2360">
        <v>0</v>
      </c>
      <c r="O2360" t="b">
        <v>0</v>
      </c>
      <c r="P2360" t="s">
        <v>8272</v>
      </c>
      <c r="Q2360" s="5" t="e">
        <f t="shared" si="218"/>
        <v>#DIV/0!</v>
      </c>
      <c r="R2360" s="6" t="e">
        <f t="shared" si="219"/>
        <v>#DIV/0!</v>
      </c>
      <c r="S2360" t="str">
        <f t="shared" si="220"/>
        <v>technology</v>
      </c>
      <c r="T2360" s="7" t="str">
        <f t="shared" si="221"/>
        <v>web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216"/>
        <v>42219.399583333332</v>
      </c>
      <c r="K2361">
        <v>1433432124</v>
      </c>
      <c r="L2361" s="11">
        <f t="shared" si="217"/>
        <v>42159.399583333332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218"/>
        <v>6.8119891008174385</v>
      </c>
      <c r="R2361" s="6">
        <f t="shared" si="219"/>
        <v>367</v>
      </c>
      <c r="S2361" t="str">
        <f t="shared" si="220"/>
        <v>technology</v>
      </c>
      <c r="T2361" s="7" t="str">
        <f t="shared" si="221"/>
        <v>web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216"/>
        <v>42407.45694444445</v>
      </c>
      <c r="K2362">
        <v>1452272280</v>
      </c>
      <c r="L2362" s="11">
        <f t="shared" si="217"/>
        <v>42377.45694444445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218"/>
        <v>2500</v>
      </c>
      <c r="R2362" s="6">
        <f t="shared" si="219"/>
        <v>2</v>
      </c>
      <c r="S2362" t="str">
        <f t="shared" si="220"/>
        <v>technology</v>
      </c>
      <c r="T2362" s="7" t="str">
        <f t="shared" si="221"/>
        <v>web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216"/>
        <v>42490.666666666672</v>
      </c>
      <c r="K2363">
        <v>1459975008</v>
      </c>
      <c r="L2363" s="11">
        <f t="shared" si="217"/>
        <v>42466.608888888892</v>
      </c>
      <c r="M2363" t="b">
        <v>0</v>
      </c>
      <c r="N2363">
        <v>0</v>
      </c>
      <c r="O2363" t="b">
        <v>0</v>
      </c>
      <c r="P2363" t="s">
        <v>8272</v>
      </c>
      <c r="Q2363" s="5" t="e">
        <f t="shared" si="218"/>
        <v>#DIV/0!</v>
      </c>
      <c r="R2363" s="6" t="e">
        <f t="shared" si="219"/>
        <v>#DIV/0!</v>
      </c>
      <c r="S2363" t="str">
        <f t="shared" si="220"/>
        <v>technology</v>
      </c>
      <c r="T2363" s="7" t="str">
        <f t="shared" si="221"/>
        <v>web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216"/>
        <v>41984.438310185185</v>
      </c>
      <c r="K2364">
        <v>1415723470</v>
      </c>
      <c r="L2364" s="11">
        <f t="shared" si="217"/>
        <v>41954.438310185185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218"/>
        <v>3.5</v>
      </c>
      <c r="R2364" s="6">
        <f t="shared" si="219"/>
        <v>60</v>
      </c>
      <c r="S2364" t="str">
        <f t="shared" si="220"/>
        <v>technology</v>
      </c>
      <c r="T2364" s="7" t="str">
        <f t="shared" si="221"/>
        <v>web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216"/>
        <v>42366.761574074073</v>
      </c>
      <c r="K2365">
        <v>1447460200</v>
      </c>
      <c r="L2365" s="11">
        <f t="shared" si="217"/>
        <v>42321.761574074073</v>
      </c>
      <c r="M2365" t="b">
        <v>0</v>
      </c>
      <c r="N2365">
        <v>0</v>
      </c>
      <c r="O2365" t="b">
        <v>0</v>
      </c>
      <c r="P2365" t="s">
        <v>8272</v>
      </c>
      <c r="Q2365" s="5" t="e">
        <f t="shared" si="218"/>
        <v>#DIV/0!</v>
      </c>
      <c r="R2365" s="6" t="e">
        <f t="shared" si="219"/>
        <v>#DIV/0!</v>
      </c>
      <c r="S2365" t="str">
        <f t="shared" si="220"/>
        <v>technology</v>
      </c>
      <c r="T2365" s="7" t="str">
        <f t="shared" si="221"/>
        <v>web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216"/>
        <v>42303.684675925921</v>
      </c>
      <c r="K2366">
        <v>1441146356</v>
      </c>
      <c r="L2366" s="11">
        <f t="shared" si="217"/>
        <v>42248.684675925921</v>
      </c>
      <c r="M2366" t="b">
        <v>0</v>
      </c>
      <c r="N2366">
        <v>0</v>
      </c>
      <c r="O2366" t="b">
        <v>0</v>
      </c>
      <c r="P2366" t="s">
        <v>8272</v>
      </c>
      <c r="Q2366" s="5" t="e">
        <f t="shared" si="218"/>
        <v>#DIV/0!</v>
      </c>
      <c r="R2366" s="6" t="e">
        <f t="shared" si="219"/>
        <v>#DIV/0!</v>
      </c>
      <c r="S2366" t="str">
        <f t="shared" si="220"/>
        <v>technology</v>
      </c>
      <c r="T2366" s="7" t="str">
        <f t="shared" si="221"/>
        <v>web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216"/>
        <v>42386.708333333328</v>
      </c>
      <c r="K2367">
        <v>1449596425</v>
      </c>
      <c r="L2367" s="11">
        <f t="shared" si="217"/>
        <v>42346.486400462964</v>
      </c>
      <c r="M2367" t="b">
        <v>0</v>
      </c>
      <c r="N2367">
        <v>0</v>
      </c>
      <c r="O2367" t="b">
        <v>0</v>
      </c>
      <c r="P2367" t="s">
        <v>8272</v>
      </c>
      <c r="Q2367" s="5" t="e">
        <f t="shared" si="218"/>
        <v>#DIV/0!</v>
      </c>
      <c r="R2367" s="6" t="e">
        <f t="shared" si="219"/>
        <v>#DIV/0!</v>
      </c>
      <c r="S2367" t="str">
        <f t="shared" si="220"/>
        <v>technology</v>
      </c>
      <c r="T2367" s="7" t="str">
        <f t="shared" si="221"/>
        <v>web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216"/>
        <v>42298.281631944439</v>
      </c>
      <c r="K2368">
        <v>1442839533</v>
      </c>
      <c r="L2368" s="11">
        <f t="shared" si="217"/>
        <v>42268.281631944439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218"/>
        <v>9.5057034220532319</v>
      </c>
      <c r="R2368" s="6">
        <f t="shared" si="219"/>
        <v>97.407407407407405</v>
      </c>
      <c r="S2368" t="str">
        <f t="shared" si="220"/>
        <v>technology</v>
      </c>
      <c r="T2368" s="7" t="str">
        <f t="shared" si="221"/>
        <v>web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216"/>
        <v>42485.678425925929</v>
      </c>
      <c r="K2369">
        <v>1456442216</v>
      </c>
      <c r="L2369" s="11">
        <f t="shared" si="217"/>
        <v>42425.720092592594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218"/>
        <v>74.626865671641795</v>
      </c>
      <c r="R2369" s="6">
        <f t="shared" si="219"/>
        <v>47.857142857142854</v>
      </c>
      <c r="S2369" t="str">
        <f t="shared" si="220"/>
        <v>technology</v>
      </c>
      <c r="T2369" s="7" t="str">
        <f t="shared" si="221"/>
        <v>web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216"/>
        <v>42108.430150462962</v>
      </c>
      <c r="K2370">
        <v>1425143965</v>
      </c>
      <c r="L2370" s="11">
        <f t="shared" si="217"/>
        <v>42063.471817129626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218"/>
        <v>400</v>
      </c>
      <c r="R2370" s="6">
        <f t="shared" si="219"/>
        <v>50</v>
      </c>
      <c r="S2370" t="str">
        <f t="shared" si="220"/>
        <v>technology</v>
      </c>
      <c r="T2370" s="7" t="str">
        <f t="shared" si="221"/>
        <v>web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222">(I2371/86400)+25569+(-6/24)</f>
        <v>42410.562627314815</v>
      </c>
      <c r="K2371">
        <v>1452540611</v>
      </c>
      <c r="L2371" s="11">
        <f t="shared" ref="L2371:L2434" si="223">(K2371/86400)+25569+(-6/24)</f>
        <v>42380.562627314815</v>
      </c>
      <c r="M2371" t="b">
        <v>0</v>
      </c>
      <c r="N2371">
        <v>0</v>
      </c>
      <c r="O2371" t="b">
        <v>0</v>
      </c>
      <c r="P2371" t="s">
        <v>8272</v>
      </c>
      <c r="Q2371" s="5" t="e">
        <f t="shared" ref="Q2371:Q2434" si="224">D2371/E2371</f>
        <v>#DIV/0!</v>
      </c>
      <c r="R2371" s="6" t="e">
        <f t="shared" ref="R2371:R2434" si="225">E2371/N2371</f>
        <v>#DIV/0!</v>
      </c>
      <c r="S2371" t="str">
        <f t="shared" ref="S2371:S2434" si="226">LEFT(P2371,SEARCH("/",P2371,1)-1)</f>
        <v>technology</v>
      </c>
      <c r="T2371" s="7" t="str">
        <f t="shared" ref="T2371:T2434" si="227">RIGHT(P2371,LEN(P2371) - SEARCH("/", P2371, SEARCH("/", P2371)))</f>
        <v>web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222"/>
        <v>41990.93913194444</v>
      </c>
      <c r="K2372">
        <v>1416285141</v>
      </c>
      <c r="L2372" s="11">
        <f t="shared" si="223"/>
        <v>41960.93913194444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224"/>
        <v>304.8780487804878</v>
      </c>
      <c r="R2372" s="6">
        <f t="shared" si="225"/>
        <v>20.5</v>
      </c>
      <c r="S2372" t="str">
        <f t="shared" si="226"/>
        <v>technology</v>
      </c>
      <c r="T2372" s="7" t="str">
        <f t="shared" si="227"/>
        <v>web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222"/>
        <v>42180.527731481481</v>
      </c>
      <c r="K2373">
        <v>1432665596</v>
      </c>
      <c r="L2373" s="11">
        <f t="shared" si="223"/>
        <v>42150.527731481481</v>
      </c>
      <c r="M2373" t="b">
        <v>0</v>
      </c>
      <c r="N2373">
        <v>0</v>
      </c>
      <c r="O2373" t="b">
        <v>0</v>
      </c>
      <c r="P2373" t="s">
        <v>8272</v>
      </c>
      <c r="Q2373" s="5" t="e">
        <f t="shared" si="224"/>
        <v>#DIV/0!</v>
      </c>
      <c r="R2373" s="6" t="e">
        <f t="shared" si="225"/>
        <v>#DIV/0!</v>
      </c>
      <c r="S2373" t="str">
        <f t="shared" si="226"/>
        <v>technology</v>
      </c>
      <c r="T2373" s="7" t="str">
        <f t="shared" si="227"/>
        <v>web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222"/>
        <v>42117.819108796291</v>
      </c>
      <c r="K2374">
        <v>1427247571</v>
      </c>
      <c r="L2374" s="11">
        <f t="shared" si="223"/>
        <v>42087.819108796291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224"/>
        <v>30.555555555555557</v>
      </c>
      <c r="R2374" s="6">
        <f t="shared" si="225"/>
        <v>30</v>
      </c>
      <c r="S2374" t="str">
        <f t="shared" si="226"/>
        <v>technology</v>
      </c>
      <c r="T2374" s="7" t="str">
        <f t="shared" si="227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222"/>
        <v>42245.412314814814</v>
      </c>
      <c r="K2375">
        <v>1438271624</v>
      </c>
      <c r="L2375" s="11">
        <f t="shared" si="223"/>
        <v>42215.412314814814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224"/>
        <v>17000</v>
      </c>
      <c r="R2375" s="6">
        <f t="shared" si="225"/>
        <v>50</v>
      </c>
      <c r="S2375" t="str">
        <f t="shared" si="226"/>
        <v>technology</v>
      </c>
      <c r="T2375" s="7" t="str">
        <f t="shared" si="227"/>
        <v>web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222"/>
        <v>42047.593287037038</v>
      </c>
      <c r="K2376">
        <v>1421180060</v>
      </c>
      <c r="L2376" s="11">
        <f t="shared" si="223"/>
        <v>42017.593287037038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224"/>
        <v>2200</v>
      </c>
      <c r="R2376" s="6">
        <f t="shared" si="225"/>
        <v>10</v>
      </c>
      <c r="S2376" t="str">
        <f t="shared" si="226"/>
        <v>technology</v>
      </c>
      <c r="T2376" s="7" t="str">
        <f t="shared" si="227"/>
        <v>web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222"/>
        <v>42622.586076388892</v>
      </c>
      <c r="K2377">
        <v>1470859437</v>
      </c>
      <c r="L2377" s="11">
        <f t="shared" si="223"/>
        <v>42592.586076388892</v>
      </c>
      <c r="M2377" t="b">
        <v>0</v>
      </c>
      <c r="N2377">
        <v>0</v>
      </c>
      <c r="O2377" t="b">
        <v>0</v>
      </c>
      <c r="P2377" t="s">
        <v>8272</v>
      </c>
      <c r="Q2377" s="5" t="e">
        <f t="shared" si="224"/>
        <v>#DIV/0!</v>
      </c>
      <c r="R2377" s="6" t="e">
        <f t="shared" si="225"/>
        <v>#DIV/0!</v>
      </c>
      <c r="S2377" t="str">
        <f t="shared" si="226"/>
        <v>technology</v>
      </c>
      <c r="T2377" s="7" t="str">
        <f t="shared" si="227"/>
        <v>web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222"/>
        <v>42348.675532407404</v>
      </c>
      <c r="K2378">
        <v>1447193566</v>
      </c>
      <c r="L2378" s="11">
        <f t="shared" si="223"/>
        <v>42318.675532407404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224"/>
        <v>9.1931480403272765</v>
      </c>
      <c r="R2378" s="6">
        <f t="shared" si="225"/>
        <v>81.582499999999996</v>
      </c>
      <c r="S2378" t="str">
        <f t="shared" si="226"/>
        <v>technology</v>
      </c>
      <c r="T2378" s="7" t="str">
        <f t="shared" si="227"/>
        <v>web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222"/>
        <v>42699.661840277782</v>
      </c>
      <c r="K2379">
        <v>1477515183</v>
      </c>
      <c r="L2379" s="11">
        <f t="shared" si="223"/>
        <v>42669.620173611111</v>
      </c>
      <c r="M2379" t="b">
        <v>0</v>
      </c>
      <c r="N2379">
        <v>0</v>
      </c>
      <c r="O2379" t="b">
        <v>0</v>
      </c>
      <c r="P2379" t="s">
        <v>8272</v>
      </c>
      <c r="Q2379" s="5" t="e">
        <f t="shared" si="224"/>
        <v>#DIV/0!</v>
      </c>
      <c r="R2379" s="6" t="e">
        <f t="shared" si="225"/>
        <v>#DIV/0!</v>
      </c>
      <c r="S2379" t="str">
        <f t="shared" si="226"/>
        <v>technology</v>
      </c>
      <c r="T2379" s="7" t="str">
        <f t="shared" si="227"/>
        <v>web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222"/>
        <v>42241.763078703705</v>
      </c>
      <c r="K2380">
        <v>1438042730</v>
      </c>
      <c r="L2380" s="11">
        <f t="shared" si="223"/>
        <v>42212.763078703705</v>
      </c>
      <c r="M2380" t="b">
        <v>0</v>
      </c>
      <c r="N2380">
        <v>0</v>
      </c>
      <c r="O2380" t="b">
        <v>0</v>
      </c>
      <c r="P2380" t="s">
        <v>8272</v>
      </c>
      <c r="Q2380" s="5" t="e">
        <f t="shared" si="224"/>
        <v>#DIV/0!</v>
      </c>
      <c r="R2380" s="6" t="e">
        <f t="shared" si="225"/>
        <v>#DIV/0!</v>
      </c>
      <c r="S2380" t="str">
        <f t="shared" si="226"/>
        <v>technology</v>
      </c>
      <c r="T2380" s="7" t="str">
        <f t="shared" si="227"/>
        <v>web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222"/>
        <v>42281.766388888893</v>
      </c>
      <c r="K2381">
        <v>1440116616</v>
      </c>
      <c r="L2381" s="11">
        <f t="shared" si="223"/>
        <v>42236.766388888893</v>
      </c>
      <c r="M2381" t="b">
        <v>0</v>
      </c>
      <c r="N2381">
        <v>0</v>
      </c>
      <c r="O2381" t="b">
        <v>0</v>
      </c>
      <c r="P2381" t="s">
        <v>8272</v>
      </c>
      <c r="Q2381" s="5" t="e">
        <f t="shared" si="224"/>
        <v>#DIV/0!</v>
      </c>
      <c r="R2381" s="6" t="e">
        <f t="shared" si="225"/>
        <v>#DIV/0!</v>
      </c>
      <c r="S2381" t="str">
        <f t="shared" si="226"/>
        <v>technology</v>
      </c>
      <c r="T2381" s="7" t="str">
        <f t="shared" si="227"/>
        <v>web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222"/>
        <v>42278.543310185181</v>
      </c>
      <c r="K2382">
        <v>1441134142</v>
      </c>
      <c r="L2382" s="11">
        <f t="shared" si="223"/>
        <v>42248.543310185181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224"/>
        <v>272.72727272727275</v>
      </c>
      <c r="R2382" s="6">
        <f t="shared" si="225"/>
        <v>18.333333333333332</v>
      </c>
      <c r="S2382" t="str">
        <f t="shared" si="226"/>
        <v>technology</v>
      </c>
      <c r="T2382" s="7" t="str">
        <f t="shared" si="227"/>
        <v>web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222"/>
        <v>42104.685740740737</v>
      </c>
      <c r="K2383">
        <v>1426112848</v>
      </c>
      <c r="L2383" s="11">
        <f t="shared" si="223"/>
        <v>42074.685740740737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224"/>
        <v>54.964990451941439</v>
      </c>
      <c r="R2383" s="6">
        <f t="shared" si="225"/>
        <v>224.42857142857142</v>
      </c>
      <c r="S2383" t="str">
        <f t="shared" si="226"/>
        <v>technology</v>
      </c>
      <c r="T2383" s="7" t="str">
        <f t="shared" si="227"/>
        <v>web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222"/>
        <v>42219.937534722223</v>
      </c>
      <c r="K2384">
        <v>1436502603</v>
      </c>
      <c r="L2384" s="11">
        <f t="shared" si="223"/>
        <v>42194.937534722223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224"/>
        <v>40</v>
      </c>
      <c r="R2384" s="6">
        <f t="shared" si="225"/>
        <v>37.5</v>
      </c>
      <c r="S2384" t="str">
        <f t="shared" si="226"/>
        <v>technology</v>
      </c>
      <c r="T2384" s="7" t="str">
        <f t="shared" si="227"/>
        <v>web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222"/>
        <v>42056.806793981479</v>
      </c>
      <c r="K2385">
        <v>1421976107</v>
      </c>
      <c r="L2385" s="11">
        <f t="shared" si="223"/>
        <v>42026.806793981479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224"/>
        <v>22.988505747126435</v>
      </c>
      <c r="R2385" s="6">
        <f t="shared" si="225"/>
        <v>145</v>
      </c>
      <c r="S2385" t="str">
        <f t="shared" si="226"/>
        <v>technology</v>
      </c>
      <c r="T2385" s="7" t="str">
        <f t="shared" si="227"/>
        <v>web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222"/>
        <v>41956.859293981484</v>
      </c>
      <c r="K2386">
        <v>1413337043</v>
      </c>
      <c r="L2386" s="11">
        <f t="shared" si="223"/>
        <v>41926.817627314813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224"/>
        <v>125</v>
      </c>
      <c r="R2386" s="6">
        <f t="shared" si="225"/>
        <v>1</v>
      </c>
      <c r="S2386" t="str">
        <f t="shared" si="226"/>
        <v>technology</v>
      </c>
      <c r="T2386" s="7" t="str">
        <f t="shared" si="227"/>
        <v>web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222"/>
        <v>42221.45175925926</v>
      </c>
      <c r="K2387">
        <v>1436201432</v>
      </c>
      <c r="L2387" s="11">
        <f t="shared" si="223"/>
        <v>42191.45175925926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224"/>
        <v>82.487309644670049</v>
      </c>
      <c r="R2387" s="6">
        <f t="shared" si="225"/>
        <v>112.57142857142857</v>
      </c>
      <c r="S2387" t="str">
        <f t="shared" si="226"/>
        <v>technology</v>
      </c>
      <c r="T2387" s="7" t="str">
        <f t="shared" si="227"/>
        <v>web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222"/>
        <v>42014.588240740741</v>
      </c>
      <c r="K2388">
        <v>1415736424</v>
      </c>
      <c r="L2388" s="11">
        <f t="shared" si="223"/>
        <v>41954.588240740741</v>
      </c>
      <c r="M2388" t="b">
        <v>0</v>
      </c>
      <c r="N2388">
        <v>0</v>
      </c>
      <c r="O2388" t="b">
        <v>0</v>
      </c>
      <c r="P2388" t="s">
        <v>8272</v>
      </c>
      <c r="Q2388" s="5" t="e">
        <f t="shared" si="224"/>
        <v>#DIV/0!</v>
      </c>
      <c r="R2388" s="6" t="e">
        <f t="shared" si="225"/>
        <v>#DIV/0!</v>
      </c>
      <c r="S2388" t="str">
        <f t="shared" si="226"/>
        <v>technology</v>
      </c>
      <c r="T2388" s="7" t="str">
        <f t="shared" si="227"/>
        <v>web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222"/>
        <v>42573.376620370371</v>
      </c>
      <c r="K2389">
        <v>1465311740</v>
      </c>
      <c r="L2389" s="11">
        <f t="shared" si="223"/>
        <v>42528.376620370371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224"/>
        <v>146.19883040935673</v>
      </c>
      <c r="R2389" s="6">
        <f t="shared" si="225"/>
        <v>342</v>
      </c>
      <c r="S2389" t="str">
        <f t="shared" si="226"/>
        <v>technology</v>
      </c>
      <c r="T2389" s="7" t="str">
        <f t="shared" si="227"/>
        <v>web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222"/>
        <v>42019.561805555553</v>
      </c>
      <c r="K2390">
        <v>1418761759</v>
      </c>
      <c r="L2390" s="11">
        <f t="shared" si="223"/>
        <v>41989.603692129633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224"/>
        <v>79.91360691144709</v>
      </c>
      <c r="R2390" s="6">
        <f t="shared" si="225"/>
        <v>57.875</v>
      </c>
      <c r="S2390" t="str">
        <f t="shared" si="226"/>
        <v>technology</v>
      </c>
      <c r="T2390" s="7" t="str">
        <f t="shared" si="227"/>
        <v>web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222"/>
        <v>42210.665972222225</v>
      </c>
      <c r="K2391">
        <v>1435160452</v>
      </c>
      <c r="L2391" s="11">
        <f t="shared" si="223"/>
        <v>42179.403379629628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224"/>
        <v>533.33333333333337</v>
      </c>
      <c r="R2391" s="6">
        <f t="shared" si="225"/>
        <v>30</v>
      </c>
      <c r="S2391" t="str">
        <f t="shared" si="226"/>
        <v>technology</v>
      </c>
      <c r="T2391" s="7" t="str">
        <f t="shared" si="227"/>
        <v>web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222"/>
        <v>42008.012314814812</v>
      </c>
      <c r="K2392">
        <v>1416896264</v>
      </c>
      <c r="L2392" s="11">
        <f t="shared" si="223"/>
        <v>41968.012314814812</v>
      </c>
      <c r="M2392" t="b">
        <v>0</v>
      </c>
      <c r="N2392">
        <v>0</v>
      </c>
      <c r="O2392" t="b">
        <v>0</v>
      </c>
      <c r="P2392" t="s">
        <v>8272</v>
      </c>
      <c r="Q2392" s="5" t="e">
        <f t="shared" si="224"/>
        <v>#DIV/0!</v>
      </c>
      <c r="R2392" s="6" t="e">
        <f t="shared" si="225"/>
        <v>#DIV/0!</v>
      </c>
      <c r="S2392" t="str">
        <f t="shared" si="226"/>
        <v>technology</v>
      </c>
      <c r="T2392" s="7" t="str">
        <f t="shared" si="227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222"/>
        <v>42094.502824074079</v>
      </c>
      <c r="K2393">
        <v>1425236644</v>
      </c>
      <c r="L2393" s="11">
        <f t="shared" si="223"/>
        <v>42064.544490740736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224"/>
        <v>800</v>
      </c>
      <c r="R2393" s="6">
        <f t="shared" si="225"/>
        <v>25</v>
      </c>
      <c r="S2393" t="str">
        <f t="shared" si="226"/>
        <v>technology</v>
      </c>
      <c r="T2393" s="7" t="str">
        <f t="shared" si="227"/>
        <v>web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222"/>
        <v>42305.870636574073</v>
      </c>
      <c r="K2394">
        <v>1443495223</v>
      </c>
      <c r="L2394" s="11">
        <f t="shared" si="223"/>
        <v>42275.870636574073</v>
      </c>
      <c r="M2394" t="b">
        <v>0</v>
      </c>
      <c r="N2394">
        <v>0</v>
      </c>
      <c r="O2394" t="b">
        <v>0</v>
      </c>
      <c r="P2394" t="s">
        <v>8272</v>
      </c>
      <c r="Q2394" s="5" t="e">
        <f t="shared" si="224"/>
        <v>#DIV/0!</v>
      </c>
      <c r="R2394" s="6" t="e">
        <f t="shared" si="225"/>
        <v>#DIV/0!</v>
      </c>
      <c r="S2394" t="str">
        <f t="shared" si="226"/>
        <v>technology</v>
      </c>
      <c r="T2394" s="7" t="str">
        <f t="shared" si="227"/>
        <v>web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222"/>
        <v>42224.398344907408</v>
      </c>
      <c r="K2395">
        <v>1436456017</v>
      </c>
      <c r="L2395" s="11">
        <f t="shared" si="223"/>
        <v>42194.398344907408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224"/>
        <v>2000</v>
      </c>
      <c r="R2395" s="6">
        <f t="shared" si="225"/>
        <v>50</v>
      </c>
      <c r="S2395" t="str">
        <f t="shared" si="226"/>
        <v>technology</v>
      </c>
      <c r="T2395" s="7" t="str">
        <f t="shared" si="227"/>
        <v>web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222"/>
        <v>42061.112187499995</v>
      </c>
      <c r="K2396">
        <v>1422348093</v>
      </c>
      <c r="L2396" s="11">
        <f t="shared" si="223"/>
        <v>42031.112187499995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224"/>
        <v>1666.6666666666667</v>
      </c>
      <c r="R2396" s="6">
        <f t="shared" si="225"/>
        <v>1.5</v>
      </c>
      <c r="S2396" t="str">
        <f t="shared" si="226"/>
        <v>technology</v>
      </c>
      <c r="T2396" s="7" t="str">
        <f t="shared" si="227"/>
        <v>web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222"/>
        <v>42745.122916666667</v>
      </c>
      <c r="K2397">
        <v>1481597687</v>
      </c>
      <c r="L2397" s="11">
        <f t="shared" si="223"/>
        <v>42716.871377314819</v>
      </c>
      <c r="M2397" t="b">
        <v>0</v>
      </c>
      <c r="N2397">
        <v>0</v>
      </c>
      <c r="O2397" t="b">
        <v>0</v>
      </c>
      <c r="P2397" t="s">
        <v>8272</v>
      </c>
      <c r="Q2397" s="5" t="e">
        <f t="shared" si="224"/>
        <v>#DIV/0!</v>
      </c>
      <c r="R2397" s="6" t="e">
        <f t="shared" si="225"/>
        <v>#DIV/0!</v>
      </c>
      <c r="S2397" t="str">
        <f t="shared" si="226"/>
        <v>technology</v>
      </c>
      <c r="T2397" s="7" t="str">
        <f t="shared" si="227"/>
        <v>web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222"/>
        <v>42292.599050925928</v>
      </c>
      <c r="K2398">
        <v>1442348558</v>
      </c>
      <c r="L2398" s="11">
        <f t="shared" si="223"/>
        <v>42262.599050925928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224"/>
        <v>500</v>
      </c>
      <c r="R2398" s="6">
        <f t="shared" si="225"/>
        <v>10</v>
      </c>
      <c r="S2398" t="str">
        <f t="shared" si="226"/>
        <v>technology</v>
      </c>
      <c r="T2398" s="7" t="str">
        <f t="shared" si="227"/>
        <v>web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222"/>
        <v>42006.63490740741</v>
      </c>
      <c r="K2399">
        <v>1417641256</v>
      </c>
      <c r="L2399" s="11">
        <f t="shared" si="223"/>
        <v>41976.63490740741</v>
      </c>
      <c r="M2399" t="b">
        <v>0</v>
      </c>
      <c r="N2399">
        <v>0</v>
      </c>
      <c r="O2399" t="b">
        <v>0</v>
      </c>
      <c r="P2399" t="s">
        <v>8272</v>
      </c>
      <c r="Q2399" s="5" t="e">
        <f t="shared" si="224"/>
        <v>#DIV/0!</v>
      </c>
      <c r="R2399" s="6" t="e">
        <f t="shared" si="225"/>
        <v>#DIV/0!</v>
      </c>
      <c r="S2399" t="str">
        <f t="shared" si="226"/>
        <v>technology</v>
      </c>
      <c r="T2399" s="7" t="str">
        <f t="shared" si="227"/>
        <v>web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222"/>
        <v>42187.666481481487</v>
      </c>
      <c r="K2400">
        <v>1433282384</v>
      </c>
      <c r="L2400" s="11">
        <f t="shared" si="223"/>
        <v>42157.666481481487</v>
      </c>
      <c r="M2400" t="b">
        <v>0</v>
      </c>
      <c r="N2400">
        <v>0</v>
      </c>
      <c r="O2400" t="b">
        <v>0</v>
      </c>
      <c r="P2400" t="s">
        <v>8272</v>
      </c>
      <c r="Q2400" s="5" t="e">
        <f t="shared" si="224"/>
        <v>#DIV/0!</v>
      </c>
      <c r="R2400" s="6" t="e">
        <f t="shared" si="225"/>
        <v>#DIV/0!</v>
      </c>
      <c r="S2400" t="str">
        <f t="shared" si="226"/>
        <v>technology</v>
      </c>
      <c r="T2400" s="7" t="str">
        <f t="shared" si="227"/>
        <v>web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222"/>
        <v>41991.603078703702</v>
      </c>
      <c r="K2401">
        <v>1415910506</v>
      </c>
      <c r="L2401" s="11">
        <f t="shared" si="223"/>
        <v>41956.603078703702</v>
      </c>
      <c r="M2401" t="b">
        <v>0</v>
      </c>
      <c r="N2401">
        <v>0</v>
      </c>
      <c r="O2401" t="b">
        <v>0</v>
      </c>
      <c r="P2401" t="s">
        <v>8272</v>
      </c>
      <c r="Q2401" s="5" t="e">
        <f t="shared" si="224"/>
        <v>#DIV/0!</v>
      </c>
      <c r="R2401" s="6" t="e">
        <f t="shared" si="225"/>
        <v>#DIV/0!</v>
      </c>
      <c r="S2401" t="str">
        <f t="shared" si="226"/>
        <v>technology</v>
      </c>
      <c r="T2401" s="7" t="str">
        <f t="shared" si="227"/>
        <v>web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222"/>
        <v>42474.018101851849</v>
      </c>
      <c r="K2402">
        <v>1458023164</v>
      </c>
      <c r="L2402" s="11">
        <f t="shared" si="223"/>
        <v>42444.018101851849</v>
      </c>
      <c r="M2402" t="b">
        <v>0</v>
      </c>
      <c r="N2402">
        <v>0</v>
      </c>
      <c r="O2402" t="b">
        <v>0</v>
      </c>
      <c r="P2402" t="s">
        <v>8272</v>
      </c>
      <c r="Q2402" s="5" t="e">
        <f t="shared" si="224"/>
        <v>#DIV/0!</v>
      </c>
      <c r="R2402" s="6" t="e">
        <f t="shared" si="225"/>
        <v>#DIV/0!</v>
      </c>
      <c r="S2402" t="str">
        <f t="shared" si="226"/>
        <v>technology</v>
      </c>
      <c r="T2402" s="7" t="str">
        <f t="shared" si="227"/>
        <v>web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222"/>
        <v>42434.572870370372</v>
      </c>
      <c r="K2403">
        <v>1452023096</v>
      </c>
      <c r="L2403" s="11">
        <f t="shared" si="223"/>
        <v>42374.572870370372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224"/>
        <v>139.30348258706468</v>
      </c>
      <c r="R2403" s="6">
        <f t="shared" si="225"/>
        <v>22.333333333333332</v>
      </c>
      <c r="S2403" t="str">
        <f t="shared" si="226"/>
        <v>food</v>
      </c>
      <c r="T2403" s="7" t="str">
        <f t="shared" si="227"/>
        <v>food trucks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222"/>
        <v>42137.429756944446</v>
      </c>
      <c r="K2404">
        <v>1428941931</v>
      </c>
      <c r="L2404" s="11">
        <f t="shared" si="223"/>
        <v>42107.429756944446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224"/>
        <v>230.76923076923077</v>
      </c>
      <c r="R2404" s="6">
        <f t="shared" si="225"/>
        <v>52</v>
      </c>
      <c r="S2404" t="str">
        <f t="shared" si="226"/>
        <v>food</v>
      </c>
      <c r="T2404" s="7" t="str">
        <f t="shared" si="227"/>
        <v>food trucks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222"/>
        <v>42459.590949074074</v>
      </c>
      <c r="K2405">
        <v>1454188258</v>
      </c>
      <c r="L2405" s="11">
        <f t="shared" si="223"/>
        <v>42399.632615740746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224"/>
        <v>5.9405940594059405</v>
      </c>
      <c r="R2405" s="6">
        <f t="shared" si="225"/>
        <v>16.833333333333332</v>
      </c>
      <c r="S2405" t="str">
        <f t="shared" si="226"/>
        <v>food</v>
      </c>
      <c r="T2405" s="7" t="str">
        <f t="shared" si="227"/>
        <v>food trucks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222"/>
        <v>42371.78943287037</v>
      </c>
      <c r="K2406">
        <v>1449190607</v>
      </c>
      <c r="L2406" s="11">
        <f t="shared" si="223"/>
        <v>42341.78943287037</v>
      </c>
      <c r="M2406" t="b">
        <v>0</v>
      </c>
      <c r="N2406">
        <v>0</v>
      </c>
      <c r="O2406" t="b">
        <v>0</v>
      </c>
      <c r="P2406" t="s">
        <v>8284</v>
      </c>
      <c r="Q2406" s="5" t="e">
        <f t="shared" si="224"/>
        <v>#DIV/0!</v>
      </c>
      <c r="R2406" s="6" t="e">
        <f t="shared" si="225"/>
        <v>#DIV/0!</v>
      </c>
      <c r="S2406" t="str">
        <f t="shared" si="226"/>
        <v>food</v>
      </c>
      <c r="T2406" s="7" t="str">
        <f t="shared" si="227"/>
        <v>food trucks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222"/>
        <v>42616.335358796292</v>
      </c>
      <c r="K2407">
        <v>1471096975</v>
      </c>
      <c r="L2407" s="11">
        <f t="shared" si="223"/>
        <v>42595.335358796292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224"/>
        <v>4.4404973357015987</v>
      </c>
      <c r="R2407" s="6">
        <f t="shared" si="225"/>
        <v>56.3</v>
      </c>
      <c r="S2407" t="str">
        <f t="shared" si="226"/>
        <v>food</v>
      </c>
      <c r="T2407" s="7" t="str">
        <f t="shared" si="227"/>
        <v>food trucks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222"/>
        <v>42022.860995370371</v>
      </c>
      <c r="K2408">
        <v>1418179190</v>
      </c>
      <c r="L2408" s="11">
        <f t="shared" si="223"/>
        <v>41982.860995370371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224"/>
        <v>2.4163568773234201</v>
      </c>
      <c r="R2408" s="6">
        <f t="shared" si="225"/>
        <v>84.0625</v>
      </c>
      <c r="S2408" t="str">
        <f t="shared" si="226"/>
        <v>food</v>
      </c>
      <c r="T2408" s="7" t="str">
        <f t="shared" si="227"/>
        <v>food trucks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222"/>
        <v>42105</v>
      </c>
      <c r="K2409">
        <v>1426772928</v>
      </c>
      <c r="L2409" s="11">
        <f t="shared" si="223"/>
        <v>42082.325555555552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224"/>
        <v>3.9589706676264171</v>
      </c>
      <c r="R2409" s="6">
        <f t="shared" si="225"/>
        <v>168.39393939393941</v>
      </c>
      <c r="S2409" t="str">
        <f t="shared" si="226"/>
        <v>food</v>
      </c>
      <c r="T2409" s="7" t="str">
        <f t="shared" si="227"/>
        <v>food trucks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222"/>
        <v>41948.932372685187</v>
      </c>
      <c r="K2410">
        <v>1412652157</v>
      </c>
      <c r="L2410" s="11">
        <f t="shared" si="223"/>
        <v>41918.890706018516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224"/>
        <v>500</v>
      </c>
      <c r="R2410" s="6">
        <f t="shared" si="225"/>
        <v>15</v>
      </c>
      <c r="S2410" t="str">
        <f t="shared" si="226"/>
        <v>food</v>
      </c>
      <c r="T2410" s="7" t="str">
        <f t="shared" si="227"/>
        <v>food trucks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222"/>
        <v>42234.625868055555</v>
      </c>
      <c r="K2411">
        <v>1437339675</v>
      </c>
      <c r="L2411" s="11">
        <f t="shared" si="223"/>
        <v>42204.625868055555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224"/>
        <v>54.347826086956523</v>
      </c>
      <c r="R2411" s="6">
        <f t="shared" si="225"/>
        <v>76.666666666666671</v>
      </c>
      <c r="S2411" t="str">
        <f t="shared" si="226"/>
        <v>food</v>
      </c>
      <c r="T2411" s="7" t="str">
        <f t="shared" si="227"/>
        <v>food trucks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222"/>
        <v>42254.158275462964</v>
      </c>
      <c r="K2412">
        <v>1439027275</v>
      </c>
      <c r="L2412" s="11">
        <f t="shared" si="223"/>
        <v>42224.158275462964</v>
      </c>
      <c r="M2412" t="b">
        <v>0</v>
      </c>
      <c r="N2412">
        <v>0</v>
      </c>
      <c r="O2412" t="b">
        <v>0</v>
      </c>
      <c r="P2412" t="s">
        <v>8284</v>
      </c>
      <c r="Q2412" s="5" t="e">
        <f t="shared" si="224"/>
        <v>#DIV/0!</v>
      </c>
      <c r="R2412" s="6" t="e">
        <f t="shared" si="225"/>
        <v>#DIV/0!</v>
      </c>
      <c r="S2412" t="str">
        <f t="shared" si="226"/>
        <v>food</v>
      </c>
      <c r="T2412" s="7" t="str">
        <f t="shared" si="227"/>
        <v>food trucks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222"/>
        <v>42241.482430555552</v>
      </c>
      <c r="K2413">
        <v>1437932082</v>
      </c>
      <c r="L2413" s="11">
        <f t="shared" si="223"/>
        <v>42211.482430555552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224"/>
        <v>165.56291390728478</v>
      </c>
      <c r="R2413" s="6">
        <f t="shared" si="225"/>
        <v>50.333333333333336</v>
      </c>
      <c r="S2413" t="str">
        <f t="shared" si="226"/>
        <v>food</v>
      </c>
      <c r="T2413" s="7" t="str">
        <f t="shared" si="227"/>
        <v>food trucks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222"/>
        <v>42700.528622685189</v>
      </c>
      <c r="K2414">
        <v>1476294073</v>
      </c>
      <c r="L2414" s="11">
        <f t="shared" si="223"/>
        <v>42655.486956018518</v>
      </c>
      <c r="M2414" t="b">
        <v>0</v>
      </c>
      <c r="N2414">
        <v>0</v>
      </c>
      <c r="O2414" t="b">
        <v>0</v>
      </c>
      <c r="P2414" t="s">
        <v>8284</v>
      </c>
      <c r="Q2414" s="5" t="e">
        <f t="shared" si="224"/>
        <v>#DIV/0!</v>
      </c>
      <c r="R2414" s="6" t="e">
        <f t="shared" si="225"/>
        <v>#DIV/0!</v>
      </c>
      <c r="S2414" t="str">
        <f t="shared" si="226"/>
        <v>food</v>
      </c>
      <c r="T2414" s="7" t="str">
        <f t="shared" si="227"/>
        <v>food trucks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222"/>
        <v>41790.729166666664</v>
      </c>
      <c r="K2415">
        <v>1398911882</v>
      </c>
      <c r="L2415" s="11">
        <f t="shared" si="223"/>
        <v>41759.85974537037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224"/>
        <v>120</v>
      </c>
      <c r="R2415" s="6">
        <f t="shared" si="225"/>
        <v>8.3333333333333339</v>
      </c>
      <c r="S2415" t="str">
        <f t="shared" si="226"/>
        <v>food</v>
      </c>
      <c r="T2415" s="7" t="str">
        <f t="shared" si="227"/>
        <v>food trucks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222"/>
        <v>42237.915972222225</v>
      </c>
      <c r="K2416">
        <v>1436805660</v>
      </c>
      <c r="L2416" s="11">
        <f t="shared" si="223"/>
        <v>42198.445138888885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224"/>
        <v>32.608695652173914</v>
      </c>
      <c r="R2416" s="6">
        <f t="shared" si="225"/>
        <v>35.384615384615387</v>
      </c>
      <c r="S2416" t="str">
        <f t="shared" si="226"/>
        <v>food</v>
      </c>
      <c r="T2416" s="7" t="str">
        <f t="shared" si="227"/>
        <v>food trucks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222"/>
        <v>42566.612800925926</v>
      </c>
      <c r="K2417">
        <v>1466023346</v>
      </c>
      <c r="L2417" s="11">
        <f t="shared" si="223"/>
        <v>42536.612800925926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224"/>
        <v>179.1044776119403</v>
      </c>
      <c r="R2417" s="6">
        <f t="shared" si="225"/>
        <v>55.833333333333336</v>
      </c>
      <c r="S2417" t="str">
        <f t="shared" si="226"/>
        <v>food</v>
      </c>
      <c r="T2417" s="7" t="str">
        <f t="shared" si="227"/>
        <v>food trucks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222"/>
        <v>42077.375</v>
      </c>
      <c r="K2418">
        <v>1421343743</v>
      </c>
      <c r="L2418" s="11">
        <f t="shared" si="223"/>
        <v>42019.487766203703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224"/>
        <v>4000</v>
      </c>
      <c r="R2418" s="6">
        <f t="shared" si="225"/>
        <v>5</v>
      </c>
      <c r="S2418" t="str">
        <f t="shared" si="226"/>
        <v>food</v>
      </c>
      <c r="T2418" s="7" t="str">
        <f t="shared" si="227"/>
        <v>food trucks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222"/>
        <v>41861.634108796294</v>
      </c>
      <c r="K2419">
        <v>1405113187</v>
      </c>
      <c r="L2419" s="11">
        <f t="shared" si="223"/>
        <v>41831.634108796294</v>
      </c>
      <c r="M2419" t="b">
        <v>0</v>
      </c>
      <c r="N2419">
        <v>0</v>
      </c>
      <c r="O2419" t="b">
        <v>0</v>
      </c>
      <c r="P2419" t="s">
        <v>8284</v>
      </c>
      <c r="Q2419" s="5" t="e">
        <f t="shared" si="224"/>
        <v>#DIV/0!</v>
      </c>
      <c r="R2419" s="6" t="e">
        <f t="shared" si="225"/>
        <v>#DIV/0!</v>
      </c>
      <c r="S2419" t="str">
        <f t="shared" si="226"/>
        <v>food</v>
      </c>
      <c r="T2419" s="7" t="str">
        <f t="shared" si="227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222"/>
        <v>42087.565324074079</v>
      </c>
      <c r="K2420">
        <v>1422045244</v>
      </c>
      <c r="L2420" s="11">
        <f t="shared" si="223"/>
        <v>42027.606990740736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224"/>
        <v>5000</v>
      </c>
      <c r="R2420" s="6">
        <f t="shared" si="225"/>
        <v>1</v>
      </c>
      <c r="S2420" t="str">
        <f t="shared" si="226"/>
        <v>food</v>
      </c>
      <c r="T2420" s="7" t="str">
        <f t="shared" si="227"/>
        <v>food trucks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222"/>
        <v>42053.488298611112</v>
      </c>
      <c r="K2421">
        <v>1419097389</v>
      </c>
      <c r="L2421" s="11">
        <f t="shared" si="223"/>
        <v>41993.488298611112</v>
      </c>
      <c r="M2421" t="b">
        <v>0</v>
      </c>
      <c r="N2421">
        <v>0</v>
      </c>
      <c r="O2421" t="b">
        <v>0</v>
      </c>
      <c r="P2421" t="s">
        <v>8284</v>
      </c>
      <c r="Q2421" s="5" t="e">
        <f t="shared" si="224"/>
        <v>#DIV/0!</v>
      </c>
      <c r="R2421" s="6" t="e">
        <f t="shared" si="225"/>
        <v>#DIV/0!</v>
      </c>
      <c r="S2421" t="str">
        <f t="shared" si="226"/>
        <v>food</v>
      </c>
      <c r="T2421" s="7" t="str">
        <f t="shared" si="227"/>
        <v>food trucks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222"/>
        <v>41952.820543981477</v>
      </c>
      <c r="K2422">
        <v>1410396095</v>
      </c>
      <c r="L2422" s="11">
        <f t="shared" si="223"/>
        <v>41892.778877314813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224"/>
        <v>6.7453018792483004</v>
      </c>
      <c r="R2422" s="6">
        <f t="shared" si="225"/>
        <v>69.472222222222229</v>
      </c>
      <c r="S2422" t="str">
        <f t="shared" si="226"/>
        <v>food</v>
      </c>
      <c r="T2422" s="7" t="str">
        <f t="shared" si="227"/>
        <v>food trucks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222"/>
        <v>42056.437453703707</v>
      </c>
      <c r="K2423">
        <v>1421944196</v>
      </c>
      <c r="L2423" s="11">
        <f t="shared" si="223"/>
        <v>42026.437453703707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224"/>
        <v>6000</v>
      </c>
      <c r="R2423" s="6">
        <f t="shared" si="225"/>
        <v>1</v>
      </c>
      <c r="S2423" t="str">
        <f t="shared" si="226"/>
        <v>food</v>
      </c>
      <c r="T2423" s="7" t="str">
        <f t="shared" si="227"/>
        <v>food trucks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222"/>
        <v>42074.433287037042</v>
      </c>
      <c r="K2424">
        <v>1423502636</v>
      </c>
      <c r="L2424" s="11">
        <f t="shared" si="223"/>
        <v>42044.474953703699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224"/>
        <v>500</v>
      </c>
      <c r="R2424" s="6">
        <f t="shared" si="225"/>
        <v>1</v>
      </c>
      <c r="S2424" t="str">
        <f t="shared" si="226"/>
        <v>food</v>
      </c>
      <c r="T2424" s="7" t="str">
        <f t="shared" si="227"/>
        <v>food trucks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222"/>
        <v>42004.454745370371</v>
      </c>
      <c r="K2425">
        <v>1417452890</v>
      </c>
      <c r="L2425" s="11">
        <f t="shared" si="223"/>
        <v>41974.454745370371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224"/>
        <v>7500</v>
      </c>
      <c r="R2425" s="6">
        <f t="shared" si="225"/>
        <v>8</v>
      </c>
      <c r="S2425" t="str">
        <f t="shared" si="226"/>
        <v>food</v>
      </c>
      <c r="T2425" s="7" t="str">
        <f t="shared" si="227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222"/>
        <v>41939.642453703702</v>
      </c>
      <c r="K2426">
        <v>1411853108</v>
      </c>
      <c r="L2426" s="11">
        <f t="shared" si="223"/>
        <v>41909.642453703702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224"/>
        <v>80.645161290322577</v>
      </c>
      <c r="R2426" s="6">
        <f t="shared" si="225"/>
        <v>34.444444444444443</v>
      </c>
      <c r="S2426" t="str">
        <f t="shared" si="226"/>
        <v>food</v>
      </c>
      <c r="T2426" s="7" t="str">
        <f t="shared" si="227"/>
        <v>food trucks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222"/>
        <v>42517.669444444444</v>
      </c>
      <c r="K2427">
        <v>1463090149</v>
      </c>
      <c r="L2427" s="11">
        <f t="shared" si="223"/>
        <v>42502.663761574076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224"/>
        <v>3500</v>
      </c>
      <c r="R2427" s="6">
        <f t="shared" si="225"/>
        <v>1</v>
      </c>
      <c r="S2427" t="str">
        <f t="shared" si="226"/>
        <v>food</v>
      </c>
      <c r="T2427" s="7" t="str">
        <f t="shared" si="227"/>
        <v>food trucks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222"/>
        <v>42223.920046296298</v>
      </c>
      <c r="K2428">
        <v>1433822692</v>
      </c>
      <c r="L2428" s="11">
        <f t="shared" si="223"/>
        <v>42163.920046296298</v>
      </c>
      <c r="M2428" t="b">
        <v>0</v>
      </c>
      <c r="N2428">
        <v>0</v>
      </c>
      <c r="O2428" t="b">
        <v>0</v>
      </c>
      <c r="P2428" t="s">
        <v>8284</v>
      </c>
      <c r="Q2428" s="5" t="e">
        <f t="shared" si="224"/>
        <v>#DIV/0!</v>
      </c>
      <c r="R2428" s="6" t="e">
        <f t="shared" si="225"/>
        <v>#DIV/0!</v>
      </c>
      <c r="S2428" t="str">
        <f t="shared" si="226"/>
        <v>food</v>
      </c>
      <c r="T2428" s="7" t="str">
        <f t="shared" si="227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222"/>
        <v>42452.027002314819</v>
      </c>
      <c r="K2429">
        <v>1455262733</v>
      </c>
      <c r="L2429" s="11">
        <f t="shared" si="223"/>
        <v>42412.068668981483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224"/>
        <v>50000</v>
      </c>
      <c r="R2429" s="6">
        <f t="shared" si="225"/>
        <v>1</v>
      </c>
      <c r="S2429" t="str">
        <f t="shared" si="226"/>
        <v>food</v>
      </c>
      <c r="T2429" s="7" t="str">
        <f t="shared" si="227"/>
        <v>food trucks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222"/>
        <v>42075.492488425924</v>
      </c>
      <c r="K2430">
        <v>1423594151</v>
      </c>
      <c r="L2430" s="11">
        <f t="shared" si="223"/>
        <v>42045.534155092595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224"/>
        <v>35000</v>
      </c>
      <c r="R2430" s="6">
        <f t="shared" si="225"/>
        <v>1</v>
      </c>
      <c r="S2430" t="str">
        <f t="shared" si="226"/>
        <v>food</v>
      </c>
      <c r="T2430" s="7" t="str">
        <f t="shared" si="227"/>
        <v>food trucks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222"/>
        <v>42771.447222222225</v>
      </c>
      <c r="K2431">
        <v>1483131966</v>
      </c>
      <c r="L2431" s="11">
        <f t="shared" si="223"/>
        <v>42734.629236111112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224"/>
        <v>69.825436408977552</v>
      </c>
      <c r="R2431" s="6">
        <f t="shared" si="225"/>
        <v>501.25</v>
      </c>
      <c r="S2431" t="str">
        <f t="shared" si="226"/>
        <v>food</v>
      </c>
      <c r="T2431" s="7" t="str">
        <f t="shared" si="227"/>
        <v>food trucks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222"/>
        <v>42411.880833333329</v>
      </c>
      <c r="K2432">
        <v>1452654504</v>
      </c>
      <c r="L2432" s="11">
        <f t="shared" si="223"/>
        <v>42381.880833333329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224"/>
        <v>142.85714285714286</v>
      </c>
      <c r="R2432" s="6">
        <f t="shared" si="225"/>
        <v>10.5</v>
      </c>
      <c r="S2432" t="str">
        <f t="shared" si="226"/>
        <v>food</v>
      </c>
      <c r="T2432" s="7" t="str">
        <f t="shared" si="227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222"/>
        <v>42548.849687499998</v>
      </c>
      <c r="K2433">
        <v>1461896613</v>
      </c>
      <c r="L2433" s="11">
        <f t="shared" si="223"/>
        <v>42488.849687499998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224"/>
        <v>50000</v>
      </c>
      <c r="R2433" s="6">
        <f t="shared" si="225"/>
        <v>1</v>
      </c>
      <c r="S2433" t="str">
        <f t="shared" si="226"/>
        <v>food</v>
      </c>
      <c r="T2433" s="7" t="str">
        <f t="shared" si="227"/>
        <v>food trucks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222"/>
        <v>42070.968715277777</v>
      </c>
      <c r="K2434">
        <v>1423199697</v>
      </c>
      <c r="L2434" s="11">
        <f t="shared" si="223"/>
        <v>42040.968715277777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224"/>
        <v>7000</v>
      </c>
      <c r="R2434" s="6">
        <f t="shared" si="225"/>
        <v>1</v>
      </c>
      <c r="S2434" t="str">
        <f t="shared" si="226"/>
        <v>food</v>
      </c>
      <c r="T2434" s="7" t="str">
        <f t="shared" si="227"/>
        <v>food trucks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228">(I2435/86400)+25569+(-6/24)</f>
        <v>42427.64980324074</v>
      </c>
      <c r="K2435">
        <v>1454016943</v>
      </c>
      <c r="L2435" s="11">
        <f t="shared" ref="L2435:L2498" si="229">(K2435/86400)+25569+(-6/24)</f>
        <v>42397.64980324074</v>
      </c>
      <c r="M2435" t="b">
        <v>0</v>
      </c>
      <c r="N2435">
        <v>0</v>
      </c>
      <c r="O2435" t="b">
        <v>0</v>
      </c>
      <c r="P2435" t="s">
        <v>8284</v>
      </c>
      <c r="Q2435" s="5" t="e">
        <f t="shared" ref="Q2435:Q2498" si="230">D2435/E2435</f>
        <v>#DIV/0!</v>
      </c>
      <c r="R2435" s="6" t="e">
        <f t="shared" ref="R2435:R2498" si="231">E2435/N2435</f>
        <v>#DIV/0!</v>
      </c>
      <c r="S2435" t="str">
        <f t="shared" ref="S2435:S2498" si="232">LEFT(P2435,SEARCH("/",P2435,1)-1)</f>
        <v>food</v>
      </c>
      <c r="T2435" s="7" t="str">
        <f t="shared" ref="T2435:T2498" si="233">RIGHT(P2435,LEN(P2435) - SEARCH("/", P2435, SEARCH("/", P2435)))</f>
        <v>food trucks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228"/>
        <v>42219.936041666668</v>
      </c>
      <c r="K2436">
        <v>1435206474</v>
      </c>
      <c r="L2436" s="11">
        <f t="shared" si="229"/>
        <v>42179.936041666668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230"/>
        <v>769.23076923076928</v>
      </c>
      <c r="R2436" s="6">
        <f t="shared" si="231"/>
        <v>13</v>
      </c>
      <c r="S2436" t="str">
        <f t="shared" si="232"/>
        <v>food</v>
      </c>
      <c r="T2436" s="7" t="str">
        <f t="shared" si="233"/>
        <v>food trucks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228"/>
        <v>42282.027615740742</v>
      </c>
      <c r="K2437">
        <v>1441435186</v>
      </c>
      <c r="L2437" s="11">
        <f t="shared" si="229"/>
        <v>42252.027615740742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230"/>
        <v>204.24836601307189</v>
      </c>
      <c r="R2437" s="6">
        <f t="shared" si="231"/>
        <v>306</v>
      </c>
      <c r="S2437" t="str">
        <f t="shared" si="232"/>
        <v>food</v>
      </c>
      <c r="T2437" s="7" t="str">
        <f t="shared" si="233"/>
        <v>food trucks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228"/>
        <v>42398.365393518514</v>
      </c>
      <c r="K2438">
        <v>1448894770</v>
      </c>
      <c r="L2438" s="11">
        <f t="shared" si="229"/>
        <v>42338.365393518514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230"/>
        <v>2600</v>
      </c>
      <c r="R2438" s="6">
        <f t="shared" si="231"/>
        <v>22.5</v>
      </c>
      <c r="S2438" t="str">
        <f t="shared" si="232"/>
        <v>food</v>
      </c>
      <c r="T2438" s="7" t="str">
        <f t="shared" si="233"/>
        <v>food trucks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228"/>
        <v>42080.5</v>
      </c>
      <c r="K2439">
        <v>1422400188</v>
      </c>
      <c r="L2439" s="11">
        <f t="shared" si="229"/>
        <v>42031.715138888889</v>
      </c>
      <c r="M2439" t="b">
        <v>0</v>
      </c>
      <c r="N2439">
        <v>0</v>
      </c>
      <c r="O2439" t="b">
        <v>0</v>
      </c>
      <c r="P2439" t="s">
        <v>8284</v>
      </c>
      <c r="Q2439" s="5" t="e">
        <f t="shared" si="230"/>
        <v>#DIV/0!</v>
      </c>
      <c r="R2439" s="6" t="e">
        <f t="shared" si="231"/>
        <v>#DIV/0!</v>
      </c>
      <c r="S2439" t="str">
        <f t="shared" si="232"/>
        <v>food</v>
      </c>
      <c r="T2439" s="7" t="str">
        <f t="shared" si="233"/>
        <v>food trucks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228"/>
        <v>42345.706736111111</v>
      </c>
      <c r="K2440">
        <v>1444341462</v>
      </c>
      <c r="L2440" s="11">
        <f t="shared" si="229"/>
        <v>42285.66506944444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230"/>
        <v>300</v>
      </c>
      <c r="R2440" s="6">
        <f t="shared" si="231"/>
        <v>50</v>
      </c>
      <c r="S2440" t="str">
        <f t="shared" si="232"/>
        <v>food</v>
      </c>
      <c r="T2440" s="7" t="str">
        <f t="shared" si="233"/>
        <v>food trucks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228"/>
        <v>42295.568622685183</v>
      </c>
      <c r="K2441">
        <v>1442605129</v>
      </c>
      <c r="L2441" s="11">
        <f t="shared" si="229"/>
        <v>42265.568622685183</v>
      </c>
      <c r="M2441" t="b">
        <v>0</v>
      </c>
      <c r="N2441">
        <v>0</v>
      </c>
      <c r="O2441" t="b">
        <v>0</v>
      </c>
      <c r="P2441" t="s">
        <v>8284</v>
      </c>
      <c r="Q2441" s="5" t="e">
        <f t="shared" si="230"/>
        <v>#DIV/0!</v>
      </c>
      <c r="R2441" s="6" t="e">
        <f t="shared" si="231"/>
        <v>#DIV/0!</v>
      </c>
      <c r="S2441" t="str">
        <f t="shared" si="232"/>
        <v>food</v>
      </c>
      <c r="T2441" s="7" t="str">
        <f t="shared" si="233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228"/>
        <v>42413.649456018524</v>
      </c>
      <c r="K2442">
        <v>1452807313</v>
      </c>
      <c r="L2442" s="11">
        <f t="shared" si="229"/>
        <v>42383.649456018524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230"/>
        <v>500</v>
      </c>
      <c r="R2442" s="6">
        <f t="shared" si="231"/>
        <v>5</v>
      </c>
      <c r="S2442" t="str">
        <f t="shared" si="232"/>
        <v>food</v>
      </c>
      <c r="T2442" s="7" t="str">
        <f t="shared" si="233"/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228"/>
        <v>42207.957638888889</v>
      </c>
      <c r="K2443">
        <v>1435806054</v>
      </c>
      <c r="L2443" s="11">
        <f t="shared" si="229"/>
        <v>42186.875625000001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230"/>
        <v>0.9269558769002596</v>
      </c>
      <c r="R2443" s="6">
        <f t="shared" si="231"/>
        <v>74.22935779816514</v>
      </c>
      <c r="S2443" t="str">
        <f t="shared" si="232"/>
        <v>food</v>
      </c>
      <c r="T2443" s="7" t="str">
        <f t="shared" si="233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228"/>
        <v>42082.375324074077</v>
      </c>
      <c r="K2444">
        <v>1424188828</v>
      </c>
      <c r="L2444" s="11">
        <f t="shared" si="229"/>
        <v>42052.416990740741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230"/>
        <v>0.79401839475947855</v>
      </c>
      <c r="R2444" s="6">
        <f t="shared" si="231"/>
        <v>81.252688172043008</v>
      </c>
      <c r="S2444" t="str">
        <f t="shared" si="232"/>
        <v>food</v>
      </c>
      <c r="T2444" s="7" t="str">
        <f t="shared" si="233"/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228"/>
        <v>41866.375254629631</v>
      </c>
      <c r="K2445">
        <v>1405522822</v>
      </c>
      <c r="L2445" s="11">
        <f t="shared" si="229"/>
        <v>41836.375254629631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230"/>
        <v>0.49379070532817454</v>
      </c>
      <c r="R2445" s="6">
        <f t="shared" si="231"/>
        <v>130.23469453376205</v>
      </c>
      <c r="S2445" t="str">
        <f t="shared" si="232"/>
        <v>food</v>
      </c>
      <c r="T2445" s="7" t="str">
        <f t="shared" si="233"/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228"/>
        <v>42515.504525462966</v>
      </c>
      <c r="K2446">
        <v>1461607591</v>
      </c>
      <c r="L2446" s="11">
        <f t="shared" si="229"/>
        <v>42485.504525462966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230"/>
        <v>0.92081031307550643</v>
      </c>
      <c r="R2446" s="6">
        <f t="shared" si="231"/>
        <v>53.409836065573771</v>
      </c>
      <c r="S2446" t="str">
        <f t="shared" si="232"/>
        <v>food</v>
      </c>
      <c r="T2446" s="7" t="str">
        <f t="shared" si="233"/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228"/>
        <v>42272.940057870372</v>
      </c>
      <c r="K2447">
        <v>1440650021</v>
      </c>
      <c r="L2447" s="11">
        <f t="shared" si="229"/>
        <v>42242.940057870372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230"/>
        <v>0.57870370370370372</v>
      </c>
      <c r="R2447" s="6">
        <f t="shared" si="231"/>
        <v>75.130434782608702</v>
      </c>
      <c r="S2447" t="str">
        <f t="shared" si="232"/>
        <v>food</v>
      </c>
      <c r="T2447" s="7" t="str">
        <f t="shared" si="233"/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228"/>
        <v>42700.39434027778</v>
      </c>
      <c r="K2448">
        <v>1477578471</v>
      </c>
      <c r="L2448" s="11">
        <f t="shared" si="229"/>
        <v>42670.352673611109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230"/>
        <v>0.59530896535301825</v>
      </c>
      <c r="R2448" s="6">
        <f t="shared" si="231"/>
        <v>75.666666666666671</v>
      </c>
      <c r="S2448" t="str">
        <f t="shared" si="232"/>
        <v>food</v>
      </c>
      <c r="T2448" s="7" t="str">
        <f t="shared" si="233"/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228"/>
        <v>42685.916666666672</v>
      </c>
      <c r="K2449">
        <v>1476184593</v>
      </c>
      <c r="L2449" s="11">
        <f t="shared" si="229"/>
        <v>42654.219826388886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230"/>
        <v>0.23408239700374531</v>
      </c>
      <c r="R2449" s="6">
        <f t="shared" si="231"/>
        <v>31.691394658753708</v>
      </c>
      <c r="S2449" t="str">
        <f t="shared" si="232"/>
        <v>food</v>
      </c>
      <c r="T2449" s="7" t="str">
        <f t="shared" si="233"/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228"/>
        <v>42612.983333333337</v>
      </c>
      <c r="K2450">
        <v>1472110513</v>
      </c>
      <c r="L2450" s="11">
        <f t="shared" si="229"/>
        <v>42607.066122685181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230"/>
        <v>0.93023255813953487</v>
      </c>
      <c r="R2450" s="6">
        <f t="shared" si="231"/>
        <v>47.777777777777779</v>
      </c>
      <c r="S2450" t="str">
        <f t="shared" si="232"/>
        <v>food</v>
      </c>
      <c r="T2450" s="7" t="str">
        <f t="shared" si="233"/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228"/>
        <v>41972.934201388889</v>
      </c>
      <c r="K2451">
        <v>1414725915</v>
      </c>
      <c r="L2451" s="11">
        <f t="shared" si="229"/>
        <v>41942.892534722225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230"/>
        <v>0.92592592592592593</v>
      </c>
      <c r="R2451" s="6">
        <f t="shared" si="231"/>
        <v>90</v>
      </c>
      <c r="S2451" t="str">
        <f t="shared" si="232"/>
        <v>food</v>
      </c>
      <c r="T2451" s="7" t="str">
        <f t="shared" si="233"/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228"/>
        <v>41939.882638888885</v>
      </c>
      <c r="K2452">
        <v>1411177456</v>
      </c>
      <c r="L2452" s="11">
        <f t="shared" si="229"/>
        <v>41901.82240740741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230"/>
        <v>0.98489628713797672</v>
      </c>
      <c r="R2452" s="6">
        <f t="shared" si="231"/>
        <v>149.31401960784314</v>
      </c>
      <c r="S2452" t="str">
        <f t="shared" si="232"/>
        <v>food</v>
      </c>
      <c r="T2452" s="7" t="str">
        <f t="shared" si="233"/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228"/>
        <v>42799.658449074079</v>
      </c>
      <c r="K2453">
        <v>1487022490</v>
      </c>
      <c r="L2453" s="11">
        <f t="shared" si="229"/>
        <v>42779.658449074079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230"/>
        <v>0.86617583369423989</v>
      </c>
      <c r="R2453" s="6">
        <f t="shared" si="231"/>
        <v>62.06989247311828</v>
      </c>
      <c r="S2453" t="str">
        <f t="shared" si="232"/>
        <v>food</v>
      </c>
      <c r="T2453" s="7" t="str">
        <f t="shared" si="233"/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228"/>
        <v>42367.708333333328</v>
      </c>
      <c r="K2454">
        <v>1448914500</v>
      </c>
      <c r="L2454" s="11">
        <f t="shared" si="229"/>
        <v>42338.59375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230"/>
        <v>0.74906367041198507</v>
      </c>
      <c r="R2454" s="6">
        <f t="shared" si="231"/>
        <v>53.4</v>
      </c>
      <c r="S2454" t="str">
        <f t="shared" si="232"/>
        <v>food</v>
      </c>
      <c r="T2454" s="7" t="str">
        <f t="shared" si="233"/>
        <v>small batch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228"/>
        <v>42768.442233796297</v>
      </c>
      <c r="K2455">
        <v>1483461409</v>
      </c>
      <c r="L2455" s="11">
        <f t="shared" si="229"/>
        <v>42738.442233796297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230"/>
        <v>0.64641241111829351</v>
      </c>
      <c r="R2455" s="6">
        <f t="shared" si="231"/>
        <v>69.268656716417908</v>
      </c>
      <c r="S2455" t="str">
        <f t="shared" si="232"/>
        <v>food</v>
      </c>
      <c r="T2455" s="7" t="str">
        <f t="shared" si="233"/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228"/>
        <v>42804.951481481483</v>
      </c>
      <c r="K2456">
        <v>1486183808</v>
      </c>
      <c r="L2456" s="11">
        <f t="shared" si="229"/>
        <v>42769.951481481483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230"/>
        <v>0.99161378059836813</v>
      </c>
      <c r="R2456" s="6">
        <f t="shared" si="231"/>
        <v>271.50769230769231</v>
      </c>
      <c r="S2456" t="str">
        <f t="shared" si="232"/>
        <v>food</v>
      </c>
      <c r="T2456" s="7" t="str">
        <f t="shared" si="233"/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228"/>
        <v>42480.531828703708</v>
      </c>
      <c r="K2457">
        <v>1458758750</v>
      </c>
      <c r="L2457" s="11">
        <f t="shared" si="229"/>
        <v>42452.531828703708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230"/>
        <v>0.5494505494505495</v>
      </c>
      <c r="R2457" s="6">
        <f t="shared" si="231"/>
        <v>34.125</v>
      </c>
      <c r="S2457" t="str">
        <f t="shared" si="232"/>
        <v>food</v>
      </c>
      <c r="T2457" s="7" t="str">
        <f t="shared" si="233"/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228"/>
        <v>42791.711099537039</v>
      </c>
      <c r="K2458">
        <v>1485471839</v>
      </c>
      <c r="L2458" s="11">
        <f t="shared" si="229"/>
        <v>42761.711099537039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230"/>
        <v>0.5528934758569849</v>
      </c>
      <c r="R2458" s="6">
        <f t="shared" si="231"/>
        <v>40.492537313432834</v>
      </c>
      <c r="S2458" t="str">
        <f t="shared" si="232"/>
        <v>food</v>
      </c>
      <c r="T2458" s="7" t="str">
        <f t="shared" si="233"/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228"/>
        <v>42453.310833333337</v>
      </c>
      <c r="K2459">
        <v>1456237656</v>
      </c>
      <c r="L2459" s="11">
        <f t="shared" si="229"/>
        <v>42423.352500000001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230"/>
        <v>0.97747556311092221</v>
      </c>
      <c r="R2459" s="6">
        <f t="shared" si="231"/>
        <v>189.75806451612902</v>
      </c>
      <c r="S2459" t="str">
        <f t="shared" si="232"/>
        <v>food</v>
      </c>
      <c r="T2459" s="7" t="str">
        <f t="shared" si="233"/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228"/>
        <v>42530.541666666672</v>
      </c>
      <c r="K2460">
        <v>1462481718</v>
      </c>
      <c r="L2460" s="11">
        <f t="shared" si="229"/>
        <v>42495.621736111112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230"/>
        <v>0.9076057360682519</v>
      </c>
      <c r="R2460" s="6">
        <f t="shared" si="231"/>
        <v>68.862499999999997</v>
      </c>
      <c r="S2460" t="str">
        <f t="shared" si="232"/>
        <v>food</v>
      </c>
      <c r="T2460" s="7" t="str">
        <f t="shared" si="233"/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228"/>
        <v>42452.345891203702</v>
      </c>
      <c r="K2461">
        <v>1454858285</v>
      </c>
      <c r="L2461" s="11">
        <f t="shared" si="229"/>
        <v>42407.387557870374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230"/>
        <v>0.97799511002444983</v>
      </c>
      <c r="R2461" s="6">
        <f t="shared" si="231"/>
        <v>108.77659574468085</v>
      </c>
      <c r="S2461" t="str">
        <f t="shared" si="232"/>
        <v>food</v>
      </c>
      <c r="T2461" s="7" t="str">
        <f t="shared" si="233"/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228"/>
        <v>42737.928472222222</v>
      </c>
      <c r="K2462">
        <v>1480480167</v>
      </c>
      <c r="L2462" s="11">
        <f t="shared" si="229"/>
        <v>42703.937118055561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230"/>
        <v>0.99217929263452787</v>
      </c>
      <c r="R2462" s="6">
        <f t="shared" si="231"/>
        <v>125.98529411764706</v>
      </c>
      <c r="S2462" t="str">
        <f t="shared" si="232"/>
        <v>food</v>
      </c>
      <c r="T2462" s="7" t="str">
        <f t="shared" si="233"/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228"/>
        <v>40816.875</v>
      </c>
      <c r="K2463">
        <v>1314577097</v>
      </c>
      <c r="L2463" s="11">
        <f t="shared" si="229"/>
        <v>40783.762696759259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230"/>
        <v>0.96339113680154143</v>
      </c>
      <c r="R2463" s="6">
        <f t="shared" si="231"/>
        <v>90.523255813953483</v>
      </c>
      <c r="S2463" t="str">
        <f t="shared" si="232"/>
        <v>music</v>
      </c>
      <c r="T2463" s="7" t="str">
        <f t="shared" si="233"/>
        <v>indie rock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228"/>
        <v>41108.936296296299</v>
      </c>
      <c r="K2464">
        <v>1340944096</v>
      </c>
      <c r="L2464" s="11">
        <f t="shared" si="229"/>
        <v>41088.936296296299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230"/>
        <v>0.90327436958976293</v>
      </c>
      <c r="R2464" s="6">
        <f t="shared" si="231"/>
        <v>28.880434782608695</v>
      </c>
      <c r="S2464" t="str">
        <f t="shared" si="232"/>
        <v>music</v>
      </c>
      <c r="T2464" s="7" t="str">
        <f t="shared" si="233"/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228"/>
        <v>41380.541666666664</v>
      </c>
      <c r="K2465">
        <v>1362710425</v>
      </c>
      <c r="L2465" s="11">
        <f t="shared" si="229"/>
        <v>41340.861400462964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230"/>
        <v>0.86021505376344087</v>
      </c>
      <c r="R2465" s="6">
        <f t="shared" si="231"/>
        <v>31</v>
      </c>
      <c r="S2465" t="str">
        <f t="shared" si="232"/>
        <v>music</v>
      </c>
      <c r="T2465" s="7" t="str">
        <f t="shared" si="233"/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228"/>
        <v>42277.561805555553</v>
      </c>
      <c r="K2466">
        <v>1441143397</v>
      </c>
      <c r="L2466" s="11">
        <f t="shared" si="229"/>
        <v>42248.65042824074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230"/>
        <v>0.90009000900090008</v>
      </c>
      <c r="R2466" s="6">
        <f t="shared" si="231"/>
        <v>51.674418604651166</v>
      </c>
      <c r="S2466" t="str">
        <f t="shared" si="232"/>
        <v>music</v>
      </c>
      <c r="T2466" s="7" t="str">
        <f t="shared" si="233"/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228"/>
        <v>41175.469305555554</v>
      </c>
      <c r="K2467">
        <v>1345828548</v>
      </c>
      <c r="L2467" s="11">
        <f t="shared" si="229"/>
        <v>41145.469305555554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230"/>
        <v>0.55511498810467885</v>
      </c>
      <c r="R2467" s="6">
        <f t="shared" si="231"/>
        <v>26.270833333333332</v>
      </c>
      <c r="S2467" t="str">
        <f t="shared" si="232"/>
        <v>music</v>
      </c>
      <c r="T2467" s="7" t="str">
        <f t="shared" si="233"/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228"/>
        <v>41402.852465277778</v>
      </c>
      <c r="K2468">
        <v>1365474453</v>
      </c>
      <c r="L2468" s="11">
        <f t="shared" si="229"/>
        <v>41372.852465277778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230"/>
        <v>1</v>
      </c>
      <c r="R2468" s="6">
        <f t="shared" si="231"/>
        <v>48.07692307692308</v>
      </c>
      <c r="S2468" t="str">
        <f t="shared" si="232"/>
        <v>music</v>
      </c>
      <c r="T2468" s="7" t="str">
        <f t="shared" si="233"/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228"/>
        <v>41039.458333333336</v>
      </c>
      <c r="K2469">
        <v>1335473931</v>
      </c>
      <c r="L2469" s="11">
        <f t="shared" si="229"/>
        <v>41025.624201388891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230"/>
        <v>0.84388185654008441</v>
      </c>
      <c r="R2469" s="6">
        <f t="shared" si="231"/>
        <v>27.558139534883722</v>
      </c>
      <c r="S2469" t="str">
        <f t="shared" si="232"/>
        <v>music</v>
      </c>
      <c r="T2469" s="7" t="str">
        <f t="shared" si="233"/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228"/>
        <v>41209.958333333336</v>
      </c>
      <c r="K2470">
        <v>1348285321</v>
      </c>
      <c r="L2470" s="11">
        <f t="shared" si="229"/>
        <v>41173.904178240744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230"/>
        <v>0.93268791329733147</v>
      </c>
      <c r="R2470" s="6">
        <f t="shared" si="231"/>
        <v>36.97137931034483</v>
      </c>
      <c r="S2470" t="str">
        <f t="shared" si="232"/>
        <v>music</v>
      </c>
      <c r="T2470" s="7" t="str">
        <f t="shared" si="233"/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228"/>
        <v>40582.179733796293</v>
      </c>
      <c r="K2471">
        <v>1295000329</v>
      </c>
      <c r="L2471" s="11">
        <f t="shared" si="229"/>
        <v>40557.179733796293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230"/>
        <v>0.87976539589442815</v>
      </c>
      <c r="R2471" s="6">
        <f t="shared" si="231"/>
        <v>29.021276595744681</v>
      </c>
      <c r="S2471" t="str">
        <f t="shared" si="232"/>
        <v>music</v>
      </c>
      <c r="T2471" s="7" t="str">
        <f t="shared" si="233"/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228"/>
        <v>41052.82471064815</v>
      </c>
      <c r="K2472">
        <v>1335232055</v>
      </c>
      <c r="L2472" s="11">
        <f t="shared" si="229"/>
        <v>41022.82471064815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230"/>
        <v>0.96933038656895809</v>
      </c>
      <c r="R2472" s="6">
        <f t="shared" si="231"/>
        <v>28.65666666666667</v>
      </c>
      <c r="S2472" t="str">
        <f t="shared" si="232"/>
        <v>music</v>
      </c>
      <c r="T2472" s="7" t="str">
        <f t="shared" si="233"/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228"/>
        <v>40933.742962962962</v>
      </c>
      <c r="K2473">
        <v>1324079392</v>
      </c>
      <c r="L2473" s="11">
        <f t="shared" si="229"/>
        <v>40893.742962962962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230"/>
        <v>0.78125</v>
      </c>
      <c r="R2473" s="6">
        <f t="shared" si="231"/>
        <v>37.647058823529413</v>
      </c>
      <c r="S2473" t="str">
        <f t="shared" si="232"/>
        <v>music</v>
      </c>
      <c r="T2473" s="7" t="str">
        <f t="shared" si="233"/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228"/>
        <v>40424.793749999997</v>
      </c>
      <c r="K2474">
        <v>1277433980</v>
      </c>
      <c r="L2474" s="11">
        <f t="shared" si="229"/>
        <v>40353.86550925926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230"/>
        <v>0.73659254254067463</v>
      </c>
      <c r="R2474" s="6">
        <f t="shared" si="231"/>
        <v>97.904038461538462</v>
      </c>
      <c r="S2474" t="str">
        <f t="shared" si="232"/>
        <v>music</v>
      </c>
      <c r="T2474" s="7" t="str">
        <f t="shared" si="233"/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228"/>
        <v>41223.540150462963</v>
      </c>
      <c r="K2475">
        <v>1349978269</v>
      </c>
      <c r="L2475" s="11">
        <f t="shared" si="229"/>
        <v>41193.498483796298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230"/>
        <v>1</v>
      </c>
      <c r="R2475" s="6">
        <f t="shared" si="231"/>
        <v>42.553191489361701</v>
      </c>
      <c r="S2475" t="str">
        <f t="shared" si="232"/>
        <v>music</v>
      </c>
      <c r="T2475" s="7" t="str">
        <f t="shared" si="233"/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228"/>
        <v>40461.761296296296</v>
      </c>
      <c r="K2476">
        <v>1282868176</v>
      </c>
      <c r="L2476" s="11">
        <f t="shared" si="229"/>
        <v>40416.761296296296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230"/>
        <v>0.99996400129595331</v>
      </c>
      <c r="R2476" s="6">
        <f t="shared" si="231"/>
        <v>131.58368421052631</v>
      </c>
      <c r="S2476" t="str">
        <f t="shared" si="232"/>
        <v>music</v>
      </c>
      <c r="T2476" s="7" t="str">
        <f t="shared" si="233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228"/>
        <v>40369.666666666664</v>
      </c>
      <c r="K2477">
        <v>1273647255</v>
      </c>
      <c r="L2477" s="11">
        <f t="shared" si="229"/>
        <v>40310.037673611107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230"/>
        <v>0.95492742551566079</v>
      </c>
      <c r="R2477" s="6">
        <f t="shared" si="231"/>
        <v>32.320987654320987</v>
      </c>
      <c r="S2477" t="str">
        <f t="shared" si="232"/>
        <v>music</v>
      </c>
      <c r="T2477" s="7" t="str">
        <f t="shared" si="233"/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228"/>
        <v>41946.120023148149</v>
      </c>
      <c r="K2478">
        <v>1412149970</v>
      </c>
      <c r="L2478" s="11">
        <f t="shared" si="229"/>
        <v>41913.078356481477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230"/>
        <v>0.95217691447070874</v>
      </c>
      <c r="R2478" s="6">
        <f t="shared" si="231"/>
        <v>61.103999999999999</v>
      </c>
      <c r="S2478" t="str">
        <f t="shared" si="232"/>
        <v>music</v>
      </c>
      <c r="T2478" s="7" t="str">
        <f t="shared" si="233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228"/>
        <v>41133.441493055558</v>
      </c>
      <c r="K2479">
        <v>1340901345</v>
      </c>
      <c r="L2479" s="11">
        <f t="shared" si="229"/>
        <v>41088.441493055558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230"/>
        <v>0.58365758754863817</v>
      </c>
      <c r="R2479" s="6">
        <f t="shared" si="231"/>
        <v>31.341463414634145</v>
      </c>
      <c r="S2479" t="str">
        <f t="shared" si="232"/>
        <v>music</v>
      </c>
      <c r="T2479" s="7" t="str">
        <f t="shared" si="233"/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228"/>
        <v>41287.700381944444</v>
      </c>
      <c r="K2480">
        <v>1355525313</v>
      </c>
      <c r="L2480" s="11">
        <f t="shared" si="229"/>
        <v>41257.700381944444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230"/>
        <v>0.78431372549019607</v>
      </c>
      <c r="R2480" s="6">
        <f t="shared" si="231"/>
        <v>129.1139240506329</v>
      </c>
      <c r="S2480" t="str">
        <f t="shared" si="232"/>
        <v>music</v>
      </c>
      <c r="T2480" s="7" t="str">
        <f t="shared" si="233"/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228"/>
        <v>41117.833333333336</v>
      </c>
      <c r="K2481">
        <v>1342545994</v>
      </c>
      <c r="L2481" s="11">
        <f t="shared" si="229"/>
        <v>41107.476782407408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230"/>
        <v>0.74938176004796042</v>
      </c>
      <c r="R2481" s="6">
        <f t="shared" si="231"/>
        <v>25.020624999999999</v>
      </c>
      <c r="S2481" t="str">
        <f t="shared" si="232"/>
        <v>music</v>
      </c>
      <c r="T2481" s="7" t="str">
        <f t="shared" si="233"/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228"/>
        <v>42287.686157407406</v>
      </c>
      <c r="K2482">
        <v>1439332084</v>
      </c>
      <c r="L2482" s="11">
        <f t="shared" si="229"/>
        <v>42227.686157407406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230"/>
        <v>1</v>
      </c>
      <c r="R2482" s="6">
        <f t="shared" si="231"/>
        <v>250</v>
      </c>
      <c r="S2482" t="str">
        <f t="shared" si="232"/>
        <v>music</v>
      </c>
      <c r="T2482" s="7" t="str">
        <f t="shared" si="233"/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228"/>
        <v>41029.395925925928</v>
      </c>
      <c r="K2483">
        <v>1333207808</v>
      </c>
      <c r="L2483" s="11">
        <f t="shared" si="229"/>
        <v>40999.395925925928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230"/>
        <v>0.88565330215833715</v>
      </c>
      <c r="R2483" s="6">
        <f t="shared" si="231"/>
        <v>47.541473684210523</v>
      </c>
      <c r="S2483" t="str">
        <f t="shared" si="232"/>
        <v>music</v>
      </c>
      <c r="T2483" s="7" t="str">
        <f t="shared" si="233"/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228"/>
        <v>40756.532210648147</v>
      </c>
      <c r="K2484">
        <v>1308336383</v>
      </c>
      <c r="L2484" s="11">
        <f t="shared" si="229"/>
        <v>40711.532210648147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230"/>
        <v>0.99900099900099903</v>
      </c>
      <c r="R2484" s="6">
        <f t="shared" si="231"/>
        <v>40.04</v>
      </c>
      <c r="S2484" t="str">
        <f t="shared" si="232"/>
        <v>music</v>
      </c>
      <c r="T2484" s="7" t="str">
        <f t="shared" si="233"/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228"/>
        <v>41030.458368055552</v>
      </c>
      <c r="K2485">
        <v>1330711203</v>
      </c>
      <c r="L2485" s="11">
        <f t="shared" si="229"/>
        <v>40970.500034722223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230"/>
        <v>0.87929656274980017</v>
      </c>
      <c r="R2485" s="6">
        <f t="shared" si="231"/>
        <v>65.84210526315789</v>
      </c>
      <c r="S2485" t="str">
        <f t="shared" si="232"/>
        <v>music</v>
      </c>
      <c r="T2485" s="7" t="str">
        <f t="shared" si="233"/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228"/>
        <v>40801.666701388887</v>
      </c>
      <c r="K2486">
        <v>1313532003</v>
      </c>
      <c r="L2486" s="11">
        <f t="shared" si="229"/>
        <v>40771.666701388887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230"/>
        <v>0.83810052896116249</v>
      </c>
      <c r="R2486" s="6">
        <f t="shared" si="231"/>
        <v>46.401222222222216</v>
      </c>
      <c r="S2486" t="str">
        <f t="shared" si="232"/>
        <v>music</v>
      </c>
      <c r="T2486" s="7" t="str">
        <f t="shared" si="233"/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228"/>
        <v>40828.748599537037</v>
      </c>
      <c r="K2487">
        <v>1315439879</v>
      </c>
      <c r="L2487" s="11">
        <f t="shared" si="229"/>
        <v>40793.748599537037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230"/>
        <v>0.96852300242130751</v>
      </c>
      <c r="R2487" s="6">
        <f t="shared" si="231"/>
        <v>50.365853658536587</v>
      </c>
      <c r="S2487" t="str">
        <f t="shared" si="232"/>
        <v>music</v>
      </c>
      <c r="T2487" s="7" t="str">
        <f t="shared" si="233"/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228"/>
        <v>41021.458055555559</v>
      </c>
      <c r="K2488">
        <v>1332521976</v>
      </c>
      <c r="L2488" s="11">
        <f t="shared" si="229"/>
        <v>40991.458055555559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230"/>
        <v>0.37641154328732745</v>
      </c>
      <c r="R2488" s="6">
        <f t="shared" si="231"/>
        <v>26.566666666666666</v>
      </c>
      <c r="S2488" t="str">
        <f t="shared" si="232"/>
        <v>music</v>
      </c>
      <c r="T2488" s="7" t="str">
        <f t="shared" si="233"/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228"/>
        <v>41055.833298611113</v>
      </c>
      <c r="K2489">
        <v>1335491997</v>
      </c>
      <c r="L2489" s="11">
        <f t="shared" si="229"/>
        <v>41025.833298611113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230"/>
        <v>0.99949358991444337</v>
      </c>
      <c r="R2489" s="6">
        <f t="shared" si="231"/>
        <v>39.493684210526318</v>
      </c>
      <c r="S2489" t="str">
        <f t="shared" si="232"/>
        <v>music</v>
      </c>
      <c r="T2489" s="7" t="str">
        <f t="shared" si="233"/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228"/>
        <v>40863.424861111111</v>
      </c>
      <c r="K2490">
        <v>1318864308</v>
      </c>
      <c r="L2490" s="11">
        <f t="shared" si="229"/>
        <v>40833.383194444446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230"/>
        <v>0.93720712277413309</v>
      </c>
      <c r="R2490" s="6">
        <f t="shared" si="231"/>
        <v>49.246153846153845</v>
      </c>
      <c r="S2490" t="str">
        <f t="shared" si="232"/>
        <v>music</v>
      </c>
      <c r="T2490" s="7" t="str">
        <f t="shared" si="233"/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228"/>
        <v>41403.440266203703</v>
      </c>
      <c r="K2491">
        <v>1365525239</v>
      </c>
      <c r="L2491" s="11">
        <f t="shared" si="229"/>
        <v>41373.440266203703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230"/>
        <v>0.74810302447365606</v>
      </c>
      <c r="R2491" s="6">
        <f t="shared" si="231"/>
        <v>62.38</v>
      </c>
      <c r="S2491" t="str">
        <f t="shared" si="232"/>
        <v>music</v>
      </c>
      <c r="T2491" s="7" t="str">
        <f t="shared" si="233"/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228"/>
        <v>41082.977731481486</v>
      </c>
      <c r="K2492">
        <v>1335245276</v>
      </c>
      <c r="L2492" s="11">
        <f t="shared" si="229"/>
        <v>41022.977731481486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230"/>
        <v>0.82372322899505768</v>
      </c>
      <c r="R2492" s="6">
        <f t="shared" si="231"/>
        <v>37.9375</v>
      </c>
      <c r="S2492" t="str">
        <f t="shared" si="232"/>
        <v>music</v>
      </c>
      <c r="T2492" s="7" t="str">
        <f t="shared" si="233"/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228"/>
        <v>40558.827083333337</v>
      </c>
      <c r="K2493">
        <v>1293739714</v>
      </c>
      <c r="L2493" s="11">
        <f t="shared" si="229"/>
        <v>40542.589282407411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230"/>
        <v>0.96899224806201545</v>
      </c>
      <c r="R2493" s="6">
        <f t="shared" si="231"/>
        <v>51.6</v>
      </c>
      <c r="S2493" t="str">
        <f t="shared" si="232"/>
        <v>music</v>
      </c>
      <c r="T2493" s="7" t="str">
        <f t="shared" si="233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228"/>
        <v>41076.165972222225</v>
      </c>
      <c r="K2494">
        <v>1335397188</v>
      </c>
      <c r="L2494" s="11">
        <f t="shared" si="229"/>
        <v>41024.735972222225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230"/>
        <v>0.8</v>
      </c>
      <c r="R2494" s="6">
        <f t="shared" si="231"/>
        <v>27.777777777777779</v>
      </c>
      <c r="S2494" t="str">
        <f t="shared" si="232"/>
        <v>music</v>
      </c>
      <c r="T2494" s="7" t="str">
        <f t="shared" si="233"/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228"/>
        <v>41392.918287037035</v>
      </c>
      <c r="K2495">
        <v>1363320140</v>
      </c>
      <c r="L2495" s="11">
        <f t="shared" si="229"/>
        <v>41347.918287037035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230"/>
        <v>0.77700077700077697</v>
      </c>
      <c r="R2495" s="6">
        <f t="shared" si="231"/>
        <v>99.382239382239376</v>
      </c>
      <c r="S2495" t="str">
        <f t="shared" si="232"/>
        <v>music</v>
      </c>
      <c r="T2495" s="7" t="str">
        <f t="shared" si="233"/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228"/>
        <v>41052.395185185189</v>
      </c>
      <c r="K2496">
        <v>1335194944</v>
      </c>
      <c r="L2496" s="11">
        <f t="shared" si="229"/>
        <v>41022.395185185189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230"/>
        <v>0.9900467302056658</v>
      </c>
      <c r="R2496" s="6">
        <f t="shared" si="231"/>
        <v>38.848205128205123</v>
      </c>
      <c r="S2496" t="str">
        <f t="shared" si="232"/>
        <v>music</v>
      </c>
      <c r="T2496" s="7" t="str">
        <f t="shared" si="233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228"/>
        <v>41066.696469907409</v>
      </c>
      <c r="K2497">
        <v>1336430575</v>
      </c>
      <c r="L2497" s="11">
        <f t="shared" si="229"/>
        <v>41036.696469907409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230"/>
        <v>0.78408823606283162</v>
      </c>
      <c r="R2497" s="6">
        <f t="shared" si="231"/>
        <v>45.548809523809524</v>
      </c>
      <c r="S2497" t="str">
        <f t="shared" si="232"/>
        <v>music</v>
      </c>
      <c r="T2497" s="7" t="str">
        <f t="shared" si="233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228"/>
        <v>41362.704768518517</v>
      </c>
      <c r="K2498">
        <v>1361577292</v>
      </c>
      <c r="L2498" s="11">
        <f t="shared" si="229"/>
        <v>41327.746435185181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230"/>
        <v>1</v>
      </c>
      <c r="R2498" s="6">
        <f t="shared" si="231"/>
        <v>600</v>
      </c>
      <c r="S2498" t="str">
        <f t="shared" si="232"/>
        <v>music</v>
      </c>
      <c r="T2498" s="7" t="str">
        <f t="shared" si="233"/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234">(I2499/86400)+25569+(-6/24)</f>
        <v>40760.628912037035</v>
      </c>
      <c r="K2499">
        <v>1309986338</v>
      </c>
      <c r="L2499" s="11">
        <f t="shared" ref="L2499:L2562" si="235">(K2499/86400)+25569+(-6/24)</f>
        <v>40730.628912037035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236">D2499/E2499</f>
        <v>0.88674886828675692</v>
      </c>
      <c r="R2499" s="6">
        <f t="shared" ref="R2499:R2562" si="237">E2499/N2499</f>
        <v>80.551071428571419</v>
      </c>
      <c r="S2499" t="str">
        <f t="shared" ref="S2499:S2562" si="238">LEFT(P2499,SEARCH("/",P2499,1)-1)</f>
        <v>music</v>
      </c>
      <c r="T2499" s="7" t="str">
        <f t="shared" ref="T2499:T2562" si="239">RIGHT(P2499,LEN(P2499) - SEARCH("/", P2499, SEARCH("/", P2499)))</f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234"/>
        <v>42031.717442129629</v>
      </c>
      <c r="K2500">
        <v>1421190787</v>
      </c>
      <c r="L2500" s="11">
        <f t="shared" si="235"/>
        <v>42017.717442129629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236"/>
        <v>0.94696969696969702</v>
      </c>
      <c r="R2500" s="6">
        <f t="shared" si="237"/>
        <v>52.8</v>
      </c>
      <c r="S2500" t="str">
        <f t="shared" si="238"/>
        <v>music</v>
      </c>
      <c r="T2500" s="7" t="str">
        <f t="shared" si="239"/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234"/>
        <v>41274.5</v>
      </c>
      <c r="K2501">
        <v>1352820837</v>
      </c>
      <c r="L2501" s="11">
        <f t="shared" si="235"/>
        <v>41226.398576388892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236"/>
        <v>0.49352251696483651</v>
      </c>
      <c r="R2501" s="6">
        <f t="shared" si="237"/>
        <v>47.676470588235297</v>
      </c>
      <c r="S2501" t="str">
        <f t="shared" si="238"/>
        <v>music</v>
      </c>
      <c r="T2501" s="7" t="str">
        <f t="shared" si="239"/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234"/>
        <v>41083.522858796292</v>
      </c>
      <c r="K2502">
        <v>1337884375</v>
      </c>
      <c r="L2502" s="11">
        <f t="shared" si="235"/>
        <v>41053.522858796292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236"/>
        <v>0.88235294117647056</v>
      </c>
      <c r="R2502" s="6">
        <f t="shared" si="237"/>
        <v>23.448275862068964</v>
      </c>
      <c r="S2502" t="str">
        <f t="shared" si="238"/>
        <v>music</v>
      </c>
      <c r="T2502" s="7" t="str">
        <f t="shared" si="239"/>
        <v>indie rock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234"/>
        <v>42274.526666666672</v>
      </c>
      <c r="K2503">
        <v>1440787104</v>
      </c>
      <c r="L2503" s="11">
        <f t="shared" si="235"/>
        <v>42244.526666666672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236"/>
        <v>39.145907473309606</v>
      </c>
      <c r="R2503" s="6">
        <f t="shared" si="237"/>
        <v>40.142857142857146</v>
      </c>
      <c r="S2503" t="str">
        <f t="shared" si="238"/>
        <v>food</v>
      </c>
      <c r="T2503" s="7" t="str">
        <f t="shared" si="239"/>
        <v>restaurants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234"/>
        <v>41903.575439814813</v>
      </c>
      <c r="K2504">
        <v>1407440918</v>
      </c>
      <c r="L2504" s="11">
        <f t="shared" si="235"/>
        <v>41858.575439814813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236"/>
        <v>1279.0697674418604</v>
      </c>
      <c r="R2504" s="6">
        <f t="shared" si="237"/>
        <v>17.2</v>
      </c>
      <c r="S2504" t="str">
        <f t="shared" si="238"/>
        <v>food</v>
      </c>
      <c r="T2504" s="7" t="str">
        <f t="shared" si="239"/>
        <v>restaurants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234"/>
        <v>42528.629166666666</v>
      </c>
      <c r="K2505">
        <v>1462743308</v>
      </c>
      <c r="L2505" s="11">
        <f t="shared" si="235"/>
        <v>42498.649398148147</v>
      </c>
      <c r="M2505" t="b">
        <v>0</v>
      </c>
      <c r="N2505">
        <v>0</v>
      </c>
      <c r="O2505" t="b">
        <v>0</v>
      </c>
      <c r="P2505" t="s">
        <v>8299</v>
      </c>
      <c r="Q2505" s="5" t="e">
        <f t="shared" si="236"/>
        <v>#DIV/0!</v>
      </c>
      <c r="R2505" s="6" t="e">
        <f t="shared" si="237"/>
        <v>#DIV/0!</v>
      </c>
      <c r="S2505" t="str">
        <f t="shared" si="238"/>
        <v>food</v>
      </c>
      <c r="T2505" s="7" t="str">
        <f t="shared" si="239"/>
        <v>restaurants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234"/>
        <v>41957.807106481487</v>
      </c>
      <c r="K2506">
        <v>1413418934</v>
      </c>
      <c r="L2506" s="11">
        <f t="shared" si="235"/>
        <v>41927.765439814815</v>
      </c>
      <c r="M2506" t="b">
        <v>0</v>
      </c>
      <c r="N2506">
        <v>0</v>
      </c>
      <c r="O2506" t="b">
        <v>0</v>
      </c>
      <c r="P2506" t="s">
        <v>8299</v>
      </c>
      <c r="Q2506" s="5" t="e">
        <f t="shared" si="236"/>
        <v>#DIV/0!</v>
      </c>
      <c r="R2506" s="6" t="e">
        <f t="shared" si="237"/>
        <v>#DIV/0!</v>
      </c>
      <c r="S2506" t="str">
        <f t="shared" si="238"/>
        <v>food</v>
      </c>
      <c r="T2506" s="7" t="str">
        <f t="shared" si="239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234"/>
        <v>42076.764074074075</v>
      </c>
      <c r="K2507">
        <v>1423704016</v>
      </c>
      <c r="L2507" s="11">
        <f t="shared" si="235"/>
        <v>42046.80574074074</v>
      </c>
      <c r="M2507" t="b">
        <v>0</v>
      </c>
      <c r="N2507">
        <v>0</v>
      </c>
      <c r="O2507" t="b">
        <v>0</v>
      </c>
      <c r="P2507" t="s">
        <v>8299</v>
      </c>
      <c r="Q2507" s="5" t="e">
        <f t="shared" si="236"/>
        <v>#DIV/0!</v>
      </c>
      <c r="R2507" s="6" t="e">
        <f t="shared" si="237"/>
        <v>#DIV/0!</v>
      </c>
      <c r="S2507" t="str">
        <f t="shared" si="238"/>
        <v>food</v>
      </c>
      <c r="T2507" s="7" t="str">
        <f t="shared" si="239"/>
        <v>restaurants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234"/>
        <v>42280.625</v>
      </c>
      <c r="K2508">
        <v>1441955269</v>
      </c>
      <c r="L2508" s="11">
        <f t="shared" si="235"/>
        <v>42258.047094907408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236"/>
        <v>166.66666666666666</v>
      </c>
      <c r="R2508" s="6">
        <f t="shared" si="237"/>
        <v>15</v>
      </c>
      <c r="S2508" t="str">
        <f t="shared" si="238"/>
        <v>food</v>
      </c>
      <c r="T2508" s="7" t="str">
        <f t="shared" si="239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234"/>
        <v>42134.822962962964</v>
      </c>
      <c r="K2509">
        <v>1428716704</v>
      </c>
      <c r="L2509" s="11">
        <f t="shared" si="235"/>
        <v>42104.822962962964</v>
      </c>
      <c r="M2509" t="b">
        <v>0</v>
      </c>
      <c r="N2509">
        <v>0</v>
      </c>
      <c r="O2509" t="b">
        <v>0</v>
      </c>
      <c r="P2509" t="s">
        <v>8299</v>
      </c>
      <c r="Q2509" s="5" t="e">
        <f t="shared" si="236"/>
        <v>#DIV/0!</v>
      </c>
      <c r="R2509" s="6" t="e">
        <f t="shared" si="237"/>
        <v>#DIV/0!</v>
      </c>
      <c r="S2509" t="str">
        <f t="shared" si="238"/>
        <v>food</v>
      </c>
      <c r="T2509" s="7" t="str">
        <f t="shared" si="239"/>
        <v>restaurants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234"/>
        <v>41865.701782407406</v>
      </c>
      <c r="K2510">
        <v>1405464634</v>
      </c>
      <c r="L2510" s="11">
        <f t="shared" si="235"/>
        <v>41835.701782407406</v>
      </c>
      <c r="M2510" t="b">
        <v>0</v>
      </c>
      <c r="N2510">
        <v>0</v>
      </c>
      <c r="O2510" t="b">
        <v>0</v>
      </c>
      <c r="P2510" t="s">
        <v>8299</v>
      </c>
      <c r="Q2510" s="5" t="e">
        <f t="shared" si="236"/>
        <v>#DIV/0!</v>
      </c>
      <c r="R2510" s="6" t="e">
        <f t="shared" si="237"/>
        <v>#DIV/0!</v>
      </c>
      <c r="S2510" t="str">
        <f t="shared" si="238"/>
        <v>food</v>
      </c>
      <c r="T2510" s="7" t="str">
        <f t="shared" si="239"/>
        <v>restaurants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234"/>
        <v>42114.517928240741</v>
      </c>
      <c r="K2511">
        <v>1424719549</v>
      </c>
      <c r="L2511" s="11">
        <f t="shared" si="235"/>
        <v>42058.559594907405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236"/>
        <v>95</v>
      </c>
      <c r="R2511" s="6">
        <f t="shared" si="237"/>
        <v>35.714285714285715</v>
      </c>
      <c r="S2511" t="str">
        <f t="shared" si="238"/>
        <v>food</v>
      </c>
      <c r="T2511" s="7" t="str">
        <f t="shared" si="239"/>
        <v>restaurants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234"/>
        <v>42138.747361111113</v>
      </c>
      <c r="K2512">
        <v>1426463772</v>
      </c>
      <c r="L2512" s="11">
        <f t="shared" si="235"/>
        <v>42078.747361111113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236"/>
        <v>666.66666666666663</v>
      </c>
      <c r="R2512" s="6">
        <f t="shared" si="237"/>
        <v>37.5</v>
      </c>
      <c r="S2512" t="str">
        <f t="shared" si="238"/>
        <v>food</v>
      </c>
      <c r="T2512" s="7" t="str">
        <f t="shared" si="239"/>
        <v>restaurants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234"/>
        <v>42401.196909722217</v>
      </c>
      <c r="K2513">
        <v>1451731413</v>
      </c>
      <c r="L2513" s="11">
        <f t="shared" si="235"/>
        <v>42371.196909722217</v>
      </c>
      <c r="M2513" t="b">
        <v>0</v>
      </c>
      <c r="N2513">
        <v>0</v>
      </c>
      <c r="O2513" t="b">
        <v>0</v>
      </c>
      <c r="P2513" t="s">
        <v>8299</v>
      </c>
      <c r="Q2513" s="5" t="e">
        <f t="shared" si="236"/>
        <v>#DIV/0!</v>
      </c>
      <c r="R2513" s="6" t="e">
        <f t="shared" si="237"/>
        <v>#DIV/0!</v>
      </c>
      <c r="S2513" t="str">
        <f t="shared" si="238"/>
        <v>food</v>
      </c>
      <c r="T2513" s="7" t="str">
        <f t="shared" si="239"/>
        <v>restaurants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234"/>
        <v>41986.626863425925</v>
      </c>
      <c r="K2514">
        <v>1417208561</v>
      </c>
      <c r="L2514" s="11">
        <f t="shared" si="235"/>
        <v>41971.626863425925</v>
      </c>
      <c r="M2514" t="b">
        <v>0</v>
      </c>
      <c r="N2514">
        <v>0</v>
      </c>
      <c r="O2514" t="b">
        <v>0</v>
      </c>
      <c r="P2514" t="s">
        <v>8299</v>
      </c>
      <c r="Q2514" s="5" t="e">
        <f t="shared" si="236"/>
        <v>#DIV/0!</v>
      </c>
      <c r="R2514" s="6" t="e">
        <f t="shared" si="237"/>
        <v>#DIV/0!</v>
      </c>
      <c r="S2514" t="str">
        <f t="shared" si="238"/>
        <v>food</v>
      </c>
      <c r="T2514" s="7" t="str">
        <f t="shared" si="239"/>
        <v>restaurants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234"/>
        <v>42791.75681712963</v>
      </c>
      <c r="K2515">
        <v>1482883789</v>
      </c>
      <c r="L2515" s="11">
        <f t="shared" si="235"/>
        <v>42731.75681712963</v>
      </c>
      <c r="M2515" t="b">
        <v>0</v>
      </c>
      <c r="N2515">
        <v>0</v>
      </c>
      <c r="O2515" t="b">
        <v>0</v>
      </c>
      <c r="P2515" t="s">
        <v>8299</v>
      </c>
      <c r="Q2515" s="5" t="e">
        <f t="shared" si="236"/>
        <v>#DIV/0!</v>
      </c>
      <c r="R2515" s="6" t="e">
        <f t="shared" si="237"/>
        <v>#DIV/0!</v>
      </c>
      <c r="S2515" t="str">
        <f t="shared" si="238"/>
        <v>food</v>
      </c>
      <c r="T2515" s="7" t="str">
        <f t="shared" si="239"/>
        <v>restaurants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234"/>
        <v>41871.139780092592</v>
      </c>
      <c r="K2516">
        <v>1407057677</v>
      </c>
      <c r="L2516" s="11">
        <f t="shared" si="235"/>
        <v>41854.139780092592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236"/>
        <v>57.142857142857146</v>
      </c>
      <c r="R2516" s="6">
        <f t="shared" si="237"/>
        <v>52.5</v>
      </c>
      <c r="S2516" t="str">
        <f t="shared" si="238"/>
        <v>food</v>
      </c>
      <c r="T2516" s="7" t="str">
        <f t="shared" si="239"/>
        <v>restaurants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234"/>
        <v>42057.589733796296</v>
      </c>
      <c r="K2517">
        <v>1422043753</v>
      </c>
      <c r="L2517" s="11">
        <f t="shared" si="235"/>
        <v>42027.589733796296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236"/>
        <v>5.376344086021505</v>
      </c>
      <c r="R2517" s="6">
        <f t="shared" si="237"/>
        <v>77.5</v>
      </c>
      <c r="S2517" t="str">
        <f t="shared" si="238"/>
        <v>food</v>
      </c>
      <c r="T2517" s="7" t="str">
        <f t="shared" si="239"/>
        <v>restaurants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234"/>
        <v>41972.4450462963</v>
      </c>
      <c r="K2518">
        <v>1414683652</v>
      </c>
      <c r="L2518" s="11">
        <f t="shared" si="235"/>
        <v>41942.403379629628</v>
      </c>
      <c r="M2518" t="b">
        <v>0</v>
      </c>
      <c r="N2518">
        <v>0</v>
      </c>
      <c r="O2518" t="b">
        <v>0</v>
      </c>
      <c r="P2518" t="s">
        <v>8299</v>
      </c>
      <c r="Q2518" s="5" t="e">
        <f t="shared" si="236"/>
        <v>#DIV/0!</v>
      </c>
      <c r="R2518" s="6" t="e">
        <f t="shared" si="237"/>
        <v>#DIV/0!</v>
      </c>
      <c r="S2518" t="str">
        <f t="shared" si="238"/>
        <v>food</v>
      </c>
      <c r="T2518" s="7" t="str">
        <f t="shared" si="239"/>
        <v>restaurants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234"/>
        <v>42082.510763888888</v>
      </c>
      <c r="K2519">
        <v>1424200530</v>
      </c>
      <c r="L2519" s="11">
        <f t="shared" si="235"/>
        <v>42052.552430555559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236"/>
        <v>10.186757215619695</v>
      </c>
      <c r="R2519" s="6">
        <f t="shared" si="237"/>
        <v>53.545454545454547</v>
      </c>
      <c r="S2519" t="str">
        <f t="shared" si="238"/>
        <v>food</v>
      </c>
      <c r="T2519" s="7" t="str">
        <f t="shared" si="239"/>
        <v>restaurants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234"/>
        <v>41956.472546296296</v>
      </c>
      <c r="K2520">
        <v>1413303628</v>
      </c>
      <c r="L2520" s="11">
        <f t="shared" si="235"/>
        <v>41926.430879629632</v>
      </c>
      <c r="M2520" t="b">
        <v>0</v>
      </c>
      <c r="N2520">
        <v>0</v>
      </c>
      <c r="O2520" t="b">
        <v>0</v>
      </c>
      <c r="P2520" t="s">
        <v>8299</v>
      </c>
      <c r="Q2520" s="5" t="e">
        <f t="shared" si="236"/>
        <v>#DIV/0!</v>
      </c>
      <c r="R2520" s="6" t="e">
        <f t="shared" si="237"/>
        <v>#DIV/0!</v>
      </c>
      <c r="S2520" t="str">
        <f t="shared" si="238"/>
        <v>food</v>
      </c>
      <c r="T2520" s="7" t="str">
        <f t="shared" si="239"/>
        <v>restaurants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234"/>
        <v>41838.905138888891</v>
      </c>
      <c r="K2521">
        <v>1403149404</v>
      </c>
      <c r="L2521" s="11">
        <f t="shared" si="235"/>
        <v>41808.905138888891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236"/>
        <v>2307.6923076923076</v>
      </c>
      <c r="R2521" s="6">
        <f t="shared" si="237"/>
        <v>16.25</v>
      </c>
      <c r="S2521" t="str">
        <f t="shared" si="238"/>
        <v>food</v>
      </c>
      <c r="T2521" s="7" t="str">
        <f t="shared" si="239"/>
        <v>restaurants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234"/>
        <v>42658.556250000001</v>
      </c>
      <c r="K2522">
        <v>1472567085</v>
      </c>
      <c r="L2522" s="11">
        <f t="shared" si="235"/>
        <v>42612.350520833337</v>
      </c>
      <c r="M2522" t="b">
        <v>0</v>
      </c>
      <c r="N2522">
        <v>0</v>
      </c>
      <c r="O2522" t="b">
        <v>0</v>
      </c>
      <c r="P2522" t="s">
        <v>8299</v>
      </c>
      <c r="Q2522" s="5" t="e">
        <f t="shared" si="236"/>
        <v>#DIV/0!</v>
      </c>
      <c r="R2522" s="6" t="e">
        <f t="shared" si="237"/>
        <v>#DIV/0!</v>
      </c>
      <c r="S2522" t="str">
        <f t="shared" si="238"/>
        <v>food</v>
      </c>
      <c r="T2522" s="7" t="str">
        <f t="shared" si="239"/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234"/>
        <v>42290.717835648145</v>
      </c>
      <c r="K2523">
        <v>1442963621</v>
      </c>
      <c r="L2523" s="11">
        <f t="shared" si="235"/>
        <v>42269.717835648145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236"/>
        <v>0.91334276877303</v>
      </c>
      <c r="R2523" s="6">
        <f t="shared" si="237"/>
        <v>103.68174242424243</v>
      </c>
      <c r="S2523" t="str">
        <f t="shared" si="238"/>
        <v>music</v>
      </c>
      <c r="T2523" s="7" t="str">
        <f t="shared" si="239"/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234"/>
        <v>42482.369444444441</v>
      </c>
      <c r="K2524">
        <v>1459431960</v>
      </c>
      <c r="L2524" s="11">
        <f t="shared" si="235"/>
        <v>42460.323611111111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236"/>
        <v>1</v>
      </c>
      <c r="R2524" s="6">
        <f t="shared" si="237"/>
        <v>185.18518518518519</v>
      </c>
      <c r="S2524" t="str">
        <f t="shared" si="238"/>
        <v>music</v>
      </c>
      <c r="T2524" s="7" t="str">
        <f t="shared" si="239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234"/>
        <v>41960.767268518517</v>
      </c>
      <c r="K2525">
        <v>1413674692</v>
      </c>
      <c r="L2525" s="11">
        <f t="shared" si="235"/>
        <v>41930.725601851853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236"/>
        <v>0.63920454545454541</v>
      </c>
      <c r="R2525" s="6">
        <f t="shared" si="237"/>
        <v>54.153846153846153</v>
      </c>
      <c r="S2525" t="str">
        <f t="shared" si="238"/>
        <v>music</v>
      </c>
      <c r="T2525" s="7" t="str">
        <f t="shared" si="239"/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234"/>
        <v>41993.9375</v>
      </c>
      <c r="K2526">
        <v>1416338557</v>
      </c>
      <c r="L2526" s="11">
        <f t="shared" si="235"/>
        <v>41961.557372685187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236"/>
        <v>0.98425196850393704</v>
      </c>
      <c r="R2526" s="6">
        <f t="shared" si="237"/>
        <v>177.2093023255814</v>
      </c>
      <c r="S2526" t="str">
        <f t="shared" si="238"/>
        <v>music</v>
      </c>
      <c r="T2526" s="7" t="str">
        <f t="shared" si="239"/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234"/>
        <v>41088.594571759255</v>
      </c>
      <c r="K2527">
        <v>1338322571</v>
      </c>
      <c r="L2527" s="11">
        <f t="shared" si="235"/>
        <v>41058.594571759255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236"/>
        <v>0.99676052828308004</v>
      </c>
      <c r="R2527" s="6">
        <f t="shared" si="237"/>
        <v>100.325</v>
      </c>
      <c r="S2527" t="str">
        <f t="shared" si="238"/>
        <v>music</v>
      </c>
      <c r="T2527" s="7" t="str">
        <f t="shared" si="239"/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234"/>
        <v>41980.957638888889</v>
      </c>
      <c r="K2528">
        <v>1415585474</v>
      </c>
      <c r="L2528" s="11">
        <f t="shared" si="235"/>
        <v>41952.841134259259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236"/>
        <v>0.88534749889331565</v>
      </c>
      <c r="R2528" s="6">
        <f t="shared" si="237"/>
        <v>136.90909090909091</v>
      </c>
      <c r="S2528" t="str">
        <f t="shared" si="238"/>
        <v>music</v>
      </c>
      <c r="T2528" s="7" t="str">
        <f t="shared" si="239"/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234"/>
        <v>41564.915972222225</v>
      </c>
      <c r="K2529">
        <v>1380477691</v>
      </c>
      <c r="L2529" s="11">
        <f t="shared" si="235"/>
        <v>41546.50105324074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236"/>
        <v>0.97919216646266827</v>
      </c>
      <c r="R2529" s="6">
        <f t="shared" si="237"/>
        <v>57.535211267605632</v>
      </c>
      <c r="S2529" t="str">
        <f t="shared" si="238"/>
        <v>music</v>
      </c>
      <c r="T2529" s="7" t="str">
        <f t="shared" si="239"/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234"/>
        <v>42236.208333333328</v>
      </c>
      <c r="K2530">
        <v>1438459303</v>
      </c>
      <c r="L2530" s="11">
        <f t="shared" si="235"/>
        <v>42217.584525462968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236"/>
        <v>0.93240310583474562</v>
      </c>
      <c r="R2530" s="6">
        <f t="shared" si="237"/>
        <v>52.962839506172834</v>
      </c>
      <c r="S2530" t="str">
        <f t="shared" si="238"/>
        <v>music</v>
      </c>
      <c r="T2530" s="7" t="str">
        <f t="shared" si="239"/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234"/>
        <v>40992.7890625</v>
      </c>
      <c r="K2531">
        <v>1328752575</v>
      </c>
      <c r="L2531" s="11">
        <f t="shared" si="235"/>
        <v>40947.830729166664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236"/>
        <v>0.95892600287677798</v>
      </c>
      <c r="R2531" s="6">
        <f t="shared" si="237"/>
        <v>82.328947368421055</v>
      </c>
      <c r="S2531" t="str">
        <f t="shared" si="238"/>
        <v>music</v>
      </c>
      <c r="T2531" s="7" t="str">
        <f t="shared" si="239"/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234"/>
        <v>42113.951388888891</v>
      </c>
      <c r="K2532">
        <v>1426711505</v>
      </c>
      <c r="L2532" s="11">
        <f t="shared" si="235"/>
        <v>42081.614641203705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236"/>
        <v>1</v>
      </c>
      <c r="R2532" s="6">
        <f t="shared" si="237"/>
        <v>135.41666666666666</v>
      </c>
      <c r="S2532" t="str">
        <f t="shared" si="238"/>
        <v>music</v>
      </c>
      <c r="T2532" s="7" t="str">
        <f t="shared" si="239"/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234"/>
        <v>42230.915972222225</v>
      </c>
      <c r="K2533">
        <v>1437668354</v>
      </c>
      <c r="L2533" s="11">
        <f t="shared" si="235"/>
        <v>42208.430023148147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236"/>
        <v>0.99601593625498008</v>
      </c>
      <c r="R2533" s="6">
        <f t="shared" si="237"/>
        <v>74.06557377049181</v>
      </c>
      <c r="S2533" t="str">
        <f t="shared" si="238"/>
        <v>music</v>
      </c>
      <c r="T2533" s="7" t="str">
        <f t="shared" si="239"/>
        <v>classical music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234"/>
        <v>41137.599143518521</v>
      </c>
      <c r="K2534">
        <v>1342556566</v>
      </c>
      <c r="L2534" s="11">
        <f t="shared" si="235"/>
        <v>41107.599143518521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236"/>
        <v>0.79286422200198214</v>
      </c>
      <c r="R2534" s="6">
        <f t="shared" si="237"/>
        <v>84.083333333333329</v>
      </c>
      <c r="S2534" t="str">
        <f t="shared" si="238"/>
        <v>music</v>
      </c>
      <c r="T2534" s="7" t="str">
        <f t="shared" si="239"/>
        <v>classical music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234"/>
        <v>41334.500787037039</v>
      </c>
      <c r="K2535">
        <v>1359568911</v>
      </c>
      <c r="L2535" s="11">
        <f t="shared" si="235"/>
        <v>41304.501284722224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236"/>
        <v>0.90361445783132532</v>
      </c>
      <c r="R2535" s="6">
        <f t="shared" si="237"/>
        <v>61.029411764705884</v>
      </c>
      <c r="S2535" t="str">
        <f t="shared" si="238"/>
        <v>music</v>
      </c>
      <c r="T2535" s="7" t="str">
        <f t="shared" si="239"/>
        <v>classical music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234"/>
        <v>40179</v>
      </c>
      <c r="K2536">
        <v>1257871712</v>
      </c>
      <c r="L2536" s="11">
        <f t="shared" si="235"/>
        <v>40127.450370370367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236"/>
        <v>0.95238095238095233</v>
      </c>
      <c r="R2536" s="6">
        <f t="shared" si="237"/>
        <v>150</v>
      </c>
      <c r="S2536" t="str">
        <f t="shared" si="238"/>
        <v>music</v>
      </c>
      <c r="T2536" s="7" t="str">
        <f t="shared" si="239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234"/>
        <v>41974.582696759258</v>
      </c>
      <c r="K2537">
        <v>1414781945</v>
      </c>
      <c r="L2537" s="11">
        <f t="shared" si="235"/>
        <v>41943.541030092594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236"/>
        <v>0.96362322331968198</v>
      </c>
      <c r="R2537" s="6">
        <f t="shared" si="237"/>
        <v>266.08974358974359</v>
      </c>
      <c r="S2537" t="str">
        <f t="shared" si="238"/>
        <v>music</v>
      </c>
      <c r="T2537" s="7" t="str">
        <f t="shared" si="239"/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234"/>
        <v>41484.856087962966</v>
      </c>
      <c r="K2538">
        <v>1373337166</v>
      </c>
      <c r="L2538" s="11">
        <f t="shared" si="235"/>
        <v>41463.856087962966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236"/>
        <v>0.86206896551724133</v>
      </c>
      <c r="R2538" s="6">
        <f t="shared" si="237"/>
        <v>7.25</v>
      </c>
      <c r="S2538" t="str">
        <f t="shared" si="238"/>
        <v>music</v>
      </c>
      <c r="T2538" s="7" t="str">
        <f t="shared" si="239"/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234"/>
        <v>40756.398784722223</v>
      </c>
      <c r="K2539">
        <v>1307028855</v>
      </c>
      <c r="L2539" s="11">
        <f t="shared" si="235"/>
        <v>40696.398784722223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236"/>
        <v>0.90909090909090906</v>
      </c>
      <c r="R2539" s="6">
        <f t="shared" si="237"/>
        <v>100</v>
      </c>
      <c r="S2539" t="str">
        <f t="shared" si="238"/>
        <v>music</v>
      </c>
      <c r="T2539" s="7" t="str">
        <f t="shared" si="239"/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234"/>
        <v>41328.957638888889</v>
      </c>
      <c r="K2540">
        <v>1359029661</v>
      </c>
      <c r="L2540" s="11">
        <f t="shared" si="235"/>
        <v>41298.259965277779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236"/>
        <v>0.88481785287150438</v>
      </c>
      <c r="R2540" s="6">
        <f t="shared" si="237"/>
        <v>109.96308108108107</v>
      </c>
      <c r="S2540" t="str">
        <f t="shared" si="238"/>
        <v>music</v>
      </c>
      <c r="T2540" s="7" t="str">
        <f t="shared" si="239"/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234"/>
        <v>42037.652222222227</v>
      </c>
      <c r="K2541">
        <v>1417729152</v>
      </c>
      <c r="L2541" s="11">
        <f t="shared" si="235"/>
        <v>41977.652222222227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236"/>
        <v>0.99750623441396513</v>
      </c>
      <c r="R2541" s="6">
        <f t="shared" si="237"/>
        <v>169.91525423728814</v>
      </c>
      <c r="S2541" t="str">
        <f t="shared" si="238"/>
        <v>music</v>
      </c>
      <c r="T2541" s="7" t="str">
        <f t="shared" si="239"/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234"/>
        <v>40845.425011574072</v>
      </c>
      <c r="K2542">
        <v>1314720721</v>
      </c>
      <c r="L2542" s="11">
        <f t="shared" si="235"/>
        <v>40785.425011574072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236"/>
        <v>0.96711798839458418</v>
      </c>
      <c r="R2542" s="6">
        <f t="shared" si="237"/>
        <v>95.740740740740748</v>
      </c>
      <c r="S2542" t="str">
        <f t="shared" si="238"/>
        <v>music</v>
      </c>
      <c r="T2542" s="7" t="str">
        <f t="shared" si="239"/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234"/>
        <v>41543.199282407411</v>
      </c>
      <c r="K2543">
        <v>1375008418</v>
      </c>
      <c r="L2543" s="11">
        <f t="shared" si="235"/>
        <v>41483.199282407411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236"/>
        <v>0.93432995194874535</v>
      </c>
      <c r="R2543" s="6">
        <f t="shared" si="237"/>
        <v>59.460317460317462</v>
      </c>
      <c r="S2543" t="str">
        <f t="shared" si="238"/>
        <v>music</v>
      </c>
      <c r="T2543" s="7" t="str">
        <f t="shared" si="239"/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234"/>
        <v>41547.915972222225</v>
      </c>
      <c r="K2544">
        <v>1377252857</v>
      </c>
      <c r="L2544" s="11">
        <f t="shared" si="235"/>
        <v>41509.176585648151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236"/>
        <v>0.96551724137931039</v>
      </c>
      <c r="R2544" s="6">
        <f t="shared" si="237"/>
        <v>55.769230769230766</v>
      </c>
      <c r="S2544" t="str">
        <f t="shared" si="238"/>
        <v>music</v>
      </c>
      <c r="T2544" s="7" t="str">
        <f t="shared" si="239"/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234"/>
        <v>40544.875</v>
      </c>
      <c r="K2545">
        <v>1291257298</v>
      </c>
      <c r="L2545" s="11">
        <f t="shared" si="235"/>
        <v>40513.857615740737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236"/>
        <v>0.63938618925831203</v>
      </c>
      <c r="R2545" s="6">
        <f t="shared" si="237"/>
        <v>30.076923076923077</v>
      </c>
      <c r="S2545" t="str">
        <f t="shared" si="238"/>
        <v>music</v>
      </c>
      <c r="T2545" s="7" t="str">
        <f t="shared" si="239"/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234"/>
        <v>41098.270474537036</v>
      </c>
      <c r="K2546">
        <v>1339158569</v>
      </c>
      <c r="L2546" s="11">
        <f t="shared" si="235"/>
        <v>41068.270474537036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236"/>
        <v>0.99186669311644515</v>
      </c>
      <c r="R2546" s="6">
        <f t="shared" si="237"/>
        <v>88.438596491228068</v>
      </c>
      <c r="S2546" t="str">
        <f t="shared" si="238"/>
        <v>music</v>
      </c>
      <c r="T2546" s="7" t="str">
        <f t="shared" si="239"/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234"/>
        <v>42061.770833333328</v>
      </c>
      <c r="K2547">
        <v>1421983138</v>
      </c>
      <c r="L2547" s="11">
        <f t="shared" si="235"/>
        <v>42026.888171296298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236"/>
        <v>0.51203277009728621</v>
      </c>
      <c r="R2547" s="6">
        <f t="shared" si="237"/>
        <v>64.032786885245898</v>
      </c>
      <c r="S2547" t="str">
        <f t="shared" si="238"/>
        <v>music</v>
      </c>
      <c r="T2547" s="7" t="str">
        <f t="shared" si="239"/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234"/>
        <v>41551.958333333336</v>
      </c>
      <c r="K2548">
        <v>1378586179</v>
      </c>
      <c r="L2548" s="11">
        <f t="shared" si="235"/>
        <v>41524.608553240745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236"/>
        <v>0.8951406649616368</v>
      </c>
      <c r="R2548" s="6">
        <f t="shared" si="237"/>
        <v>60.153846153846153</v>
      </c>
      <c r="S2548" t="str">
        <f t="shared" si="238"/>
        <v>music</v>
      </c>
      <c r="T2548" s="7" t="str">
        <f t="shared" si="239"/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234"/>
        <v>41003.481516203705</v>
      </c>
      <c r="K2549">
        <v>1330972403</v>
      </c>
      <c r="L2549" s="11">
        <f t="shared" si="235"/>
        <v>40973.523182870369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236"/>
        <v>0.83434466019417475</v>
      </c>
      <c r="R2549" s="6">
        <f t="shared" si="237"/>
        <v>49.194029850746269</v>
      </c>
      <c r="S2549" t="str">
        <f t="shared" si="238"/>
        <v>music</v>
      </c>
      <c r="T2549" s="7" t="str">
        <f t="shared" si="239"/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234"/>
        <v>42642.935416666667</v>
      </c>
      <c r="K2550">
        <v>1473087637</v>
      </c>
      <c r="L2550" s="11">
        <f t="shared" si="235"/>
        <v>42618.375428240739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236"/>
        <v>0.98183603338242509</v>
      </c>
      <c r="R2550" s="6">
        <f t="shared" si="237"/>
        <v>165.16216216216216</v>
      </c>
      <c r="S2550" t="str">
        <f t="shared" si="238"/>
        <v>music</v>
      </c>
      <c r="T2550" s="7" t="str">
        <f t="shared" si="239"/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234"/>
        <v>41425.458333333336</v>
      </c>
      <c r="K2551">
        <v>1366999870</v>
      </c>
      <c r="L2551" s="11">
        <f t="shared" si="235"/>
        <v>41390.507754629631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236"/>
        <v>0.97273853779429986</v>
      </c>
      <c r="R2551" s="6">
        <f t="shared" si="237"/>
        <v>43.621621621621621</v>
      </c>
      <c r="S2551" t="str">
        <f t="shared" si="238"/>
        <v>music</v>
      </c>
      <c r="T2551" s="7" t="str">
        <f t="shared" si="239"/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234"/>
        <v>42284.915972222225</v>
      </c>
      <c r="K2552">
        <v>1439392406</v>
      </c>
      <c r="L2552" s="11">
        <f t="shared" si="235"/>
        <v>42228.384328703702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236"/>
        <v>0.99160945842868042</v>
      </c>
      <c r="R2552" s="6">
        <f t="shared" si="237"/>
        <v>43.7</v>
      </c>
      <c r="S2552" t="str">
        <f t="shared" si="238"/>
        <v>music</v>
      </c>
      <c r="T2552" s="7" t="str">
        <f t="shared" si="239"/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234"/>
        <v>40989.616666666669</v>
      </c>
      <c r="K2553">
        <v>1329890585</v>
      </c>
      <c r="L2553" s="11">
        <f t="shared" si="235"/>
        <v>40961.002141203702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236"/>
        <v>0.97338100913786252</v>
      </c>
      <c r="R2553" s="6">
        <f t="shared" si="237"/>
        <v>67.419642857142861</v>
      </c>
      <c r="S2553" t="str">
        <f t="shared" si="238"/>
        <v>music</v>
      </c>
      <c r="T2553" s="7" t="str">
        <f t="shared" si="239"/>
        <v>classical music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234"/>
        <v>42799.559965277775</v>
      </c>
      <c r="K2554">
        <v>1486149981</v>
      </c>
      <c r="L2554" s="11">
        <f t="shared" si="235"/>
        <v>42769.559965277775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236"/>
        <v>0.93896713615023475</v>
      </c>
      <c r="R2554" s="6">
        <f t="shared" si="237"/>
        <v>177.5</v>
      </c>
      <c r="S2554" t="str">
        <f t="shared" si="238"/>
        <v>music</v>
      </c>
      <c r="T2554" s="7" t="str">
        <f t="shared" si="239"/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234"/>
        <v>41172.949155092589</v>
      </c>
      <c r="K2555">
        <v>1343018807</v>
      </c>
      <c r="L2555" s="11">
        <f t="shared" si="235"/>
        <v>41112.949155092589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236"/>
        <v>0.64294899271324479</v>
      </c>
      <c r="R2555" s="6">
        <f t="shared" si="237"/>
        <v>38.883333333333333</v>
      </c>
      <c r="S2555" t="str">
        <f t="shared" si="238"/>
        <v>music</v>
      </c>
      <c r="T2555" s="7" t="str">
        <f t="shared" si="239"/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234"/>
        <v>42155.915972222225</v>
      </c>
      <c r="K2556">
        <v>1430445163</v>
      </c>
      <c r="L2556" s="11">
        <f t="shared" si="235"/>
        <v>42124.828275462962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236"/>
        <v>0.81433224755700329</v>
      </c>
      <c r="R2556" s="6">
        <f t="shared" si="237"/>
        <v>54.985074626865675</v>
      </c>
      <c r="S2556" t="str">
        <f t="shared" si="238"/>
        <v>music</v>
      </c>
      <c r="T2556" s="7" t="str">
        <f t="shared" si="239"/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234"/>
        <v>41057.405011574076</v>
      </c>
      <c r="K2557">
        <v>1335541393</v>
      </c>
      <c r="L2557" s="11">
        <f t="shared" si="235"/>
        <v>41026.405011574076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236"/>
        <v>0.9315323707498836</v>
      </c>
      <c r="R2557" s="6">
        <f t="shared" si="237"/>
        <v>61.342857142857142</v>
      </c>
      <c r="S2557" t="str">
        <f t="shared" si="238"/>
        <v>music</v>
      </c>
      <c r="T2557" s="7" t="str">
        <f t="shared" si="239"/>
        <v>classical music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234"/>
        <v>41267.741400462961</v>
      </c>
      <c r="K2558">
        <v>1352504857</v>
      </c>
      <c r="L2558" s="11">
        <f t="shared" si="235"/>
        <v>41222.741400462961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236"/>
        <v>0.94783715012722647</v>
      </c>
      <c r="R2558" s="6">
        <f t="shared" si="237"/>
        <v>23.117647058823529</v>
      </c>
      <c r="S2558" t="str">
        <f t="shared" si="238"/>
        <v>music</v>
      </c>
      <c r="T2558" s="7" t="str">
        <f t="shared" si="239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234"/>
        <v>41774.495208333334</v>
      </c>
      <c r="K2559">
        <v>1397584386</v>
      </c>
      <c r="L2559" s="11">
        <f t="shared" si="235"/>
        <v>41744.495208333334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236"/>
        <v>0.84427767354596628</v>
      </c>
      <c r="R2559" s="6">
        <f t="shared" si="237"/>
        <v>29.611111111111111</v>
      </c>
      <c r="S2559" t="str">
        <f t="shared" si="238"/>
        <v>music</v>
      </c>
      <c r="T2559" s="7" t="str">
        <f t="shared" si="239"/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234"/>
        <v>42125.332638888889</v>
      </c>
      <c r="K2560">
        <v>1427747906</v>
      </c>
      <c r="L2560" s="11">
        <f t="shared" si="235"/>
        <v>42093.610023148147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236"/>
        <v>0.91844232182218954</v>
      </c>
      <c r="R2560" s="6">
        <f t="shared" si="237"/>
        <v>75.611111111111114</v>
      </c>
      <c r="S2560" t="str">
        <f t="shared" si="238"/>
        <v>music</v>
      </c>
      <c r="T2560" s="7" t="str">
        <f t="shared" si="239"/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234"/>
        <v>40862.567361111112</v>
      </c>
      <c r="K2561">
        <v>1318539484</v>
      </c>
      <c r="L2561" s="11">
        <f t="shared" si="235"/>
        <v>40829.623657407406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236"/>
        <v>0.898876404494382</v>
      </c>
      <c r="R2561" s="6">
        <f t="shared" si="237"/>
        <v>35.6</v>
      </c>
      <c r="S2561" t="str">
        <f t="shared" si="238"/>
        <v>music</v>
      </c>
      <c r="T2561" s="7" t="str">
        <f t="shared" si="239"/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234"/>
        <v>42069.701087962967</v>
      </c>
      <c r="K2562">
        <v>1423090174</v>
      </c>
      <c r="L2562" s="11">
        <f t="shared" si="235"/>
        <v>42039.701087962967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236"/>
        <v>0.99900099900099903</v>
      </c>
      <c r="R2562" s="6">
        <f t="shared" si="237"/>
        <v>143</v>
      </c>
      <c r="S2562" t="str">
        <f t="shared" si="238"/>
        <v>music</v>
      </c>
      <c r="T2562" s="7" t="str">
        <f t="shared" si="239"/>
        <v>classical music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240">(I2563/86400)+25569+(-6/24)</f>
        <v>42290.278807870374</v>
      </c>
      <c r="K2563">
        <v>1442148089</v>
      </c>
      <c r="L2563" s="11">
        <f t="shared" ref="L2563:L2626" si="241">(K2563/86400)+25569+(-6/24)</f>
        <v>42260.278807870374</v>
      </c>
      <c r="M2563" t="b">
        <v>0</v>
      </c>
      <c r="N2563">
        <v>0</v>
      </c>
      <c r="O2563" t="b">
        <v>0</v>
      </c>
      <c r="P2563" t="s">
        <v>8284</v>
      </c>
      <c r="Q2563" s="5" t="e">
        <f t="shared" ref="Q2563:Q2626" si="242">D2563/E2563</f>
        <v>#DIV/0!</v>
      </c>
      <c r="R2563" s="6" t="e">
        <f t="shared" ref="R2563:R2626" si="243">E2563/N2563</f>
        <v>#DIV/0!</v>
      </c>
      <c r="S2563" t="str">
        <f t="shared" ref="S2563:S2626" si="244">LEFT(P2563,SEARCH("/",P2563,1)-1)</f>
        <v>food</v>
      </c>
      <c r="T2563" s="7" t="str">
        <f t="shared" ref="T2563:T2626" si="245">RIGHT(P2563,LEN(P2563) - SEARCH("/", P2563, SEARCH("/", P2563)))</f>
        <v>food trucks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240"/>
        <v>42654.274756944447</v>
      </c>
      <c r="K2564">
        <v>1471005339</v>
      </c>
      <c r="L2564" s="11">
        <f t="shared" si="241"/>
        <v>42594.274756944447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242"/>
        <v>133.33333333333334</v>
      </c>
      <c r="R2564" s="6">
        <f t="shared" si="243"/>
        <v>25</v>
      </c>
      <c r="S2564" t="str">
        <f t="shared" si="244"/>
        <v>food</v>
      </c>
      <c r="T2564" s="7" t="str">
        <f t="shared" si="245"/>
        <v>food trucks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240"/>
        <v>42214.889479166668</v>
      </c>
      <c r="K2565">
        <v>1433042451</v>
      </c>
      <c r="L2565" s="11">
        <f t="shared" si="241"/>
        <v>42154.889479166668</v>
      </c>
      <c r="M2565" t="b">
        <v>0</v>
      </c>
      <c r="N2565">
        <v>0</v>
      </c>
      <c r="O2565" t="b">
        <v>0</v>
      </c>
      <c r="P2565" t="s">
        <v>8284</v>
      </c>
      <c r="Q2565" s="5" t="e">
        <f t="shared" si="242"/>
        <v>#DIV/0!</v>
      </c>
      <c r="R2565" s="6" t="e">
        <f t="shared" si="243"/>
        <v>#DIV/0!</v>
      </c>
      <c r="S2565" t="str">
        <f t="shared" si="244"/>
        <v>food</v>
      </c>
      <c r="T2565" s="7" t="str">
        <f t="shared" si="245"/>
        <v>food trucks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240"/>
        <v>41851.790497685186</v>
      </c>
      <c r="K2566">
        <v>1404262699</v>
      </c>
      <c r="L2566" s="11">
        <f t="shared" si="241"/>
        <v>41821.790497685186</v>
      </c>
      <c r="M2566" t="b">
        <v>0</v>
      </c>
      <c r="N2566">
        <v>0</v>
      </c>
      <c r="O2566" t="b">
        <v>0</v>
      </c>
      <c r="P2566" t="s">
        <v>8284</v>
      </c>
      <c r="Q2566" s="5" t="e">
        <f t="shared" si="242"/>
        <v>#DIV/0!</v>
      </c>
      <c r="R2566" s="6" t="e">
        <f t="shared" si="243"/>
        <v>#DIV/0!</v>
      </c>
      <c r="S2566" t="str">
        <f t="shared" si="244"/>
        <v>food</v>
      </c>
      <c r="T2566" s="7" t="str">
        <f t="shared" si="245"/>
        <v>food trucks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240"/>
        <v>42499.618055555555</v>
      </c>
      <c r="K2567">
        <v>1457710589</v>
      </c>
      <c r="L2567" s="11">
        <f t="shared" si="241"/>
        <v>42440.400335648148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242"/>
        <v>100</v>
      </c>
      <c r="R2567" s="6">
        <f t="shared" si="243"/>
        <v>100</v>
      </c>
      <c r="S2567" t="str">
        <f t="shared" si="244"/>
        <v>food</v>
      </c>
      <c r="T2567" s="7" t="str">
        <f t="shared" si="245"/>
        <v>food trucks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240"/>
        <v>41872.730879629627</v>
      </c>
      <c r="K2568">
        <v>1406071948</v>
      </c>
      <c r="L2568" s="11">
        <f t="shared" si="241"/>
        <v>41842.730879629627</v>
      </c>
      <c r="M2568" t="b">
        <v>0</v>
      </c>
      <c r="N2568">
        <v>0</v>
      </c>
      <c r="O2568" t="b">
        <v>0</v>
      </c>
      <c r="P2568" t="s">
        <v>8284</v>
      </c>
      <c r="Q2568" s="5" t="e">
        <f t="shared" si="242"/>
        <v>#DIV/0!</v>
      </c>
      <c r="R2568" s="6" t="e">
        <f t="shared" si="243"/>
        <v>#DIV/0!</v>
      </c>
      <c r="S2568" t="str">
        <f t="shared" si="244"/>
        <v>food</v>
      </c>
      <c r="T2568" s="7" t="str">
        <f t="shared" si="245"/>
        <v>food trucks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240"/>
        <v>42117.628912037035</v>
      </c>
      <c r="K2569">
        <v>1427231138</v>
      </c>
      <c r="L2569" s="11">
        <f t="shared" si="241"/>
        <v>42087.628912037035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242"/>
        <v>375</v>
      </c>
      <c r="R2569" s="6">
        <f t="shared" si="243"/>
        <v>60</v>
      </c>
      <c r="S2569" t="str">
        <f t="shared" si="244"/>
        <v>food</v>
      </c>
      <c r="T2569" s="7" t="str">
        <f t="shared" si="245"/>
        <v>food trucks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240"/>
        <v>42614.416597222225</v>
      </c>
      <c r="K2570">
        <v>1470153594</v>
      </c>
      <c r="L2570" s="11">
        <f t="shared" si="241"/>
        <v>42584.416597222225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242"/>
        <v>200</v>
      </c>
      <c r="R2570" s="6">
        <f t="shared" si="243"/>
        <v>50</v>
      </c>
      <c r="S2570" t="str">
        <f t="shared" si="244"/>
        <v>food</v>
      </c>
      <c r="T2570" s="7" t="str">
        <f t="shared" si="245"/>
        <v>food trucks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240"/>
        <v>42263.855462962965</v>
      </c>
      <c r="K2571">
        <v>1439865112</v>
      </c>
      <c r="L2571" s="11">
        <f t="shared" si="241"/>
        <v>42233.855462962965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242"/>
        <v>44.827586206896555</v>
      </c>
      <c r="R2571" s="6">
        <f t="shared" si="243"/>
        <v>72.5</v>
      </c>
      <c r="S2571" t="str">
        <f t="shared" si="244"/>
        <v>food</v>
      </c>
      <c r="T2571" s="7" t="str">
        <f t="shared" si="245"/>
        <v>food trucks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240"/>
        <v>42774.653182870374</v>
      </c>
      <c r="K2572">
        <v>1483998035</v>
      </c>
      <c r="L2572" s="11">
        <f t="shared" si="241"/>
        <v>42744.653182870374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242"/>
        <v>118.64406779661017</v>
      </c>
      <c r="R2572" s="6">
        <f t="shared" si="243"/>
        <v>29.5</v>
      </c>
      <c r="S2572" t="str">
        <f t="shared" si="244"/>
        <v>food</v>
      </c>
      <c r="T2572" s="7" t="str">
        <f t="shared" si="245"/>
        <v>food trucks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240"/>
        <v>42509.091678240744</v>
      </c>
      <c r="K2573">
        <v>1458461521</v>
      </c>
      <c r="L2573" s="11">
        <f t="shared" si="241"/>
        <v>42449.091678240744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242"/>
        <v>400</v>
      </c>
      <c r="R2573" s="6">
        <f t="shared" si="243"/>
        <v>62.5</v>
      </c>
      <c r="S2573" t="str">
        <f t="shared" si="244"/>
        <v>food</v>
      </c>
      <c r="T2573" s="7" t="str">
        <f t="shared" si="245"/>
        <v>food trucks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240"/>
        <v>42106.869409722218</v>
      </c>
      <c r="K2574">
        <v>1426301517</v>
      </c>
      <c r="L2574" s="11">
        <f t="shared" si="241"/>
        <v>42076.869409722218</v>
      </c>
      <c r="M2574" t="b">
        <v>0</v>
      </c>
      <c r="N2574">
        <v>0</v>
      </c>
      <c r="O2574" t="b">
        <v>0</v>
      </c>
      <c r="P2574" t="s">
        <v>8284</v>
      </c>
      <c r="Q2574" s="5" t="e">
        <f t="shared" si="242"/>
        <v>#DIV/0!</v>
      </c>
      <c r="R2574" s="6" t="e">
        <f t="shared" si="243"/>
        <v>#DIV/0!</v>
      </c>
      <c r="S2574" t="str">
        <f t="shared" si="244"/>
        <v>food</v>
      </c>
      <c r="T2574" s="7" t="str">
        <f t="shared" si="245"/>
        <v>food trucks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240"/>
        <v>41874.342002314814</v>
      </c>
      <c r="K2575">
        <v>1404915149</v>
      </c>
      <c r="L2575" s="11">
        <f t="shared" si="241"/>
        <v>41829.342002314814</v>
      </c>
      <c r="M2575" t="b">
        <v>0</v>
      </c>
      <c r="N2575">
        <v>0</v>
      </c>
      <c r="O2575" t="b">
        <v>0</v>
      </c>
      <c r="P2575" t="s">
        <v>8284</v>
      </c>
      <c r="Q2575" s="5" t="e">
        <f t="shared" si="242"/>
        <v>#DIV/0!</v>
      </c>
      <c r="R2575" s="6" t="e">
        <f t="shared" si="243"/>
        <v>#DIV/0!</v>
      </c>
      <c r="S2575" t="str">
        <f t="shared" si="244"/>
        <v>food</v>
      </c>
      <c r="T2575" s="7" t="str">
        <f t="shared" si="245"/>
        <v>food trucks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240"/>
        <v>42508.575752314813</v>
      </c>
      <c r="K2576">
        <v>1461786545</v>
      </c>
      <c r="L2576" s="11">
        <f t="shared" si="241"/>
        <v>42487.575752314813</v>
      </c>
      <c r="M2576" t="b">
        <v>0</v>
      </c>
      <c r="N2576">
        <v>0</v>
      </c>
      <c r="O2576" t="b">
        <v>0</v>
      </c>
      <c r="P2576" t="s">
        <v>8284</v>
      </c>
      <c r="Q2576" s="5" t="e">
        <f t="shared" si="242"/>
        <v>#DIV/0!</v>
      </c>
      <c r="R2576" s="6" t="e">
        <f t="shared" si="243"/>
        <v>#DIV/0!</v>
      </c>
      <c r="S2576" t="str">
        <f t="shared" si="244"/>
        <v>food</v>
      </c>
      <c r="T2576" s="7" t="str">
        <f t="shared" si="245"/>
        <v>food trucks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240"/>
        <v>42015.858726851853</v>
      </c>
      <c r="K2577">
        <v>1418438194</v>
      </c>
      <c r="L2577" s="11">
        <f t="shared" si="241"/>
        <v>41985.858726851853</v>
      </c>
      <c r="M2577" t="b">
        <v>0</v>
      </c>
      <c r="N2577">
        <v>0</v>
      </c>
      <c r="O2577" t="b">
        <v>0</v>
      </c>
      <c r="P2577" t="s">
        <v>8284</v>
      </c>
      <c r="Q2577" s="5" t="e">
        <f t="shared" si="242"/>
        <v>#DIV/0!</v>
      </c>
      <c r="R2577" s="6" t="e">
        <f t="shared" si="243"/>
        <v>#DIV/0!</v>
      </c>
      <c r="S2577" t="str">
        <f t="shared" si="244"/>
        <v>food</v>
      </c>
      <c r="T2577" s="7" t="str">
        <f t="shared" si="245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240"/>
        <v>42104.718136574069</v>
      </c>
      <c r="K2578">
        <v>1424823247</v>
      </c>
      <c r="L2578" s="11">
        <f t="shared" si="241"/>
        <v>42059.75980324074</v>
      </c>
      <c r="M2578" t="b">
        <v>0</v>
      </c>
      <c r="N2578">
        <v>0</v>
      </c>
      <c r="O2578" t="b">
        <v>0</v>
      </c>
      <c r="P2578" t="s">
        <v>8284</v>
      </c>
      <c r="Q2578" s="5" t="e">
        <f t="shared" si="242"/>
        <v>#DIV/0!</v>
      </c>
      <c r="R2578" s="6" t="e">
        <f t="shared" si="243"/>
        <v>#DIV/0!</v>
      </c>
      <c r="S2578" t="str">
        <f t="shared" si="244"/>
        <v>food</v>
      </c>
      <c r="T2578" s="7" t="str">
        <f t="shared" si="245"/>
        <v>food trucks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240"/>
        <v>41855.570567129631</v>
      </c>
      <c r="K2579">
        <v>1405021297</v>
      </c>
      <c r="L2579" s="11">
        <f t="shared" si="241"/>
        <v>41830.570567129631</v>
      </c>
      <c r="M2579" t="b">
        <v>0</v>
      </c>
      <c r="N2579">
        <v>0</v>
      </c>
      <c r="O2579" t="b">
        <v>0</v>
      </c>
      <c r="P2579" t="s">
        <v>8284</v>
      </c>
      <c r="Q2579" s="5" t="e">
        <f t="shared" si="242"/>
        <v>#DIV/0!</v>
      </c>
      <c r="R2579" s="6" t="e">
        <f t="shared" si="243"/>
        <v>#DIV/0!</v>
      </c>
      <c r="S2579" t="str">
        <f t="shared" si="244"/>
        <v>food</v>
      </c>
      <c r="T2579" s="7" t="str">
        <f t="shared" si="245"/>
        <v>food trucks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240"/>
        <v>42286.458333333328</v>
      </c>
      <c r="K2580">
        <v>1440203579</v>
      </c>
      <c r="L2580" s="11">
        <f t="shared" si="241"/>
        <v>42237.772905092592</v>
      </c>
      <c r="M2580" t="b">
        <v>0</v>
      </c>
      <c r="N2580">
        <v>0</v>
      </c>
      <c r="O2580" t="b">
        <v>0</v>
      </c>
      <c r="P2580" t="s">
        <v>8284</v>
      </c>
      <c r="Q2580" s="5" t="e">
        <f t="shared" si="242"/>
        <v>#DIV/0!</v>
      </c>
      <c r="R2580" s="6" t="e">
        <f t="shared" si="243"/>
        <v>#DIV/0!</v>
      </c>
      <c r="S2580" t="str">
        <f t="shared" si="244"/>
        <v>food</v>
      </c>
      <c r="T2580" s="7" t="str">
        <f t="shared" si="245"/>
        <v>food trucks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240"/>
        <v>41897.579895833333</v>
      </c>
      <c r="K2581">
        <v>1405626903</v>
      </c>
      <c r="L2581" s="11">
        <f t="shared" si="241"/>
        <v>41837.579895833333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242"/>
        <v>722.02166064981952</v>
      </c>
      <c r="R2581" s="6">
        <f t="shared" si="243"/>
        <v>23.083333333333332</v>
      </c>
      <c r="S2581" t="str">
        <f t="shared" si="244"/>
        <v>food</v>
      </c>
      <c r="T2581" s="7" t="str">
        <f t="shared" si="245"/>
        <v>food trucks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240"/>
        <v>42139.875</v>
      </c>
      <c r="K2582">
        <v>1429170603</v>
      </c>
      <c r="L2582" s="11">
        <f t="shared" si="241"/>
        <v>42110.076423611114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242"/>
        <v>166.66666666666666</v>
      </c>
      <c r="R2582" s="6">
        <f t="shared" si="243"/>
        <v>25.5</v>
      </c>
      <c r="S2582" t="str">
        <f t="shared" si="244"/>
        <v>food</v>
      </c>
      <c r="T2582" s="7" t="str">
        <f t="shared" si="245"/>
        <v>food trucks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240"/>
        <v>42324.420115740737</v>
      </c>
      <c r="K2583">
        <v>1445094298</v>
      </c>
      <c r="L2583" s="11">
        <f t="shared" si="241"/>
        <v>42294.378449074073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242"/>
        <v>9.433962264150944</v>
      </c>
      <c r="R2583" s="6">
        <f t="shared" si="243"/>
        <v>48.18181818181818</v>
      </c>
      <c r="S2583" t="str">
        <f t="shared" si="244"/>
        <v>food</v>
      </c>
      <c r="T2583" s="7" t="str">
        <f t="shared" si="245"/>
        <v>food trucks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240"/>
        <v>42672.738819444443</v>
      </c>
      <c r="K2584">
        <v>1475192634</v>
      </c>
      <c r="L2584" s="11">
        <f t="shared" si="241"/>
        <v>42642.738819444443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242"/>
        <v>90000</v>
      </c>
      <c r="R2584" s="6">
        <f t="shared" si="243"/>
        <v>1</v>
      </c>
      <c r="S2584" t="str">
        <f t="shared" si="244"/>
        <v>food</v>
      </c>
      <c r="T2584" s="7" t="str">
        <f t="shared" si="245"/>
        <v>food trucks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240"/>
        <v>42079.477777777778</v>
      </c>
      <c r="K2585">
        <v>1421346480</v>
      </c>
      <c r="L2585" s="11">
        <f t="shared" si="241"/>
        <v>42019.51944444445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242"/>
        <v>200</v>
      </c>
      <c r="R2585" s="6">
        <f t="shared" si="243"/>
        <v>1</v>
      </c>
      <c r="S2585" t="str">
        <f t="shared" si="244"/>
        <v>food</v>
      </c>
      <c r="T2585" s="7" t="str">
        <f t="shared" si="245"/>
        <v>food trucks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240"/>
        <v>42169.923252314809</v>
      </c>
      <c r="K2586">
        <v>1431749369</v>
      </c>
      <c r="L2586" s="11">
        <f t="shared" si="241"/>
        <v>42139.923252314809</v>
      </c>
      <c r="M2586" t="b">
        <v>0</v>
      </c>
      <c r="N2586">
        <v>0</v>
      </c>
      <c r="O2586" t="b">
        <v>0</v>
      </c>
      <c r="P2586" t="s">
        <v>8284</v>
      </c>
      <c r="Q2586" s="5" t="e">
        <f t="shared" si="242"/>
        <v>#DIV/0!</v>
      </c>
      <c r="R2586" s="6" t="e">
        <f t="shared" si="243"/>
        <v>#DIV/0!</v>
      </c>
      <c r="S2586" t="str">
        <f t="shared" si="244"/>
        <v>food</v>
      </c>
      <c r="T2586" s="7" t="str">
        <f t="shared" si="245"/>
        <v>food trucks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240"/>
        <v>41825.713333333333</v>
      </c>
      <c r="K2587">
        <v>1402009632</v>
      </c>
      <c r="L2587" s="11">
        <f t="shared" si="241"/>
        <v>41795.713333333333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242"/>
        <v>600</v>
      </c>
      <c r="R2587" s="6">
        <f t="shared" si="243"/>
        <v>50</v>
      </c>
      <c r="S2587" t="str">
        <f t="shared" si="244"/>
        <v>food</v>
      </c>
      <c r="T2587" s="7" t="str">
        <f t="shared" si="245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240"/>
        <v>42363.080277777779</v>
      </c>
      <c r="K2588">
        <v>1448438136</v>
      </c>
      <c r="L2588" s="11">
        <f t="shared" si="241"/>
        <v>42333.080277777779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242"/>
        <v>600</v>
      </c>
      <c r="R2588" s="6">
        <f t="shared" si="243"/>
        <v>5</v>
      </c>
      <c r="S2588" t="str">
        <f t="shared" si="244"/>
        <v>food</v>
      </c>
      <c r="T2588" s="7" t="str">
        <f t="shared" si="245"/>
        <v>food trucks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240"/>
        <v>42368.425381944442</v>
      </c>
      <c r="K2589">
        <v>1448899953</v>
      </c>
      <c r="L2589" s="11">
        <f t="shared" si="241"/>
        <v>42338.425381944442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242"/>
        <v>41.084634346754314</v>
      </c>
      <c r="R2589" s="6">
        <f t="shared" si="243"/>
        <v>202.83333333333334</v>
      </c>
      <c r="S2589" t="str">
        <f t="shared" si="244"/>
        <v>food</v>
      </c>
      <c r="T2589" s="7" t="str">
        <f t="shared" si="245"/>
        <v>food trucks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240"/>
        <v>42094.301388888889</v>
      </c>
      <c r="K2590">
        <v>1423325626</v>
      </c>
      <c r="L2590" s="11">
        <f t="shared" si="241"/>
        <v>42042.426226851851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242"/>
        <v>25.751072961373392</v>
      </c>
      <c r="R2590" s="6">
        <f t="shared" si="243"/>
        <v>29.125</v>
      </c>
      <c r="S2590" t="str">
        <f t="shared" si="244"/>
        <v>food</v>
      </c>
      <c r="T2590" s="7" t="str">
        <f t="shared" si="245"/>
        <v>food trucks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240"/>
        <v>42452.244525462964</v>
      </c>
      <c r="K2591">
        <v>1456145527</v>
      </c>
      <c r="L2591" s="11">
        <f t="shared" si="241"/>
        <v>42422.286192129628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242"/>
        <v>10000</v>
      </c>
      <c r="R2591" s="6">
        <f t="shared" si="243"/>
        <v>5</v>
      </c>
      <c r="S2591" t="str">
        <f t="shared" si="244"/>
        <v>food</v>
      </c>
      <c r="T2591" s="7" t="str">
        <f t="shared" si="245"/>
        <v>food trucks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240"/>
        <v>42395.339085648149</v>
      </c>
      <c r="K2592">
        <v>1453212497</v>
      </c>
      <c r="L2592" s="11">
        <f t="shared" si="241"/>
        <v>42388.339085648149</v>
      </c>
      <c r="M2592" t="b">
        <v>0</v>
      </c>
      <c r="N2592">
        <v>0</v>
      </c>
      <c r="O2592" t="b">
        <v>0</v>
      </c>
      <c r="P2592" t="s">
        <v>8284</v>
      </c>
      <c r="Q2592" s="5" t="e">
        <f t="shared" si="242"/>
        <v>#DIV/0!</v>
      </c>
      <c r="R2592" s="6" t="e">
        <f t="shared" si="243"/>
        <v>#DIV/0!</v>
      </c>
      <c r="S2592" t="str">
        <f t="shared" si="244"/>
        <v>food</v>
      </c>
      <c r="T2592" s="7" t="str">
        <f t="shared" si="245"/>
        <v>food trucks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240"/>
        <v>42442.614861111113</v>
      </c>
      <c r="K2593">
        <v>1452721524</v>
      </c>
      <c r="L2593" s="11">
        <f t="shared" si="241"/>
        <v>42382.656527777777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242"/>
        <v>57.692307692307693</v>
      </c>
      <c r="R2593" s="6">
        <f t="shared" si="243"/>
        <v>13</v>
      </c>
      <c r="S2593" t="str">
        <f t="shared" si="244"/>
        <v>food</v>
      </c>
      <c r="T2593" s="7" t="str">
        <f t="shared" si="245"/>
        <v>food trucks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240"/>
        <v>41917.551168981481</v>
      </c>
      <c r="K2594">
        <v>1409944421</v>
      </c>
      <c r="L2594" s="11">
        <f t="shared" si="241"/>
        <v>41887.551168981481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242"/>
        <v>600</v>
      </c>
      <c r="R2594" s="6">
        <f t="shared" si="243"/>
        <v>50</v>
      </c>
      <c r="S2594" t="str">
        <f t="shared" si="244"/>
        <v>food</v>
      </c>
      <c r="T2594" s="7" t="str">
        <f t="shared" si="245"/>
        <v>food trucks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240"/>
        <v>42119.595208333332</v>
      </c>
      <c r="K2595">
        <v>1427401026</v>
      </c>
      <c r="L2595" s="11">
        <f t="shared" si="241"/>
        <v>42089.595208333332</v>
      </c>
      <c r="M2595" t="b">
        <v>0</v>
      </c>
      <c r="N2595">
        <v>0</v>
      </c>
      <c r="O2595" t="b">
        <v>0</v>
      </c>
      <c r="P2595" t="s">
        <v>8284</v>
      </c>
      <c r="Q2595" s="5" t="e">
        <f t="shared" si="242"/>
        <v>#DIV/0!</v>
      </c>
      <c r="R2595" s="6" t="e">
        <f t="shared" si="243"/>
        <v>#DIV/0!</v>
      </c>
      <c r="S2595" t="str">
        <f t="shared" si="244"/>
        <v>food</v>
      </c>
      <c r="T2595" s="7" t="str">
        <f t="shared" si="245"/>
        <v>food trucks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240"/>
        <v>41858.717916666668</v>
      </c>
      <c r="K2596">
        <v>1404861228</v>
      </c>
      <c r="L2596" s="11">
        <f t="shared" si="241"/>
        <v>41828.717916666668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242"/>
        <v>80000</v>
      </c>
      <c r="R2596" s="6">
        <f t="shared" si="243"/>
        <v>1</v>
      </c>
      <c r="S2596" t="str">
        <f t="shared" si="244"/>
        <v>food</v>
      </c>
      <c r="T2596" s="7" t="str">
        <f t="shared" si="245"/>
        <v>food trucks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240"/>
        <v>42789.994212962964</v>
      </c>
      <c r="K2597">
        <v>1485323500</v>
      </c>
      <c r="L2597" s="11">
        <f t="shared" si="241"/>
        <v>42759.994212962964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242"/>
        <v>8.2191780821917817</v>
      </c>
      <c r="R2597" s="6">
        <f t="shared" si="243"/>
        <v>96.05263157894737</v>
      </c>
      <c r="S2597" t="str">
        <f t="shared" si="244"/>
        <v>food</v>
      </c>
      <c r="T2597" s="7" t="str">
        <f t="shared" si="245"/>
        <v>food trucks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240"/>
        <v>41858.414456018516</v>
      </c>
      <c r="K2598">
        <v>1404835009</v>
      </c>
      <c r="L2598" s="11">
        <f t="shared" si="241"/>
        <v>41828.414456018516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242"/>
        <v>4.2393410852713176</v>
      </c>
      <c r="R2598" s="6">
        <f t="shared" si="243"/>
        <v>305.77777777777777</v>
      </c>
      <c r="S2598" t="str">
        <f t="shared" si="244"/>
        <v>food</v>
      </c>
      <c r="T2598" s="7" t="str">
        <f t="shared" si="245"/>
        <v>food trucks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240"/>
        <v>42540.091631944444</v>
      </c>
      <c r="K2599">
        <v>1463731917</v>
      </c>
      <c r="L2599" s="11">
        <f t="shared" si="241"/>
        <v>42510.091631944444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242"/>
        <v>17.647058823529413</v>
      </c>
      <c r="R2599" s="6">
        <f t="shared" si="243"/>
        <v>12.142857142857142</v>
      </c>
      <c r="S2599" t="str">
        <f t="shared" si="244"/>
        <v>food</v>
      </c>
      <c r="T2599" s="7" t="str">
        <f t="shared" si="245"/>
        <v>food trucks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240"/>
        <v>42270.590289351851</v>
      </c>
      <c r="K2600">
        <v>1440447001</v>
      </c>
      <c r="L2600" s="11">
        <f t="shared" si="241"/>
        <v>42240.590289351851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242"/>
        <v>2.5641025641025643</v>
      </c>
      <c r="R2600" s="6">
        <f t="shared" si="243"/>
        <v>83.571428571428569</v>
      </c>
      <c r="S2600" t="str">
        <f t="shared" si="244"/>
        <v>food</v>
      </c>
      <c r="T2600" s="7" t="str">
        <f t="shared" si="245"/>
        <v>food trucks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240"/>
        <v>41854.504016203704</v>
      </c>
      <c r="K2601">
        <v>1403201147</v>
      </c>
      <c r="L2601" s="11">
        <f t="shared" si="241"/>
        <v>41809.504016203704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242"/>
        <v>100.45555555555555</v>
      </c>
      <c r="R2601" s="6">
        <f t="shared" si="243"/>
        <v>18</v>
      </c>
      <c r="S2601" t="str">
        <f t="shared" si="244"/>
        <v>food</v>
      </c>
      <c r="T2601" s="7" t="str">
        <f t="shared" si="245"/>
        <v>food trucks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240"/>
        <v>42454.608796296292</v>
      </c>
      <c r="K2602">
        <v>1453757800</v>
      </c>
      <c r="L2602" s="11">
        <f t="shared" si="241"/>
        <v>42394.650462962964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242"/>
        <v>14.425851125216388</v>
      </c>
      <c r="R2602" s="6">
        <f t="shared" si="243"/>
        <v>115.53333333333333</v>
      </c>
      <c r="S2602" t="str">
        <f t="shared" si="244"/>
        <v>food</v>
      </c>
      <c r="T2602" s="7" t="str">
        <f t="shared" si="245"/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240"/>
        <v>41164.915972222225</v>
      </c>
      <c r="K2603">
        <v>1346276349</v>
      </c>
      <c r="L2603" s="11">
        <f t="shared" si="241"/>
        <v>41150.652187500003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242"/>
        <v>0.15119443604475355</v>
      </c>
      <c r="R2603" s="6">
        <f t="shared" si="243"/>
        <v>21.900662251655628</v>
      </c>
      <c r="S2603" t="str">
        <f t="shared" si="244"/>
        <v>technology</v>
      </c>
      <c r="T2603" s="7" t="str">
        <f t="shared" si="245"/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240"/>
        <v>41955.638888888891</v>
      </c>
      <c r="K2604">
        <v>1412358968</v>
      </c>
      <c r="L2604" s="11">
        <f t="shared" si="241"/>
        <v>41915.497314814813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242"/>
        <v>0.30666223710101964</v>
      </c>
      <c r="R2604" s="6">
        <f t="shared" si="243"/>
        <v>80.022494887525568</v>
      </c>
      <c r="S2604" t="str">
        <f t="shared" si="244"/>
        <v>technology</v>
      </c>
      <c r="T2604" s="7" t="str">
        <f t="shared" si="245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240"/>
        <v>41631.662662037037</v>
      </c>
      <c r="K2605">
        <v>1386626054</v>
      </c>
      <c r="L2605" s="11">
        <f t="shared" si="241"/>
        <v>41617.662662037037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242"/>
        <v>0.98536036036036034</v>
      </c>
      <c r="R2605" s="6">
        <f t="shared" si="243"/>
        <v>35.520000000000003</v>
      </c>
      <c r="S2605" t="str">
        <f t="shared" si="244"/>
        <v>technology</v>
      </c>
      <c r="T2605" s="7" t="str">
        <f t="shared" si="245"/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240"/>
        <v>41027.801192129627</v>
      </c>
      <c r="K2606">
        <v>1333070023</v>
      </c>
      <c r="L2606" s="11">
        <f t="shared" si="241"/>
        <v>40997.801192129627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242"/>
        <v>0.95952714502293279</v>
      </c>
      <c r="R2606" s="6">
        <f t="shared" si="243"/>
        <v>64.933333333333323</v>
      </c>
      <c r="S2606" t="str">
        <f t="shared" si="244"/>
        <v>technology</v>
      </c>
      <c r="T2606" s="7" t="str">
        <f t="shared" si="245"/>
        <v>space exploration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240"/>
        <v>42538.291550925926</v>
      </c>
      <c r="K2607">
        <v>1463576390</v>
      </c>
      <c r="L2607" s="11">
        <f t="shared" si="241"/>
        <v>42508.291550925926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242"/>
        <v>0.93091173402138871</v>
      </c>
      <c r="R2607" s="6">
        <f t="shared" si="243"/>
        <v>60.965703745743475</v>
      </c>
      <c r="S2607" t="str">
        <f t="shared" si="244"/>
        <v>technology</v>
      </c>
      <c r="T2607" s="7" t="str">
        <f t="shared" si="245"/>
        <v>space exploration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240"/>
        <v>41758.462754629625</v>
      </c>
      <c r="K2608">
        <v>1396026382</v>
      </c>
      <c r="L2608" s="11">
        <f t="shared" si="241"/>
        <v>41726.462754629625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242"/>
        <v>0.90864034363125723</v>
      </c>
      <c r="R2608" s="6">
        <f t="shared" si="243"/>
        <v>31.444155844155844</v>
      </c>
      <c r="S2608" t="str">
        <f t="shared" si="244"/>
        <v>technology</v>
      </c>
      <c r="T2608" s="7" t="str">
        <f t="shared" si="245"/>
        <v>space exploration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240"/>
        <v>42227.833333333328</v>
      </c>
      <c r="K2609">
        <v>1435611572</v>
      </c>
      <c r="L2609" s="11">
        <f t="shared" si="241"/>
        <v>42184.624675925923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242"/>
        <v>0.2452783909737552</v>
      </c>
      <c r="R2609" s="6">
        <f t="shared" si="243"/>
        <v>81.949748743718587</v>
      </c>
      <c r="S2609" t="str">
        <f t="shared" si="244"/>
        <v>technology</v>
      </c>
      <c r="T2609" s="7" t="str">
        <f t="shared" si="245"/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240"/>
        <v>42808.75</v>
      </c>
      <c r="K2610">
        <v>1485976468</v>
      </c>
      <c r="L2610" s="11">
        <f t="shared" si="241"/>
        <v>42767.551712962959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242"/>
        <v>0.44657809534442333</v>
      </c>
      <c r="R2610" s="6">
        <f t="shared" si="243"/>
        <v>58.92763157894737</v>
      </c>
      <c r="S2610" t="str">
        <f t="shared" si="244"/>
        <v>technology</v>
      </c>
      <c r="T2610" s="7" t="str">
        <f t="shared" si="245"/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240"/>
        <v>41104.987858796296</v>
      </c>
      <c r="K2611">
        <v>1339738951</v>
      </c>
      <c r="L2611" s="11">
        <f t="shared" si="241"/>
        <v>41074.987858796296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242"/>
        <v>0.32916271632221045</v>
      </c>
      <c r="R2611" s="6">
        <f t="shared" si="243"/>
        <v>157.29347633136095</v>
      </c>
      <c r="S2611" t="str">
        <f t="shared" si="244"/>
        <v>technology</v>
      </c>
      <c r="T2611" s="7" t="str">
        <f t="shared" si="245"/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240"/>
        <v>42604.040972222225</v>
      </c>
      <c r="K2612">
        <v>1468444125</v>
      </c>
      <c r="L2612" s="11">
        <f t="shared" si="241"/>
        <v>42564.631076388891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242"/>
        <v>0.70758836850916274</v>
      </c>
      <c r="R2612" s="6">
        <f t="shared" si="243"/>
        <v>55.758509532062391</v>
      </c>
      <c r="S2612" t="str">
        <f t="shared" si="244"/>
        <v>technology</v>
      </c>
      <c r="T2612" s="7" t="str">
        <f t="shared" si="245"/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240"/>
        <v>42737.707638888889</v>
      </c>
      <c r="K2613">
        <v>1480493014</v>
      </c>
      <c r="L2613" s="11">
        <f t="shared" si="241"/>
        <v>42704.085810185185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242"/>
        <v>3.5834120598104049E-2</v>
      </c>
      <c r="R2613" s="6">
        <f t="shared" si="243"/>
        <v>83.802893802893806</v>
      </c>
      <c r="S2613" t="str">
        <f t="shared" si="244"/>
        <v>technology</v>
      </c>
      <c r="T2613" s="7" t="str">
        <f t="shared" si="245"/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240"/>
        <v>42012.893171296295</v>
      </c>
      <c r="K2614">
        <v>1418095570</v>
      </c>
      <c r="L2614" s="11">
        <f t="shared" si="241"/>
        <v>41981.893171296295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242"/>
        <v>0.58220332519607154</v>
      </c>
      <c r="R2614" s="6">
        <f t="shared" si="243"/>
        <v>58.422210884353746</v>
      </c>
      <c r="S2614" t="str">
        <f t="shared" si="244"/>
        <v>technology</v>
      </c>
      <c r="T2614" s="7" t="str">
        <f t="shared" si="245"/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240"/>
        <v>41173.56821759259</v>
      </c>
      <c r="K2615">
        <v>1345664294</v>
      </c>
      <c r="L2615" s="11">
        <f t="shared" si="241"/>
        <v>41143.56821759259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242"/>
        <v>0.98996832101372756</v>
      </c>
      <c r="R2615" s="6">
        <f t="shared" si="243"/>
        <v>270.57142857142856</v>
      </c>
      <c r="S2615" t="str">
        <f t="shared" si="244"/>
        <v>technology</v>
      </c>
      <c r="T2615" s="7" t="str">
        <f t="shared" si="245"/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240"/>
        <v>41758.958333333336</v>
      </c>
      <c r="K2616">
        <v>1396371612</v>
      </c>
      <c r="L2616" s="11">
        <f t="shared" si="241"/>
        <v>41730.458472222221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242"/>
        <v>0.98039215686274506</v>
      </c>
      <c r="R2616" s="6">
        <f t="shared" si="243"/>
        <v>107.1</v>
      </c>
      <c r="S2616" t="str">
        <f t="shared" si="244"/>
        <v>technology</v>
      </c>
      <c r="T2616" s="7" t="str">
        <f t="shared" si="245"/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240"/>
        <v>42490.25</v>
      </c>
      <c r="K2617">
        <v>1458820564</v>
      </c>
      <c r="L2617" s="11">
        <f t="shared" si="241"/>
        <v>42453.24726851852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242"/>
        <v>0.58904916102443328</v>
      </c>
      <c r="R2617" s="6">
        <f t="shared" si="243"/>
        <v>47.180555555555557</v>
      </c>
      <c r="S2617" t="str">
        <f t="shared" si="244"/>
        <v>technology</v>
      </c>
      <c r="T2617" s="7" t="str">
        <f t="shared" si="245"/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240"/>
        <v>42241.74454861111</v>
      </c>
      <c r="K2618">
        <v>1437954729</v>
      </c>
      <c r="L2618" s="11">
        <f t="shared" si="241"/>
        <v>42211.74454861111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242"/>
        <v>0.87310318333420645</v>
      </c>
      <c r="R2618" s="6">
        <f t="shared" si="243"/>
        <v>120.30882352941177</v>
      </c>
      <c r="S2618" t="str">
        <f t="shared" si="244"/>
        <v>technology</v>
      </c>
      <c r="T2618" s="7" t="str">
        <f t="shared" si="245"/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240"/>
        <v>41932.624432870369</v>
      </c>
      <c r="K2619">
        <v>1411246751</v>
      </c>
      <c r="L2619" s="11">
        <f t="shared" si="241"/>
        <v>41902.624432870369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242"/>
        <v>0.11394712853236098</v>
      </c>
      <c r="R2619" s="6">
        <f t="shared" si="243"/>
        <v>27.59748427672956</v>
      </c>
      <c r="S2619" t="str">
        <f t="shared" si="244"/>
        <v>technology</v>
      </c>
      <c r="T2619" s="7" t="str">
        <f t="shared" si="245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240"/>
        <v>42339.584039351852</v>
      </c>
      <c r="K2620">
        <v>1443812461</v>
      </c>
      <c r="L2620" s="11">
        <f t="shared" si="241"/>
        <v>42279.542372685188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242"/>
        <v>0.94888663967611331</v>
      </c>
      <c r="R2620" s="6">
        <f t="shared" si="243"/>
        <v>205.2987012987013</v>
      </c>
      <c r="S2620" t="str">
        <f t="shared" si="244"/>
        <v>technology</v>
      </c>
      <c r="T2620" s="7" t="str">
        <f t="shared" si="245"/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240"/>
        <v>42300.208333333328</v>
      </c>
      <c r="K2621">
        <v>1443302004</v>
      </c>
      <c r="L2621" s="11">
        <f t="shared" si="241"/>
        <v>42273.634305555555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242"/>
        <v>0.53078556263269638</v>
      </c>
      <c r="R2621" s="6">
        <f t="shared" si="243"/>
        <v>35.547169811320757</v>
      </c>
      <c r="S2621" t="str">
        <f t="shared" si="244"/>
        <v>technology</v>
      </c>
      <c r="T2621" s="7" t="str">
        <f t="shared" si="245"/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240"/>
        <v>42287.791666666672</v>
      </c>
      <c r="K2622">
        <v>1441339242</v>
      </c>
      <c r="L2622" s="11">
        <f t="shared" si="241"/>
        <v>42250.91715277778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242"/>
        <v>0.69612525970826999</v>
      </c>
      <c r="R2622" s="6">
        <f t="shared" si="243"/>
        <v>74.639488409272587</v>
      </c>
      <c r="S2622" t="str">
        <f t="shared" si="244"/>
        <v>technology</v>
      </c>
      <c r="T2622" s="7" t="str">
        <f t="shared" si="245"/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240"/>
        <v>42145.497546296298</v>
      </c>
      <c r="K2623">
        <v>1429638988</v>
      </c>
      <c r="L2623" s="11">
        <f t="shared" si="241"/>
        <v>42115.497546296298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242"/>
        <v>0.6854949273375377</v>
      </c>
      <c r="R2623" s="6">
        <f t="shared" si="243"/>
        <v>47.058064516129029</v>
      </c>
      <c r="S2623" t="str">
        <f t="shared" si="244"/>
        <v>technology</v>
      </c>
      <c r="T2623" s="7" t="str">
        <f t="shared" si="245"/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240"/>
        <v>42734.49324074074</v>
      </c>
      <c r="K2624">
        <v>1479232216</v>
      </c>
      <c r="L2624" s="11">
        <f t="shared" si="241"/>
        <v>42689.49324074074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242"/>
        <v>0.76228808391267233</v>
      </c>
      <c r="R2624" s="6">
        <f t="shared" si="243"/>
        <v>26.591351351351353</v>
      </c>
      <c r="S2624" t="str">
        <f t="shared" si="244"/>
        <v>technology</v>
      </c>
      <c r="T2624" s="7" t="str">
        <f t="shared" si="245"/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240"/>
        <v>42706.006550925929</v>
      </c>
      <c r="K2625">
        <v>1479449366</v>
      </c>
      <c r="L2625" s="11">
        <f t="shared" si="241"/>
        <v>42692.006550925929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242"/>
        <v>0.8771929824561403</v>
      </c>
      <c r="R2625" s="6">
        <f t="shared" si="243"/>
        <v>36.774193548387096</v>
      </c>
      <c r="S2625" t="str">
        <f t="shared" si="244"/>
        <v>technology</v>
      </c>
      <c r="T2625" s="7" t="str">
        <f t="shared" si="245"/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240"/>
        <v>41165.171550925923</v>
      </c>
      <c r="K2626">
        <v>1345716422</v>
      </c>
      <c r="L2626" s="11">
        <f t="shared" si="241"/>
        <v>41144.171550925923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242"/>
        <v>7.2494203861856857E-2</v>
      </c>
      <c r="R2626" s="6">
        <f t="shared" si="243"/>
        <v>31.820544982698959</v>
      </c>
      <c r="S2626" t="str">
        <f t="shared" si="244"/>
        <v>technology</v>
      </c>
      <c r="T2626" s="7" t="str">
        <f t="shared" si="245"/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246">(I2627/86400)+25569+(-6/24)</f>
        <v>42683.601944444439</v>
      </c>
      <c r="K2627">
        <v>1476559608</v>
      </c>
      <c r="L2627" s="11">
        <f t="shared" ref="L2627:L2690" si="247">(K2627/86400)+25569+(-6/24)</f>
        <v>42658.560277777782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248">D2627/E2627</f>
        <v>0.10460251046025104</v>
      </c>
      <c r="R2627" s="6">
        <f t="shared" ref="R2627:R2690" si="249">E2627/N2627</f>
        <v>27.576923076923077</v>
      </c>
      <c r="S2627" t="str">
        <f t="shared" ref="S2627:S2690" si="250">LEFT(P2627,SEARCH("/",P2627,1)-1)</f>
        <v>technology</v>
      </c>
      <c r="T2627" s="7" t="str">
        <f t="shared" ref="T2627:T2690" si="251">RIGHT(P2627,LEN(P2627) - SEARCH("/", P2627, SEARCH("/", P2627)))</f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246"/>
        <v>42158.378113425926</v>
      </c>
      <c r="K2628">
        <v>1430751869</v>
      </c>
      <c r="L2628" s="11">
        <f t="shared" si="247"/>
        <v>42128.378113425926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248"/>
        <v>0.8928571428571429</v>
      </c>
      <c r="R2628" s="6">
        <f t="shared" si="249"/>
        <v>56</v>
      </c>
      <c r="S2628" t="str">
        <f t="shared" si="250"/>
        <v>technology</v>
      </c>
      <c r="T2628" s="7" t="str">
        <f t="shared" si="251"/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246"/>
        <v>42334.621076388888</v>
      </c>
      <c r="K2629">
        <v>1445975661</v>
      </c>
      <c r="L2629" s="11">
        <f t="shared" si="247"/>
        <v>42304.579409722224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248"/>
        <v>0.15463917525773196</v>
      </c>
      <c r="R2629" s="6">
        <f t="shared" si="249"/>
        <v>21.555555555555557</v>
      </c>
      <c r="S2629" t="str">
        <f t="shared" si="250"/>
        <v>technology</v>
      </c>
      <c r="T2629" s="7" t="str">
        <f t="shared" si="251"/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246"/>
        <v>41973.716053240743</v>
      </c>
      <c r="K2630">
        <v>1415661067</v>
      </c>
      <c r="L2630" s="11">
        <f t="shared" si="247"/>
        <v>41953.716053240743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248"/>
        <v>0.90604751619870405</v>
      </c>
      <c r="R2630" s="6">
        <f t="shared" si="249"/>
        <v>44.095238095238095</v>
      </c>
      <c r="S2630" t="str">
        <f t="shared" si="250"/>
        <v>technology</v>
      </c>
      <c r="T2630" s="7" t="str">
        <f t="shared" si="251"/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246"/>
        <v>42138.288449074069</v>
      </c>
      <c r="K2631">
        <v>1429016122</v>
      </c>
      <c r="L2631" s="11">
        <f t="shared" si="247"/>
        <v>42108.288449074069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248"/>
        <v>0.78284014404258651</v>
      </c>
      <c r="R2631" s="6">
        <f t="shared" si="249"/>
        <v>63.87</v>
      </c>
      <c r="S2631" t="str">
        <f t="shared" si="250"/>
        <v>technology</v>
      </c>
      <c r="T2631" s="7" t="str">
        <f t="shared" si="251"/>
        <v>space exploration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246"/>
        <v>42551.166666666672</v>
      </c>
      <c r="K2632">
        <v>1464921112</v>
      </c>
      <c r="L2632" s="11">
        <f t="shared" si="247"/>
        <v>42523.855462962965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248"/>
        <v>0.6333122229259025</v>
      </c>
      <c r="R2632" s="6">
        <f t="shared" si="249"/>
        <v>38.987654320987652</v>
      </c>
      <c r="S2632" t="str">
        <f t="shared" si="250"/>
        <v>technology</v>
      </c>
      <c r="T2632" s="7" t="str">
        <f t="shared" si="251"/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246"/>
        <v>42245.919293981482</v>
      </c>
      <c r="K2633">
        <v>1438488227</v>
      </c>
      <c r="L2633" s="11">
        <f t="shared" si="247"/>
        <v>42217.919293981482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248"/>
        <v>0.87210379779401348</v>
      </c>
      <c r="R2633" s="6">
        <f t="shared" si="249"/>
        <v>80.185489510489504</v>
      </c>
      <c r="S2633" t="str">
        <f t="shared" si="250"/>
        <v>technology</v>
      </c>
      <c r="T2633" s="7" t="str">
        <f t="shared" si="251"/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246"/>
        <v>42518.811793981484</v>
      </c>
      <c r="K2634">
        <v>1462325339</v>
      </c>
      <c r="L2634" s="11">
        <f t="shared" si="247"/>
        <v>42493.811793981484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248"/>
        <v>0.72987721691678031</v>
      </c>
      <c r="R2634" s="6">
        <f t="shared" si="249"/>
        <v>34.904761904761905</v>
      </c>
      <c r="S2634" t="str">
        <f t="shared" si="250"/>
        <v>technology</v>
      </c>
      <c r="T2634" s="7" t="str">
        <f t="shared" si="251"/>
        <v>space exploration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246"/>
        <v>41697.708333333336</v>
      </c>
      <c r="K2635">
        <v>1390938332</v>
      </c>
      <c r="L2635" s="11">
        <f t="shared" si="247"/>
        <v>41667.573287037041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248"/>
        <v>0.28199199142744347</v>
      </c>
      <c r="R2635" s="6">
        <f t="shared" si="249"/>
        <v>89.100502512562812</v>
      </c>
      <c r="S2635" t="str">
        <f t="shared" si="250"/>
        <v>technology</v>
      </c>
      <c r="T2635" s="7" t="str">
        <f t="shared" si="251"/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246"/>
        <v>42642.406493055554</v>
      </c>
      <c r="K2636">
        <v>1472571921</v>
      </c>
      <c r="L2636" s="11">
        <f t="shared" si="247"/>
        <v>42612.406493055554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248"/>
        <v>0.94320486815415816</v>
      </c>
      <c r="R2636" s="6">
        <f t="shared" si="249"/>
        <v>39.44</v>
      </c>
      <c r="S2636" t="str">
        <f t="shared" si="250"/>
        <v>technology</v>
      </c>
      <c r="T2636" s="7" t="str">
        <f t="shared" si="251"/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246"/>
        <v>42072.659270833334</v>
      </c>
      <c r="K2637">
        <v>1422917361</v>
      </c>
      <c r="L2637" s="11">
        <f t="shared" si="247"/>
        <v>42037.700937500005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248"/>
        <v>1</v>
      </c>
      <c r="R2637" s="6">
        <f t="shared" si="249"/>
        <v>136.9047619047619</v>
      </c>
      <c r="S2637" t="str">
        <f t="shared" si="250"/>
        <v>technology</v>
      </c>
      <c r="T2637" s="7" t="str">
        <f t="shared" si="251"/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246"/>
        <v>42658.791666666672</v>
      </c>
      <c r="K2638">
        <v>1474641914</v>
      </c>
      <c r="L2638" s="11">
        <f t="shared" si="247"/>
        <v>42636.364745370374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248"/>
        <v>0.53390282968499736</v>
      </c>
      <c r="R2638" s="6">
        <f t="shared" si="249"/>
        <v>37.46</v>
      </c>
      <c r="S2638" t="str">
        <f t="shared" si="250"/>
        <v>technology</v>
      </c>
      <c r="T2638" s="7" t="str">
        <f t="shared" si="251"/>
        <v>space exploration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246"/>
        <v>42655.299479166672</v>
      </c>
      <c r="K2639">
        <v>1474895475</v>
      </c>
      <c r="L2639" s="11">
        <f t="shared" si="247"/>
        <v>42639.299479166672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248"/>
        <v>0.60168471720818295</v>
      </c>
      <c r="R2639" s="6">
        <f t="shared" si="249"/>
        <v>31.96153846153846</v>
      </c>
      <c r="S2639" t="str">
        <f t="shared" si="250"/>
        <v>technology</v>
      </c>
      <c r="T2639" s="7" t="str">
        <f t="shared" si="251"/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246"/>
        <v>42019.663136574076</v>
      </c>
      <c r="K2640">
        <v>1418766895</v>
      </c>
      <c r="L2640" s="11">
        <f t="shared" si="247"/>
        <v>41989.663136574076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248"/>
        <v>0.98300283286118983</v>
      </c>
      <c r="R2640" s="6">
        <f t="shared" si="249"/>
        <v>25.214285714285715</v>
      </c>
      <c r="S2640" t="str">
        <f t="shared" si="250"/>
        <v>technology</v>
      </c>
      <c r="T2640" s="7" t="str">
        <f t="shared" si="251"/>
        <v>space exploration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246"/>
        <v>42054.61513888889</v>
      </c>
      <c r="K2641">
        <v>1421786748</v>
      </c>
      <c r="L2641" s="11">
        <f t="shared" si="247"/>
        <v>42024.61513888889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248"/>
        <v>0.6097560975609756</v>
      </c>
      <c r="R2641" s="6">
        <f t="shared" si="249"/>
        <v>10.040816326530612</v>
      </c>
      <c r="S2641" t="str">
        <f t="shared" si="250"/>
        <v>technology</v>
      </c>
      <c r="T2641" s="7" t="str">
        <f t="shared" si="251"/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246"/>
        <v>42162.910578703704</v>
      </c>
      <c r="K2642">
        <v>1428551474</v>
      </c>
      <c r="L2642" s="11">
        <f t="shared" si="247"/>
        <v>42102.910578703704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248"/>
        <v>0.94637223974763407</v>
      </c>
      <c r="R2642" s="6">
        <f t="shared" si="249"/>
        <v>45.94202898550725</v>
      </c>
      <c r="S2642" t="str">
        <f t="shared" si="250"/>
        <v>technology</v>
      </c>
      <c r="T2642" s="7" t="str">
        <f t="shared" si="251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246"/>
        <v>41897.589583333334</v>
      </c>
      <c r="K2643">
        <v>1409341863</v>
      </c>
      <c r="L2643" s="11">
        <f t="shared" si="247"/>
        <v>41880.577118055553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248"/>
        <v>100</v>
      </c>
      <c r="R2643" s="6">
        <f t="shared" si="249"/>
        <v>15</v>
      </c>
      <c r="S2643" t="str">
        <f t="shared" si="250"/>
        <v>technology</v>
      </c>
      <c r="T2643" s="7" t="str">
        <f t="shared" si="251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246"/>
        <v>42566.039583333331</v>
      </c>
      <c r="K2644">
        <v>1465970108</v>
      </c>
      <c r="L2644" s="11">
        <f t="shared" si="247"/>
        <v>42535.996620370366</v>
      </c>
      <c r="M2644" t="b">
        <v>0</v>
      </c>
      <c r="N2644">
        <v>0</v>
      </c>
      <c r="O2644" t="b">
        <v>0</v>
      </c>
      <c r="P2644" t="s">
        <v>8301</v>
      </c>
      <c r="Q2644" s="5" t="e">
        <f t="shared" si="248"/>
        <v>#DIV/0!</v>
      </c>
      <c r="R2644" s="6" t="e">
        <f t="shared" si="249"/>
        <v>#DIV/0!</v>
      </c>
      <c r="S2644" t="str">
        <f t="shared" si="250"/>
        <v>technology</v>
      </c>
      <c r="T2644" s="7" t="str">
        <f t="shared" si="251"/>
        <v>space exploration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246"/>
        <v>42725.082638888889</v>
      </c>
      <c r="K2645">
        <v>1479218315</v>
      </c>
      <c r="L2645" s="11">
        <f t="shared" si="247"/>
        <v>42689.332349537042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248"/>
        <v>2.9797616673387521</v>
      </c>
      <c r="R2645" s="6">
        <f t="shared" si="249"/>
        <v>223.58248500999335</v>
      </c>
      <c r="S2645" t="str">
        <f t="shared" si="250"/>
        <v>technology</v>
      </c>
      <c r="T2645" s="7" t="str">
        <f t="shared" si="251"/>
        <v>space exploration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246"/>
        <v>42804.542071759264</v>
      </c>
      <c r="K2646">
        <v>1486580435</v>
      </c>
      <c r="L2646" s="11">
        <f t="shared" si="247"/>
        <v>42774.542071759264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248"/>
        <v>48.709206039941549</v>
      </c>
      <c r="R2646" s="6">
        <f t="shared" si="249"/>
        <v>39.480769230769234</v>
      </c>
      <c r="S2646" t="str">
        <f t="shared" si="250"/>
        <v>technology</v>
      </c>
      <c r="T2646" s="7" t="str">
        <f t="shared" si="251"/>
        <v>space exploration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246"/>
        <v>41951.634293981479</v>
      </c>
      <c r="K2647">
        <v>1412885603</v>
      </c>
      <c r="L2647" s="11">
        <f t="shared" si="247"/>
        <v>41921.592627314814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248"/>
        <v>9.5238095238095237</v>
      </c>
      <c r="R2647" s="6">
        <f t="shared" si="249"/>
        <v>91.304347826086953</v>
      </c>
      <c r="S2647" t="str">
        <f t="shared" si="250"/>
        <v>technology</v>
      </c>
      <c r="T2647" s="7" t="str">
        <f t="shared" si="251"/>
        <v>space exploration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246"/>
        <v>42256.063298611116</v>
      </c>
      <c r="K2648">
        <v>1439191869</v>
      </c>
      <c r="L2648" s="11">
        <f t="shared" si="247"/>
        <v>42226.063298611116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248"/>
        <v>11.880316738748508</v>
      </c>
      <c r="R2648" s="6">
        <f t="shared" si="249"/>
        <v>78.666205607476627</v>
      </c>
      <c r="S2648" t="str">
        <f t="shared" si="250"/>
        <v>technology</v>
      </c>
      <c r="T2648" s="7" t="str">
        <f t="shared" si="251"/>
        <v>space exploration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246"/>
        <v>42230.011793981481</v>
      </c>
      <c r="K2649">
        <v>1436941019</v>
      </c>
      <c r="L2649" s="11">
        <f t="shared" si="247"/>
        <v>42200.011793981481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248"/>
        <v>69.444444444444443</v>
      </c>
      <c r="R2649" s="6">
        <f t="shared" si="249"/>
        <v>12</v>
      </c>
      <c r="S2649" t="str">
        <f t="shared" si="250"/>
        <v>technology</v>
      </c>
      <c r="T2649" s="7" t="str">
        <f t="shared" si="251"/>
        <v>space exploration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246"/>
        <v>42438.464814814812</v>
      </c>
      <c r="K2650">
        <v>1454951360</v>
      </c>
      <c r="L2650" s="11">
        <f t="shared" si="247"/>
        <v>42408.464814814812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248"/>
        <v>113.20754716981132</v>
      </c>
      <c r="R2650" s="6">
        <f t="shared" si="249"/>
        <v>17.666666666666668</v>
      </c>
      <c r="S2650" t="str">
        <f t="shared" si="250"/>
        <v>technology</v>
      </c>
      <c r="T2650" s="7" t="str">
        <f t="shared" si="251"/>
        <v>space exploration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246"/>
        <v>42401.74700231482</v>
      </c>
      <c r="K2651">
        <v>1449186941</v>
      </c>
      <c r="L2651" s="11">
        <f t="shared" si="247"/>
        <v>42341.74700231482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248"/>
        <v>1008.0645161290323</v>
      </c>
      <c r="R2651" s="6">
        <f t="shared" si="249"/>
        <v>41.333333333333336</v>
      </c>
      <c r="S2651" t="str">
        <f t="shared" si="250"/>
        <v>technology</v>
      </c>
      <c r="T2651" s="7" t="str">
        <f t="shared" si="251"/>
        <v>space exploration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246"/>
        <v>42725.374340277776</v>
      </c>
      <c r="K2652">
        <v>1479740343</v>
      </c>
      <c r="L2652" s="11">
        <f t="shared" si="247"/>
        <v>42695.374340277776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248"/>
        <v>167.5977653631285</v>
      </c>
      <c r="R2652" s="6">
        <f t="shared" si="249"/>
        <v>71.599999999999994</v>
      </c>
      <c r="S2652" t="str">
        <f t="shared" si="250"/>
        <v>technology</v>
      </c>
      <c r="T2652" s="7" t="str">
        <f t="shared" si="251"/>
        <v>space exploration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246"/>
        <v>42355.555659722224</v>
      </c>
      <c r="K2653">
        <v>1447960809</v>
      </c>
      <c r="L2653" s="11">
        <f t="shared" si="247"/>
        <v>42327.555659722224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248"/>
        <v>53.506592776609978</v>
      </c>
      <c r="R2653" s="6">
        <f t="shared" si="249"/>
        <v>307.8235294117647</v>
      </c>
      <c r="S2653" t="str">
        <f t="shared" si="250"/>
        <v>technology</v>
      </c>
      <c r="T2653" s="7" t="str">
        <f t="shared" si="251"/>
        <v>space exploration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246"/>
        <v>41982.908854166672</v>
      </c>
      <c r="K2654">
        <v>1415591325</v>
      </c>
      <c r="L2654" s="11">
        <f t="shared" si="247"/>
        <v>41952.908854166672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248"/>
        <v>112.99435028248588</v>
      </c>
      <c r="R2654" s="6">
        <f t="shared" si="249"/>
        <v>80.454545454545453</v>
      </c>
      <c r="S2654" t="str">
        <f t="shared" si="250"/>
        <v>technology</v>
      </c>
      <c r="T2654" s="7" t="str">
        <f t="shared" si="251"/>
        <v>space exploration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246"/>
        <v>41802.916666666664</v>
      </c>
      <c r="K2655">
        <v>1399909127</v>
      </c>
      <c r="L2655" s="11">
        <f t="shared" si="247"/>
        <v>41771.401932870373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248"/>
        <v>8.6793737236215112</v>
      </c>
      <c r="R2655" s="6">
        <f t="shared" si="249"/>
        <v>83.942857142857136</v>
      </c>
      <c r="S2655" t="str">
        <f t="shared" si="250"/>
        <v>technology</v>
      </c>
      <c r="T2655" s="7" t="str">
        <f t="shared" si="251"/>
        <v>space exploration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246"/>
        <v>42115.309328703705</v>
      </c>
      <c r="K2656">
        <v>1424442326</v>
      </c>
      <c r="L2656" s="11">
        <f t="shared" si="247"/>
        <v>42055.350995370369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248"/>
        <v>1960.7843137254902</v>
      </c>
      <c r="R2656" s="6">
        <f t="shared" si="249"/>
        <v>8.5</v>
      </c>
      <c r="S2656" t="str">
        <f t="shared" si="250"/>
        <v>technology</v>
      </c>
      <c r="T2656" s="7" t="str">
        <f t="shared" si="251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246"/>
        <v>42409.583333333328</v>
      </c>
      <c r="K2657">
        <v>1452631647</v>
      </c>
      <c r="L2657" s="11">
        <f t="shared" si="247"/>
        <v>42381.616284722222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248"/>
        <v>4.7543581616481774</v>
      </c>
      <c r="R2657" s="6">
        <f t="shared" si="249"/>
        <v>73.372093023255815</v>
      </c>
      <c r="S2657" t="str">
        <f t="shared" si="250"/>
        <v>technology</v>
      </c>
      <c r="T2657" s="7" t="str">
        <f t="shared" si="251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246"/>
        <v>42806.541666666672</v>
      </c>
      <c r="K2658">
        <v>1485966688</v>
      </c>
      <c r="L2658" s="11">
        <f t="shared" si="247"/>
        <v>42767.438518518524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248"/>
        <v>8.7438064704167875</v>
      </c>
      <c r="R2658" s="6">
        <f t="shared" si="249"/>
        <v>112.86184210526316</v>
      </c>
      <c r="S2658" t="str">
        <f t="shared" si="250"/>
        <v>technology</v>
      </c>
      <c r="T2658" s="7" t="str">
        <f t="shared" si="251"/>
        <v>space exploration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246"/>
        <v>42584.8125</v>
      </c>
      <c r="K2659">
        <v>1467325053</v>
      </c>
      <c r="L2659" s="11">
        <f t="shared" si="247"/>
        <v>42551.678854166668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248"/>
        <v>5.336767839925427</v>
      </c>
      <c r="R2659" s="6">
        <f t="shared" si="249"/>
        <v>95.277627118644077</v>
      </c>
      <c r="S2659" t="str">
        <f t="shared" si="250"/>
        <v>technology</v>
      </c>
      <c r="T2659" s="7" t="str">
        <f t="shared" si="251"/>
        <v>space exploration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246"/>
        <v>42581.634189814809</v>
      </c>
      <c r="K2660">
        <v>1467321194</v>
      </c>
      <c r="L2660" s="11">
        <f t="shared" si="247"/>
        <v>42551.634189814809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248"/>
        <v>1076.9230769230769</v>
      </c>
      <c r="R2660" s="6">
        <f t="shared" si="249"/>
        <v>22.75</v>
      </c>
      <c r="S2660" t="str">
        <f t="shared" si="250"/>
        <v>technology</v>
      </c>
      <c r="T2660" s="7" t="str">
        <f t="shared" si="251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246"/>
        <v>42111.819560185184</v>
      </c>
      <c r="K2661">
        <v>1426729210</v>
      </c>
      <c r="L2661" s="11">
        <f t="shared" si="247"/>
        <v>42081.819560185184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248"/>
        <v>36.759189797449359</v>
      </c>
      <c r="R2661" s="6">
        <f t="shared" si="249"/>
        <v>133.30000000000001</v>
      </c>
      <c r="S2661" t="str">
        <f t="shared" si="250"/>
        <v>technology</v>
      </c>
      <c r="T2661" s="7" t="str">
        <f t="shared" si="251"/>
        <v>space exploration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246"/>
        <v>42332.504837962959</v>
      </c>
      <c r="K2662">
        <v>1443200818</v>
      </c>
      <c r="L2662" s="11">
        <f t="shared" si="247"/>
        <v>42272.463171296295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248"/>
        <v>1052.6315789473683</v>
      </c>
      <c r="R2662" s="6">
        <f t="shared" si="249"/>
        <v>3.8</v>
      </c>
      <c r="S2662" t="str">
        <f t="shared" si="250"/>
        <v>technology</v>
      </c>
      <c r="T2662" s="7" t="str">
        <f t="shared" si="251"/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246"/>
        <v>41572.708449074074</v>
      </c>
      <c r="K2663">
        <v>1380150010</v>
      </c>
      <c r="L2663" s="11">
        <f t="shared" si="247"/>
        <v>41542.708449074074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248"/>
        <v>0.97181729834791064</v>
      </c>
      <c r="R2663" s="6">
        <f t="shared" si="249"/>
        <v>85.75</v>
      </c>
      <c r="S2663" t="str">
        <f t="shared" si="250"/>
        <v>technology</v>
      </c>
      <c r="T2663" s="7" t="str">
        <f t="shared" si="251"/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246"/>
        <v>42237.496678240743</v>
      </c>
      <c r="K2664">
        <v>1437587713</v>
      </c>
      <c r="L2664" s="11">
        <f t="shared" si="247"/>
        <v>42207.496678240743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248"/>
        <v>0.93632958801498123</v>
      </c>
      <c r="R2664" s="6">
        <f t="shared" si="249"/>
        <v>267</v>
      </c>
      <c r="S2664" t="str">
        <f t="shared" si="250"/>
        <v>technology</v>
      </c>
      <c r="T2664" s="7" t="str">
        <f t="shared" si="251"/>
        <v>makerspaces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246"/>
        <v>42251.375</v>
      </c>
      <c r="K2665">
        <v>1438873007</v>
      </c>
      <c r="L2665" s="11">
        <f t="shared" si="247"/>
        <v>42222.372766203705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248"/>
        <v>0.95605722002461846</v>
      </c>
      <c r="R2665" s="6">
        <f t="shared" si="249"/>
        <v>373.55803571428572</v>
      </c>
      <c r="S2665" t="str">
        <f t="shared" si="250"/>
        <v>technology</v>
      </c>
      <c r="T2665" s="7" t="str">
        <f t="shared" si="251"/>
        <v>makerspaces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246"/>
        <v>42347.040972222225</v>
      </c>
      <c r="K2666">
        <v>1446683797</v>
      </c>
      <c r="L2666" s="11">
        <f t="shared" si="247"/>
        <v>42312.77542824074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248"/>
        <v>0.96685082872928174</v>
      </c>
      <c r="R2666" s="6">
        <f t="shared" si="249"/>
        <v>174.03846153846155</v>
      </c>
      <c r="S2666" t="str">
        <f t="shared" si="250"/>
        <v>technology</v>
      </c>
      <c r="T2666" s="7" t="str">
        <f t="shared" si="251"/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246"/>
        <v>42128.645532407405</v>
      </c>
      <c r="K2667">
        <v>1426886974</v>
      </c>
      <c r="L2667" s="11">
        <f t="shared" si="247"/>
        <v>42083.645532407405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248"/>
        <v>0.81206496519721583</v>
      </c>
      <c r="R2667" s="6">
        <f t="shared" si="249"/>
        <v>93.695652173913047</v>
      </c>
      <c r="S2667" t="str">
        <f t="shared" si="250"/>
        <v>technology</v>
      </c>
      <c r="T2667" s="7" t="str">
        <f t="shared" si="251"/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246"/>
        <v>42272.625</v>
      </c>
      <c r="K2668">
        <v>1440008439</v>
      </c>
      <c r="L2668" s="11">
        <f t="shared" si="247"/>
        <v>42235.514340277776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248"/>
        <v>0.6277657002632222</v>
      </c>
      <c r="R2668" s="6">
        <f t="shared" si="249"/>
        <v>77.327718446601949</v>
      </c>
      <c r="S2668" t="str">
        <f t="shared" si="250"/>
        <v>technology</v>
      </c>
      <c r="T2668" s="7" t="str">
        <f t="shared" si="251"/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246"/>
        <v>42410.676111111112</v>
      </c>
      <c r="K2669">
        <v>1452550416</v>
      </c>
      <c r="L2669" s="11">
        <f t="shared" si="247"/>
        <v>42380.676111111112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248"/>
        <v>0.90361445783132532</v>
      </c>
      <c r="R2669" s="6">
        <f t="shared" si="249"/>
        <v>92.222222222222229</v>
      </c>
      <c r="S2669" t="str">
        <f t="shared" si="250"/>
        <v>technology</v>
      </c>
      <c r="T2669" s="7" t="str">
        <f t="shared" si="251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246"/>
        <v>42317.35555555555</v>
      </c>
      <c r="K2670">
        <v>1443449265</v>
      </c>
      <c r="L2670" s="11">
        <f t="shared" si="247"/>
        <v>42275.33871527778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248"/>
        <v>0.58582308142940831</v>
      </c>
      <c r="R2670" s="6">
        <f t="shared" si="249"/>
        <v>60.964285714285715</v>
      </c>
      <c r="S2670" t="str">
        <f t="shared" si="250"/>
        <v>technology</v>
      </c>
      <c r="T2670" s="7" t="str">
        <f t="shared" si="251"/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246"/>
        <v>42378.785833333328</v>
      </c>
      <c r="K2671">
        <v>1447203096</v>
      </c>
      <c r="L2671" s="11">
        <f t="shared" si="247"/>
        <v>42318.785833333328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248"/>
        <v>0.79920079920079923</v>
      </c>
      <c r="R2671" s="6">
        <f t="shared" si="249"/>
        <v>91</v>
      </c>
      <c r="S2671" t="str">
        <f t="shared" si="250"/>
        <v>technology</v>
      </c>
      <c r="T2671" s="7" t="str">
        <f t="shared" si="251"/>
        <v>makerspaces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246"/>
        <v>41848.770601851851</v>
      </c>
      <c r="K2672">
        <v>1404174580</v>
      </c>
      <c r="L2672" s="11">
        <f t="shared" si="247"/>
        <v>41820.770601851851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248"/>
        <v>15.586372745490982</v>
      </c>
      <c r="R2672" s="6">
        <f t="shared" si="249"/>
        <v>41.583333333333336</v>
      </c>
      <c r="S2672" t="str">
        <f t="shared" si="250"/>
        <v>technology</v>
      </c>
      <c r="T2672" s="7" t="str">
        <f t="shared" si="251"/>
        <v>makerspaces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246"/>
        <v>41992.568055555559</v>
      </c>
      <c r="K2673">
        <v>1416419916</v>
      </c>
      <c r="L2673" s="11">
        <f t="shared" si="247"/>
        <v>41962.499027777776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248"/>
        <v>8.8152327221438647</v>
      </c>
      <c r="R2673" s="6">
        <f t="shared" si="249"/>
        <v>33.761904761904759</v>
      </c>
      <c r="S2673" t="str">
        <f t="shared" si="250"/>
        <v>technology</v>
      </c>
      <c r="T2673" s="7" t="str">
        <f t="shared" si="251"/>
        <v>makerspaces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246"/>
        <v>42366</v>
      </c>
      <c r="K2674">
        <v>1449436390</v>
      </c>
      <c r="L2674" s="11">
        <f t="shared" si="247"/>
        <v>42344.634143518517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248"/>
        <v>3.0129557095510697</v>
      </c>
      <c r="R2674" s="6">
        <f t="shared" si="249"/>
        <v>70.61702127659575</v>
      </c>
      <c r="S2674" t="str">
        <f t="shared" si="250"/>
        <v>technology</v>
      </c>
      <c r="T2674" s="7" t="str">
        <f t="shared" si="251"/>
        <v>makerspaces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246"/>
        <v>41941.697916666664</v>
      </c>
      <c r="K2675">
        <v>1412081999</v>
      </c>
      <c r="L2675" s="11">
        <f t="shared" si="247"/>
        <v>41912.291655092595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248"/>
        <v>3.6258158085569252</v>
      </c>
      <c r="R2675" s="6">
        <f t="shared" si="249"/>
        <v>167.15151515151516</v>
      </c>
      <c r="S2675" t="str">
        <f t="shared" si="250"/>
        <v>technology</v>
      </c>
      <c r="T2675" s="7" t="str">
        <f t="shared" si="251"/>
        <v>makerspaces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246"/>
        <v>42555.957638888889</v>
      </c>
      <c r="K2676">
        <v>1465398670</v>
      </c>
      <c r="L2676" s="11">
        <f t="shared" si="247"/>
        <v>42529.382754629631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248"/>
        <v>1.5913430935709738</v>
      </c>
      <c r="R2676" s="6">
        <f t="shared" si="249"/>
        <v>128.61988304093566</v>
      </c>
      <c r="S2676" t="str">
        <f t="shared" si="250"/>
        <v>technology</v>
      </c>
      <c r="T2676" s="7" t="str">
        <f t="shared" si="251"/>
        <v>makerspaces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246"/>
        <v>41953.649178240739</v>
      </c>
      <c r="K2677">
        <v>1413059689</v>
      </c>
      <c r="L2677" s="11">
        <f t="shared" si="247"/>
        <v>41923.607511574075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248"/>
        <v>13.178703215603585</v>
      </c>
      <c r="R2677" s="6">
        <f t="shared" si="249"/>
        <v>65.41379310344827</v>
      </c>
      <c r="S2677" t="str">
        <f t="shared" si="250"/>
        <v>technology</v>
      </c>
      <c r="T2677" s="7" t="str">
        <f t="shared" si="251"/>
        <v>makerspaces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246"/>
        <v>42512.374699074076</v>
      </c>
      <c r="K2678">
        <v>1461337174</v>
      </c>
      <c r="L2678" s="11">
        <f t="shared" si="247"/>
        <v>42482.374699074076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248"/>
        <v>1.9848771266540643</v>
      </c>
      <c r="R2678" s="6">
        <f t="shared" si="249"/>
        <v>117.55555555555556</v>
      </c>
      <c r="S2678" t="str">
        <f t="shared" si="250"/>
        <v>technology</v>
      </c>
      <c r="T2678" s="7" t="str">
        <f t="shared" si="251"/>
        <v>makerspaces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246"/>
        <v>41822.779432870375</v>
      </c>
      <c r="K2679">
        <v>1401756143</v>
      </c>
      <c r="L2679" s="11">
        <f t="shared" si="247"/>
        <v>41792.779432870375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248"/>
        <v>5.7101024890190333</v>
      </c>
      <c r="R2679" s="6">
        <f t="shared" si="249"/>
        <v>126.48148148148148</v>
      </c>
      <c r="S2679" t="str">
        <f t="shared" si="250"/>
        <v>technology</v>
      </c>
      <c r="T2679" s="7" t="str">
        <f t="shared" si="251"/>
        <v>makerspaces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246"/>
        <v>42271.548206018517</v>
      </c>
      <c r="K2680">
        <v>1440529765</v>
      </c>
      <c r="L2680" s="11">
        <f t="shared" si="247"/>
        <v>42241.548206018517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248"/>
        <v>7272.727272727273</v>
      </c>
      <c r="R2680" s="6">
        <f t="shared" si="249"/>
        <v>550</v>
      </c>
      <c r="S2680" t="str">
        <f t="shared" si="250"/>
        <v>technology</v>
      </c>
      <c r="T2680" s="7" t="str">
        <f t="shared" si="251"/>
        <v>makerspaces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246"/>
        <v>42062.751087962963</v>
      </c>
      <c r="K2681">
        <v>1422489694</v>
      </c>
      <c r="L2681" s="11">
        <f t="shared" si="247"/>
        <v>42032.751087962963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248"/>
        <v>303.030303030303</v>
      </c>
      <c r="R2681" s="6">
        <f t="shared" si="249"/>
        <v>44</v>
      </c>
      <c r="S2681" t="str">
        <f t="shared" si="250"/>
        <v>technology</v>
      </c>
      <c r="T2681" s="7" t="str">
        <f t="shared" si="251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246"/>
        <v>42465.920034722221</v>
      </c>
      <c r="K2682">
        <v>1457327091</v>
      </c>
      <c r="L2682" s="11">
        <f t="shared" si="247"/>
        <v>42435.961701388893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248"/>
        <v>115.94202898550725</v>
      </c>
      <c r="R2682" s="6">
        <f t="shared" si="249"/>
        <v>69</v>
      </c>
      <c r="S2682" t="str">
        <f t="shared" si="250"/>
        <v>technology</v>
      </c>
      <c r="T2682" s="7" t="str">
        <f t="shared" si="251"/>
        <v>makerspaces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246"/>
        <v>41830.645254629628</v>
      </c>
      <c r="K2683">
        <v>1402867750</v>
      </c>
      <c r="L2683" s="11">
        <f t="shared" si="247"/>
        <v>41805.645254629628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248"/>
        <v>145.45454545454547</v>
      </c>
      <c r="R2683" s="6">
        <f t="shared" si="249"/>
        <v>27.5</v>
      </c>
      <c r="S2683" t="str">
        <f t="shared" si="250"/>
        <v>food</v>
      </c>
      <c r="T2683" s="7" t="str">
        <f t="shared" si="251"/>
        <v>food trucks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246"/>
        <v>41964.999305555553</v>
      </c>
      <c r="K2684">
        <v>1413838540</v>
      </c>
      <c r="L2684" s="11">
        <f t="shared" si="247"/>
        <v>41932.621990740743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248"/>
        <v>3.5335689045936394</v>
      </c>
      <c r="R2684" s="6">
        <f t="shared" si="249"/>
        <v>84.9</v>
      </c>
      <c r="S2684" t="str">
        <f t="shared" si="250"/>
        <v>food</v>
      </c>
      <c r="T2684" s="7" t="str">
        <f t="shared" si="251"/>
        <v>food trucks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246"/>
        <v>42064.50509259259</v>
      </c>
      <c r="K2685">
        <v>1422641240</v>
      </c>
      <c r="L2685" s="11">
        <f t="shared" si="247"/>
        <v>42034.50509259259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248"/>
        <v>416.66666666666669</v>
      </c>
      <c r="R2685" s="6">
        <f t="shared" si="249"/>
        <v>12</v>
      </c>
      <c r="S2685" t="str">
        <f t="shared" si="250"/>
        <v>food</v>
      </c>
      <c r="T2685" s="7" t="str">
        <f t="shared" si="251"/>
        <v>food trucks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246"/>
        <v>41860.664641203708</v>
      </c>
      <c r="K2686">
        <v>1404165425</v>
      </c>
      <c r="L2686" s="11">
        <f t="shared" si="247"/>
        <v>41820.664641203708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248"/>
        <v>87.5</v>
      </c>
      <c r="R2686" s="6">
        <f t="shared" si="249"/>
        <v>200</v>
      </c>
      <c r="S2686" t="str">
        <f t="shared" si="250"/>
        <v>food</v>
      </c>
      <c r="T2686" s="7" t="str">
        <f t="shared" si="251"/>
        <v>food trucks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246"/>
        <v>42121.404282407406</v>
      </c>
      <c r="K2687">
        <v>1424968930</v>
      </c>
      <c r="L2687" s="11">
        <f t="shared" si="247"/>
        <v>42061.44594907407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248"/>
        <v>5000</v>
      </c>
      <c r="R2687" s="6">
        <f t="shared" si="249"/>
        <v>10</v>
      </c>
      <c r="S2687" t="str">
        <f t="shared" si="250"/>
        <v>food</v>
      </c>
      <c r="T2687" s="7" t="str">
        <f t="shared" si="251"/>
        <v>food trucks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246"/>
        <v>41912.724803240737</v>
      </c>
      <c r="K2688">
        <v>1410391423</v>
      </c>
      <c r="L2688" s="11">
        <f t="shared" si="247"/>
        <v>41892.724803240737</v>
      </c>
      <c r="M2688" t="b">
        <v>0</v>
      </c>
      <c r="N2688">
        <v>0</v>
      </c>
      <c r="O2688" t="b">
        <v>0</v>
      </c>
      <c r="P2688" t="s">
        <v>8284</v>
      </c>
      <c r="Q2688" s="5" t="e">
        <f t="shared" si="248"/>
        <v>#DIV/0!</v>
      </c>
      <c r="R2688" s="6" t="e">
        <f t="shared" si="249"/>
        <v>#DIV/0!</v>
      </c>
      <c r="S2688" t="str">
        <f t="shared" si="250"/>
        <v>food</v>
      </c>
      <c r="T2688" s="7" t="str">
        <f t="shared" si="251"/>
        <v>food trucks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246"/>
        <v>42184.39025462963</v>
      </c>
      <c r="K2689">
        <v>1432999318</v>
      </c>
      <c r="L2689" s="11">
        <f t="shared" si="247"/>
        <v>42154.39025462963</v>
      </c>
      <c r="M2689" t="b">
        <v>0</v>
      </c>
      <c r="N2689">
        <v>0</v>
      </c>
      <c r="O2689" t="b">
        <v>0</v>
      </c>
      <c r="P2689" t="s">
        <v>8284</v>
      </c>
      <c r="Q2689" s="5" t="e">
        <f t="shared" si="248"/>
        <v>#DIV/0!</v>
      </c>
      <c r="R2689" s="6" t="e">
        <f t="shared" si="249"/>
        <v>#DIV/0!</v>
      </c>
      <c r="S2689" t="str">
        <f t="shared" si="250"/>
        <v>food</v>
      </c>
      <c r="T2689" s="7" t="str">
        <f t="shared" si="251"/>
        <v>food trucks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246"/>
        <v>42058.875</v>
      </c>
      <c r="K2690">
        <v>1422067870</v>
      </c>
      <c r="L2690" s="11">
        <f t="shared" si="247"/>
        <v>42027.86886574074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248"/>
        <v>675.67567567567562</v>
      </c>
      <c r="R2690" s="6">
        <f t="shared" si="249"/>
        <v>5.2857142857142856</v>
      </c>
      <c r="S2690" t="str">
        <f t="shared" si="250"/>
        <v>food</v>
      </c>
      <c r="T2690" s="7" t="str">
        <f t="shared" si="251"/>
        <v>food trucks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252">(I2691/86400)+25569+(-6/24)</f>
        <v>42581.711689814816</v>
      </c>
      <c r="K2691">
        <v>1467327890</v>
      </c>
      <c r="L2691" s="11">
        <f t="shared" ref="L2691:L2754" si="253">(K2691/86400)+25569+(-6/24)</f>
        <v>42551.711689814816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254">D2691/E2691</f>
        <v>35000</v>
      </c>
      <c r="R2691" s="6">
        <f t="shared" ref="R2691:R2754" si="255">E2691/N2691</f>
        <v>1</v>
      </c>
      <c r="S2691" t="str">
        <f t="shared" ref="S2691:S2754" si="256">LEFT(P2691,SEARCH("/",P2691,1)-1)</f>
        <v>food</v>
      </c>
      <c r="T2691" s="7" t="str">
        <f t="shared" ref="T2691:T2754" si="257">RIGHT(P2691,LEN(P2691) - SEARCH("/", P2691, SEARCH("/", P2691)))</f>
        <v>food trucks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252"/>
        <v>42157.855046296296</v>
      </c>
      <c r="K2692">
        <v>1429410676</v>
      </c>
      <c r="L2692" s="11">
        <f t="shared" si="253"/>
        <v>42112.855046296296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254"/>
        <v>9.3174935942231532</v>
      </c>
      <c r="R2692" s="6">
        <f t="shared" si="255"/>
        <v>72.762711864406782</v>
      </c>
      <c r="S2692" t="str">
        <f t="shared" si="256"/>
        <v>food</v>
      </c>
      <c r="T2692" s="7" t="str">
        <f t="shared" si="257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252"/>
        <v>42134.474039351851</v>
      </c>
      <c r="K2693">
        <v>1427390557</v>
      </c>
      <c r="L2693" s="11">
        <f t="shared" si="253"/>
        <v>42089.474039351851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254"/>
        <v>1857.1428571428571</v>
      </c>
      <c r="R2693" s="6">
        <f t="shared" si="255"/>
        <v>17.5</v>
      </c>
      <c r="S2693" t="str">
        <f t="shared" si="256"/>
        <v>food</v>
      </c>
      <c r="T2693" s="7" t="str">
        <f t="shared" si="257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252"/>
        <v>42088.042361111111</v>
      </c>
      <c r="K2694">
        <v>1424678460</v>
      </c>
      <c r="L2694" s="11">
        <f t="shared" si="253"/>
        <v>42058.084027777775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254"/>
        <v>140</v>
      </c>
      <c r="R2694" s="6">
        <f t="shared" si="255"/>
        <v>25</v>
      </c>
      <c r="S2694" t="str">
        <f t="shared" si="256"/>
        <v>food</v>
      </c>
      <c r="T2694" s="7" t="str">
        <f t="shared" si="257"/>
        <v>food trucks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252"/>
        <v>41863.888495370367</v>
      </c>
      <c r="K2695">
        <v>1405307966</v>
      </c>
      <c r="L2695" s="11">
        <f t="shared" si="253"/>
        <v>41833.888495370367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254"/>
        <v>125</v>
      </c>
      <c r="R2695" s="6">
        <f t="shared" si="255"/>
        <v>13.333333333333334</v>
      </c>
      <c r="S2695" t="str">
        <f t="shared" si="256"/>
        <v>food</v>
      </c>
      <c r="T2695" s="7" t="str">
        <f t="shared" si="257"/>
        <v>food trucks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252"/>
        <v>41907.890497685185</v>
      </c>
      <c r="K2696">
        <v>1409109739</v>
      </c>
      <c r="L2696" s="11">
        <f t="shared" si="253"/>
        <v>41877.890497685185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254"/>
        <v>30000</v>
      </c>
      <c r="R2696" s="6">
        <f t="shared" si="255"/>
        <v>1</v>
      </c>
      <c r="S2696" t="str">
        <f t="shared" si="256"/>
        <v>food</v>
      </c>
      <c r="T2696" s="7" t="str">
        <f t="shared" si="257"/>
        <v>food trucks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252"/>
        <v>42107.89025462963</v>
      </c>
      <c r="K2697">
        <v>1423801318</v>
      </c>
      <c r="L2697" s="11">
        <f t="shared" si="253"/>
        <v>42047.931921296295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254"/>
        <v>211.26760563380282</v>
      </c>
      <c r="R2697" s="6">
        <f t="shared" si="255"/>
        <v>23.666666666666668</v>
      </c>
      <c r="S2697" t="str">
        <f t="shared" si="256"/>
        <v>food</v>
      </c>
      <c r="T2697" s="7" t="str">
        <f t="shared" si="257"/>
        <v>food trucks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252"/>
        <v>41998.594444444447</v>
      </c>
      <c r="K2698">
        <v>1416600960</v>
      </c>
      <c r="L2698" s="11">
        <f t="shared" si="253"/>
        <v>41964.594444444447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254"/>
        <v>17.699115044247787</v>
      </c>
      <c r="R2698" s="6">
        <f t="shared" si="255"/>
        <v>89.21052631578948</v>
      </c>
      <c r="S2698" t="str">
        <f t="shared" si="256"/>
        <v>food</v>
      </c>
      <c r="T2698" s="7" t="str">
        <f t="shared" si="257"/>
        <v>food trucks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252"/>
        <v>42218.666666666672</v>
      </c>
      <c r="K2699">
        <v>1435876423</v>
      </c>
      <c r="L2699" s="11">
        <f t="shared" si="253"/>
        <v>42187.690081018518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254"/>
        <v>3.7947533410328327</v>
      </c>
      <c r="R2699" s="6">
        <f t="shared" si="255"/>
        <v>116.55769230769231</v>
      </c>
      <c r="S2699" t="str">
        <f t="shared" si="256"/>
        <v>food</v>
      </c>
      <c r="T2699" s="7" t="str">
        <f t="shared" si="257"/>
        <v>food trucks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252"/>
        <v>41817.648240740738</v>
      </c>
      <c r="K2700">
        <v>1401312808</v>
      </c>
      <c r="L2700" s="11">
        <f t="shared" si="253"/>
        <v>41787.648240740738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254"/>
        <v>307.57400999615533</v>
      </c>
      <c r="R2700" s="6">
        <f t="shared" si="255"/>
        <v>13.005000000000001</v>
      </c>
      <c r="S2700" t="str">
        <f t="shared" si="256"/>
        <v>food</v>
      </c>
      <c r="T2700" s="7" t="str">
        <f t="shared" si="257"/>
        <v>food trucks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252"/>
        <v>41859.646562499998</v>
      </c>
      <c r="K2701">
        <v>1404941463</v>
      </c>
      <c r="L2701" s="11">
        <f t="shared" si="253"/>
        <v>41829.646562499998</v>
      </c>
      <c r="M2701" t="b">
        <v>0</v>
      </c>
      <c r="N2701">
        <v>0</v>
      </c>
      <c r="O2701" t="b">
        <v>0</v>
      </c>
      <c r="P2701" t="s">
        <v>8284</v>
      </c>
      <c r="Q2701" s="5" t="e">
        <f t="shared" si="254"/>
        <v>#DIV/0!</v>
      </c>
      <c r="R2701" s="6" t="e">
        <f t="shared" si="255"/>
        <v>#DIV/0!</v>
      </c>
      <c r="S2701" t="str">
        <f t="shared" si="256"/>
        <v>food</v>
      </c>
      <c r="T2701" s="7" t="str">
        <f t="shared" si="257"/>
        <v>food trucks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252"/>
        <v>41900.624675925923</v>
      </c>
      <c r="K2702">
        <v>1408481972</v>
      </c>
      <c r="L2702" s="11">
        <f t="shared" si="253"/>
        <v>41870.624675925923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254"/>
        <v>142.84285714285716</v>
      </c>
      <c r="R2702" s="6">
        <f t="shared" si="255"/>
        <v>17.5</v>
      </c>
      <c r="S2702" t="str">
        <f t="shared" si="256"/>
        <v>food</v>
      </c>
      <c r="T2702" s="7" t="str">
        <f t="shared" si="257"/>
        <v>food trucks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252"/>
        <v>42832.483032407406</v>
      </c>
      <c r="K2703">
        <v>1488911734</v>
      </c>
      <c r="L2703" s="11">
        <f t="shared" si="253"/>
        <v>42801.524699074071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254"/>
        <v>2.1656050955414012</v>
      </c>
      <c r="R2703" s="6">
        <f t="shared" si="255"/>
        <v>34.130434782608695</v>
      </c>
      <c r="S2703" t="str">
        <f t="shared" si="256"/>
        <v>theater</v>
      </c>
      <c r="T2703" s="7" t="str">
        <f t="shared" si="257"/>
        <v>spaces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252"/>
        <v>42830.510150462964</v>
      </c>
      <c r="K2704">
        <v>1488827677</v>
      </c>
      <c r="L2704" s="11">
        <f t="shared" si="253"/>
        <v>42800.551817129628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254"/>
        <v>2.9061319383900028</v>
      </c>
      <c r="R2704" s="6">
        <f t="shared" si="255"/>
        <v>132.34615384615384</v>
      </c>
      <c r="S2704" t="str">
        <f t="shared" si="256"/>
        <v>theater</v>
      </c>
      <c r="T2704" s="7" t="str">
        <f t="shared" si="257"/>
        <v>spaces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252"/>
        <v>42816.398495370369</v>
      </c>
      <c r="K2705">
        <v>1485016430</v>
      </c>
      <c r="L2705" s="11">
        <f t="shared" si="253"/>
        <v>42756.440162037034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254"/>
        <v>0.96385542168674698</v>
      </c>
      <c r="R2705" s="6">
        <f t="shared" si="255"/>
        <v>922.22222222222217</v>
      </c>
      <c r="S2705" t="str">
        <f t="shared" si="256"/>
        <v>theater</v>
      </c>
      <c r="T2705" s="7" t="str">
        <f t="shared" si="257"/>
        <v>spaces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252"/>
        <v>42830.570763888885</v>
      </c>
      <c r="K2706">
        <v>1487709714</v>
      </c>
      <c r="L2706" s="11">
        <f t="shared" si="253"/>
        <v>42787.612430555557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254"/>
        <v>16.593886462882097</v>
      </c>
      <c r="R2706" s="6">
        <f t="shared" si="255"/>
        <v>163.57142857142858</v>
      </c>
      <c r="S2706" t="str">
        <f t="shared" si="256"/>
        <v>theater</v>
      </c>
      <c r="T2706" s="7" t="str">
        <f t="shared" si="257"/>
        <v>spaces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252"/>
        <v>42818.624513888892</v>
      </c>
      <c r="K2707">
        <v>1486504758</v>
      </c>
      <c r="L2707" s="11">
        <f t="shared" si="253"/>
        <v>42773.666180555556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254"/>
        <v>9.4882116158711902</v>
      </c>
      <c r="R2707" s="6">
        <f t="shared" si="255"/>
        <v>217.375</v>
      </c>
      <c r="S2707" t="str">
        <f t="shared" si="256"/>
        <v>theater</v>
      </c>
      <c r="T2707" s="7" t="str">
        <f t="shared" si="257"/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252"/>
        <v>41928.040972222225</v>
      </c>
      <c r="K2708">
        <v>1410937483</v>
      </c>
      <c r="L2708" s="11">
        <f t="shared" si="253"/>
        <v>41899.044942129629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254"/>
        <v>0.89049460614695708</v>
      </c>
      <c r="R2708" s="6">
        <f t="shared" si="255"/>
        <v>149.44486692015209</v>
      </c>
      <c r="S2708" t="str">
        <f t="shared" si="256"/>
        <v>theater</v>
      </c>
      <c r="T2708" s="7" t="str">
        <f t="shared" si="257"/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252"/>
        <v>41421.040972222225</v>
      </c>
      <c r="K2709">
        <v>1367088443</v>
      </c>
      <c r="L2709" s="11">
        <f t="shared" si="253"/>
        <v>41391.532905092594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254"/>
        <v>0.28502645579934421</v>
      </c>
      <c r="R2709" s="6">
        <f t="shared" si="255"/>
        <v>71.237487309644663</v>
      </c>
      <c r="S2709" t="str">
        <f t="shared" si="256"/>
        <v>theater</v>
      </c>
      <c r="T2709" s="7" t="str">
        <f t="shared" si="257"/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252"/>
        <v>42572.448217592595</v>
      </c>
      <c r="K2710">
        <v>1463935526</v>
      </c>
      <c r="L2710" s="11">
        <f t="shared" si="253"/>
        <v>42512.448217592595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254"/>
        <v>0.42878824228336598</v>
      </c>
      <c r="R2710" s="6">
        <f t="shared" si="255"/>
        <v>44.464318398474738</v>
      </c>
      <c r="S2710" t="str">
        <f t="shared" si="256"/>
        <v>theater</v>
      </c>
      <c r="T2710" s="7" t="str">
        <f t="shared" si="257"/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252"/>
        <v>42646.915972222225</v>
      </c>
      <c r="K2711">
        <v>1472528141</v>
      </c>
      <c r="L2711" s="11">
        <f t="shared" si="253"/>
        <v>42611.899780092594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254"/>
        <v>0.98419384682006972</v>
      </c>
      <c r="R2711" s="6">
        <f t="shared" si="255"/>
        <v>164.94480519480518</v>
      </c>
      <c r="S2711" t="str">
        <f t="shared" si="256"/>
        <v>theater</v>
      </c>
      <c r="T2711" s="7" t="str">
        <f t="shared" si="257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252"/>
        <v>41859.833333333336</v>
      </c>
      <c r="K2712">
        <v>1404797428</v>
      </c>
      <c r="L2712" s="11">
        <f t="shared" si="253"/>
        <v>41827.979490740741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254"/>
        <v>0.64977110188508336</v>
      </c>
      <c r="R2712" s="6">
        <f t="shared" si="255"/>
        <v>84.871516544117654</v>
      </c>
      <c r="S2712" t="str">
        <f t="shared" si="256"/>
        <v>theater</v>
      </c>
      <c r="T2712" s="7" t="str">
        <f t="shared" si="257"/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252"/>
        <v>41810.667361111111</v>
      </c>
      <c r="K2713">
        <v>1400694790</v>
      </c>
      <c r="L2713" s="11">
        <f t="shared" si="253"/>
        <v>41780.495254629626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254"/>
        <v>0.99288979177247338</v>
      </c>
      <c r="R2713" s="6">
        <f t="shared" si="255"/>
        <v>53.945205479452056</v>
      </c>
      <c r="S2713" t="str">
        <f t="shared" si="256"/>
        <v>theater</v>
      </c>
      <c r="T2713" s="7" t="str">
        <f t="shared" si="257"/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252"/>
        <v>41468.5</v>
      </c>
      <c r="K2714">
        <v>1370568560</v>
      </c>
      <c r="L2714" s="11">
        <f t="shared" si="253"/>
        <v>41431.812037037038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254"/>
        <v>0.7611403265983947</v>
      </c>
      <c r="R2714" s="6">
        <f t="shared" si="255"/>
        <v>50.531468531468533</v>
      </c>
      <c r="S2714" t="str">
        <f t="shared" si="256"/>
        <v>theater</v>
      </c>
      <c r="T2714" s="7" t="str">
        <f t="shared" si="257"/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252"/>
        <v>42362.403749999998</v>
      </c>
      <c r="K2715">
        <v>1447515684</v>
      </c>
      <c r="L2715" s="11">
        <f t="shared" si="253"/>
        <v>42322.403749999998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254"/>
        <v>0.97807801150219742</v>
      </c>
      <c r="R2715" s="6">
        <f t="shared" si="255"/>
        <v>108.00140845070422</v>
      </c>
      <c r="S2715" t="str">
        <f t="shared" si="256"/>
        <v>theater</v>
      </c>
      <c r="T2715" s="7" t="str">
        <f t="shared" si="257"/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252"/>
        <v>42657.708333333328</v>
      </c>
      <c r="K2716">
        <v>1474040596</v>
      </c>
      <c r="L2716" s="11">
        <f t="shared" si="253"/>
        <v>42629.405046296291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254"/>
        <v>0.85943140018563713</v>
      </c>
      <c r="R2716" s="6">
        <f t="shared" si="255"/>
        <v>95.373770491803285</v>
      </c>
      <c r="S2716" t="str">
        <f t="shared" si="256"/>
        <v>theater</v>
      </c>
      <c r="T2716" s="7" t="str">
        <f t="shared" si="257"/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252"/>
        <v>42421.148472222223</v>
      </c>
      <c r="K2717">
        <v>1453109628</v>
      </c>
      <c r="L2717" s="11">
        <f t="shared" si="253"/>
        <v>42387.148472222223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254"/>
        <v>0.37789693427962928</v>
      </c>
      <c r="R2717" s="6">
        <f t="shared" si="255"/>
        <v>57.631016333938291</v>
      </c>
      <c r="S2717" t="str">
        <f t="shared" si="256"/>
        <v>theater</v>
      </c>
      <c r="T2717" s="7" t="str">
        <f t="shared" si="257"/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252"/>
        <v>42285.083252314813</v>
      </c>
      <c r="K2718">
        <v>1441699193</v>
      </c>
      <c r="L2718" s="11">
        <f t="shared" si="253"/>
        <v>42255.083252314813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254"/>
        <v>0.83347155069882417</v>
      </c>
      <c r="R2718" s="6">
        <f t="shared" si="255"/>
        <v>64.160481283422456</v>
      </c>
      <c r="S2718" t="str">
        <f t="shared" si="256"/>
        <v>theater</v>
      </c>
      <c r="T2718" s="7" t="str">
        <f t="shared" si="257"/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252"/>
        <v>41979.706585648149</v>
      </c>
      <c r="K2719">
        <v>1414015049</v>
      </c>
      <c r="L2719" s="11">
        <f t="shared" si="253"/>
        <v>41934.664918981478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254"/>
        <v>0.83261173649503761</v>
      </c>
      <c r="R2719" s="6">
        <f t="shared" si="255"/>
        <v>92.387692307692305</v>
      </c>
      <c r="S2719" t="str">
        <f t="shared" si="256"/>
        <v>theater</v>
      </c>
      <c r="T2719" s="7" t="str">
        <f t="shared" si="257"/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252"/>
        <v>42493.708333333328</v>
      </c>
      <c r="K2720">
        <v>1459865945</v>
      </c>
      <c r="L2720" s="11">
        <f t="shared" si="253"/>
        <v>42465.346585648149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254"/>
        <v>0.96540627514078836</v>
      </c>
      <c r="R2720" s="6">
        <f t="shared" si="255"/>
        <v>125.97972972972973</v>
      </c>
      <c r="S2720" t="str">
        <f t="shared" si="256"/>
        <v>theater</v>
      </c>
      <c r="T2720" s="7" t="str">
        <f t="shared" si="257"/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252"/>
        <v>42477.73951388889</v>
      </c>
      <c r="K2721">
        <v>1455756294</v>
      </c>
      <c r="L2721" s="11">
        <f t="shared" si="253"/>
        <v>42417.781180555554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254"/>
        <v>0.91883614088820831</v>
      </c>
      <c r="R2721" s="6">
        <f t="shared" si="255"/>
        <v>94.637681159420296</v>
      </c>
      <c r="S2721" t="str">
        <f t="shared" si="256"/>
        <v>theater</v>
      </c>
      <c r="T2721" s="7" t="str">
        <f t="shared" si="257"/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252"/>
        <v>42685.257557870369</v>
      </c>
      <c r="K2722">
        <v>1476270653</v>
      </c>
      <c r="L2722" s="11">
        <f t="shared" si="253"/>
        <v>42655.215891203705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254"/>
        <v>0.8465680132741864</v>
      </c>
      <c r="R2722" s="6">
        <f t="shared" si="255"/>
        <v>170.69942196531792</v>
      </c>
      <c r="S2722" t="str">
        <f t="shared" si="256"/>
        <v>theater</v>
      </c>
      <c r="T2722" s="7" t="str">
        <f t="shared" si="257"/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252"/>
        <v>41523.541666666664</v>
      </c>
      <c r="K2723">
        <v>1375880598</v>
      </c>
      <c r="L2723" s="11">
        <f t="shared" si="253"/>
        <v>41493.293958333335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254"/>
        <v>6.8399452804377564E-2</v>
      </c>
      <c r="R2723" s="6">
        <f t="shared" si="255"/>
        <v>40.762081784386616</v>
      </c>
      <c r="S2723" t="str">
        <f t="shared" si="256"/>
        <v>technology</v>
      </c>
      <c r="T2723" s="7" t="str">
        <f t="shared" si="257"/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252"/>
        <v>42764.607094907406</v>
      </c>
      <c r="K2724">
        <v>1480538053</v>
      </c>
      <c r="L2724" s="11">
        <f t="shared" si="253"/>
        <v>42704.607094907406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254"/>
        <v>0.39597687495050288</v>
      </c>
      <c r="R2724" s="6">
        <f t="shared" si="255"/>
        <v>68.254054054054052</v>
      </c>
      <c r="S2724" t="str">
        <f t="shared" si="256"/>
        <v>technology</v>
      </c>
      <c r="T2724" s="7" t="str">
        <f t="shared" si="257"/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252"/>
        <v>42004.630648148144</v>
      </c>
      <c r="K2725">
        <v>1414872488</v>
      </c>
      <c r="L2725" s="11">
        <f t="shared" si="253"/>
        <v>41944.58898148148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254"/>
        <v>0.71403070332024277</v>
      </c>
      <c r="R2725" s="6">
        <f t="shared" si="255"/>
        <v>95.48863636363636</v>
      </c>
      <c r="S2725" t="str">
        <f t="shared" si="256"/>
        <v>technology</v>
      </c>
      <c r="T2725" s="7" t="str">
        <f t="shared" si="257"/>
        <v>hardware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252"/>
        <v>42231.07707175926</v>
      </c>
      <c r="K2726">
        <v>1436860259</v>
      </c>
      <c r="L2726" s="11">
        <f t="shared" si="253"/>
        <v>42199.07707175926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254"/>
        <v>0.33684187539580285</v>
      </c>
      <c r="R2726" s="6">
        <f t="shared" si="255"/>
        <v>7.1902649656526005</v>
      </c>
      <c r="S2726" t="str">
        <f t="shared" si="256"/>
        <v>technology</v>
      </c>
      <c r="T2726" s="7" t="str">
        <f t="shared" si="257"/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252"/>
        <v>42795.494618055556</v>
      </c>
      <c r="K2727">
        <v>1484070735</v>
      </c>
      <c r="L2727" s="11">
        <f t="shared" si="253"/>
        <v>42745.494618055556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254"/>
        <v>0.6918380407146687</v>
      </c>
      <c r="R2727" s="6">
        <f t="shared" si="255"/>
        <v>511.65486725663715</v>
      </c>
      <c r="S2727" t="str">
        <f t="shared" si="256"/>
        <v>technology</v>
      </c>
      <c r="T2727" s="7" t="str">
        <f t="shared" si="257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252"/>
        <v>42482.329988425925</v>
      </c>
      <c r="K2728">
        <v>1458741311</v>
      </c>
      <c r="L2728" s="11">
        <f t="shared" si="253"/>
        <v>42452.329988425925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254"/>
        <v>0.94567119012719281</v>
      </c>
      <c r="R2728" s="6">
        <f t="shared" si="255"/>
        <v>261.74504950495049</v>
      </c>
      <c r="S2728" t="str">
        <f t="shared" si="256"/>
        <v>technology</v>
      </c>
      <c r="T2728" s="7" t="str">
        <f t="shared" si="257"/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252"/>
        <v>42223.426655092597</v>
      </c>
      <c r="K2729">
        <v>1436804063</v>
      </c>
      <c r="L2729" s="11">
        <f t="shared" si="253"/>
        <v>42198.426655092597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254"/>
        <v>0.20275339105046533</v>
      </c>
      <c r="R2729" s="6">
        <f t="shared" si="255"/>
        <v>69.760961810466767</v>
      </c>
      <c r="S2729" t="str">
        <f t="shared" si="256"/>
        <v>technology</v>
      </c>
      <c r="T2729" s="7" t="str">
        <f t="shared" si="257"/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252"/>
        <v>42368.34993055556</v>
      </c>
      <c r="K2730">
        <v>1448461434</v>
      </c>
      <c r="L2730" s="11">
        <f t="shared" si="253"/>
        <v>42333.34993055556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254"/>
        <v>0.49547466472881019</v>
      </c>
      <c r="R2730" s="6">
        <f t="shared" si="255"/>
        <v>77.229591836734699</v>
      </c>
      <c r="S2730" t="str">
        <f t="shared" si="256"/>
        <v>technology</v>
      </c>
      <c r="T2730" s="7" t="str">
        <f t="shared" si="257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252"/>
        <v>42124.990706018521</v>
      </c>
      <c r="K2731">
        <v>1427867197</v>
      </c>
      <c r="L2731" s="11">
        <f t="shared" si="253"/>
        <v>42094.990706018521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254"/>
        <v>0.9574875526618154</v>
      </c>
      <c r="R2731" s="6">
        <f t="shared" si="255"/>
        <v>340.56521739130437</v>
      </c>
      <c r="S2731" t="str">
        <f t="shared" si="256"/>
        <v>technology</v>
      </c>
      <c r="T2731" s="7" t="str">
        <f t="shared" si="257"/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252"/>
        <v>41386.291377314818</v>
      </c>
      <c r="K2732">
        <v>1363611575</v>
      </c>
      <c r="L2732" s="11">
        <f t="shared" si="253"/>
        <v>41351.291377314818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254"/>
        <v>0.58722447482014073</v>
      </c>
      <c r="R2732" s="6">
        <f t="shared" si="255"/>
        <v>67.417903225806455</v>
      </c>
      <c r="S2732" t="str">
        <f t="shared" si="256"/>
        <v>technology</v>
      </c>
      <c r="T2732" s="7" t="str">
        <f t="shared" si="257"/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252"/>
        <v>41929.916666666664</v>
      </c>
      <c r="K2733">
        <v>1408624622</v>
      </c>
      <c r="L2733" s="11">
        <f t="shared" si="253"/>
        <v>41872.275717592594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254"/>
        <v>0.95874213032501354</v>
      </c>
      <c r="R2733" s="6">
        <f t="shared" si="255"/>
        <v>845.70270270270271</v>
      </c>
      <c r="S2733" t="str">
        <f t="shared" si="256"/>
        <v>technology</v>
      </c>
      <c r="T2733" s="7" t="str">
        <f t="shared" si="257"/>
        <v>hardware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252"/>
        <v>41421.75</v>
      </c>
      <c r="K2734">
        <v>1366917828</v>
      </c>
      <c r="L2734" s="11">
        <f t="shared" si="253"/>
        <v>41389.558194444442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254"/>
        <v>0.84566596194503174</v>
      </c>
      <c r="R2734" s="6">
        <f t="shared" si="255"/>
        <v>97.191780821917803</v>
      </c>
      <c r="S2734" t="str">
        <f t="shared" si="256"/>
        <v>technology</v>
      </c>
      <c r="T2734" s="7" t="str">
        <f t="shared" si="257"/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252"/>
        <v>42103.981180555551</v>
      </c>
      <c r="K2735">
        <v>1423463574</v>
      </c>
      <c r="L2735" s="11">
        <f t="shared" si="253"/>
        <v>42044.022847222222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254"/>
        <v>0.92990384794212277</v>
      </c>
      <c r="R2735" s="6">
        <f t="shared" si="255"/>
        <v>451.84033613445376</v>
      </c>
      <c r="S2735" t="str">
        <f t="shared" si="256"/>
        <v>technology</v>
      </c>
      <c r="T2735" s="7" t="str">
        <f t="shared" si="257"/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252"/>
        <v>42656.665972222225</v>
      </c>
      <c r="K2736">
        <v>1473782592</v>
      </c>
      <c r="L2736" s="11">
        <f t="shared" si="253"/>
        <v>42626.418888888889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254"/>
        <v>4.4241914790072115E-5</v>
      </c>
      <c r="R2736" s="6">
        <f t="shared" si="255"/>
        <v>138.66871165644173</v>
      </c>
      <c r="S2736" t="str">
        <f t="shared" si="256"/>
        <v>technology</v>
      </c>
      <c r="T2736" s="7" t="str">
        <f t="shared" si="257"/>
        <v>hardware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252"/>
        <v>41346.583333333336</v>
      </c>
      <c r="K2737">
        <v>1360551250</v>
      </c>
      <c r="L2737" s="11">
        <f t="shared" si="253"/>
        <v>41315.870949074073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254"/>
        <v>0.1022354113475854</v>
      </c>
      <c r="R2737" s="6">
        <f t="shared" si="255"/>
        <v>21.640147492625371</v>
      </c>
      <c r="S2737" t="str">
        <f t="shared" si="256"/>
        <v>technology</v>
      </c>
      <c r="T2737" s="7" t="str">
        <f t="shared" si="257"/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252"/>
        <v>41752.416354166664</v>
      </c>
      <c r="K2738">
        <v>1395676773</v>
      </c>
      <c r="L2738" s="11">
        <f t="shared" si="253"/>
        <v>41722.416354166664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254"/>
        <v>0.8136696501220505</v>
      </c>
      <c r="R2738" s="6">
        <f t="shared" si="255"/>
        <v>169.51724137931035</v>
      </c>
      <c r="S2738" t="str">
        <f t="shared" si="256"/>
        <v>technology</v>
      </c>
      <c r="T2738" s="7" t="str">
        <f t="shared" si="257"/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252"/>
        <v>41654.541666666664</v>
      </c>
      <c r="K2739">
        <v>1386108087</v>
      </c>
      <c r="L2739" s="11">
        <f t="shared" si="253"/>
        <v>41611.667673611111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254"/>
        <v>0.40640362056857487</v>
      </c>
      <c r="R2739" s="6">
        <f t="shared" si="255"/>
        <v>161.88210526315791</v>
      </c>
      <c r="S2739" t="str">
        <f t="shared" si="256"/>
        <v>technology</v>
      </c>
      <c r="T2739" s="7" t="str">
        <f t="shared" si="257"/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252"/>
        <v>42679.893564814818</v>
      </c>
      <c r="K2740">
        <v>1473218804</v>
      </c>
      <c r="L2740" s="11">
        <f t="shared" si="253"/>
        <v>42619.893564814818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254"/>
        <v>0.67594970934162502</v>
      </c>
      <c r="R2740" s="6">
        <f t="shared" si="255"/>
        <v>493.13333333333333</v>
      </c>
      <c r="S2740" t="str">
        <f t="shared" si="256"/>
        <v>technology</v>
      </c>
      <c r="T2740" s="7" t="str">
        <f t="shared" si="257"/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252"/>
        <v>41764.637928240743</v>
      </c>
      <c r="K2741">
        <v>1395436717</v>
      </c>
      <c r="L2741" s="11">
        <f t="shared" si="253"/>
        <v>41719.637928240743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254"/>
        <v>0.26035502958579881</v>
      </c>
      <c r="R2741" s="6">
        <f t="shared" si="255"/>
        <v>22.120418848167539</v>
      </c>
      <c r="S2741" t="str">
        <f t="shared" si="256"/>
        <v>technology</v>
      </c>
      <c r="T2741" s="7" t="str">
        <f t="shared" si="257"/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252"/>
        <v>42074.74018518519</v>
      </c>
      <c r="K2742">
        <v>1423529152</v>
      </c>
      <c r="L2742" s="11">
        <f t="shared" si="253"/>
        <v>42044.781851851847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254"/>
        <v>0.967741935483871</v>
      </c>
      <c r="R2742" s="6">
        <f t="shared" si="255"/>
        <v>18.235294117647058</v>
      </c>
      <c r="S2742" t="str">
        <f t="shared" si="256"/>
        <v>technology</v>
      </c>
      <c r="T2742" s="7" t="str">
        <f t="shared" si="257"/>
        <v>hardware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252"/>
        <v>41931.838194444441</v>
      </c>
      <c r="K2743">
        <v>1412005602</v>
      </c>
      <c r="L2743" s="11">
        <f t="shared" si="253"/>
        <v>41911.407430555555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254"/>
        <v>228.57142857142858</v>
      </c>
      <c r="R2743" s="6">
        <f t="shared" si="255"/>
        <v>8.75</v>
      </c>
      <c r="S2743" t="str">
        <f t="shared" si="256"/>
        <v>publishing</v>
      </c>
      <c r="T2743" s="7" t="str">
        <f t="shared" si="257"/>
        <v>children's books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252"/>
        <v>41044.469756944447</v>
      </c>
      <c r="K2744">
        <v>1335892587</v>
      </c>
      <c r="L2744" s="11">
        <f t="shared" si="253"/>
        <v>41030.469756944447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254"/>
        <v>3.4199726402188784</v>
      </c>
      <c r="R2744" s="6">
        <f t="shared" si="255"/>
        <v>40.611111111111114</v>
      </c>
      <c r="S2744" t="str">
        <f t="shared" si="256"/>
        <v>publishing</v>
      </c>
      <c r="T2744" s="7" t="str">
        <f t="shared" si="257"/>
        <v>children's books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252"/>
        <v>42662.078784722224</v>
      </c>
      <c r="K2745">
        <v>1474271607</v>
      </c>
      <c r="L2745" s="11">
        <f t="shared" si="253"/>
        <v>42632.078784722224</v>
      </c>
      <c r="M2745" t="b">
        <v>0</v>
      </c>
      <c r="N2745">
        <v>0</v>
      </c>
      <c r="O2745" t="b">
        <v>0</v>
      </c>
      <c r="P2745" t="s">
        <v>8304</v>
      </c>
      <c r="Q2745" s="5" t="e">
        <f t="shared" si="254"/>
        <v>#DIV/0!</v>
      </c>
      <c r="R2745" s="6" t="e">
        <f t="shared" si="255"/>
        <v>#DIV/0!</v>
      </c>
      <c r="S2745" t="str">
        <f t="shared" si="256"/>
        <v>publishing</v>
      </c>
      <c r="T2745" s="7" t="str">
        <f t="shared" si="257"/>
        <v>children's books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252"/>
        <v>40967.812476851854</v>
      </c>
      <c r="K2746">
        <v>1327886998</v>
      </c>
      <c r="L2746" s="11">
        <f t="shared" si="253"/>
        <v>40937.812476851854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254"/>
        <v>19.161676646706585</v>
      </c>
      <c r="R2746" s="6">
        <f t="shared" si="255"/>
        <v>37.954545454545453</v>
      </c>
      <c r="S2746" t="str">
        <f t="shared" si="256"/>
        <v>publishing</v>
      </c>
      <c r="T2746" s="7" t="str">
        <f t="shared" si="257"/>
        <v>children's books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252"/>
        <v>41104.738055555557</v>
      </c>
      <c r="K2747">
        <v>1337125368</v>
      </c>
      <c r="L2747" s="11">
        <f t="shared" si="253"/>
        <v>41044.738055555557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254"/>
        <v>4.5688178183894914</v>
      </c>
      <c r="R2747" s="6">
        <f t="shared" si="255"/>
        <v>35.734693877551024</v>
      </c>
      <c r="S2747" t="str">
        <f t="shared" si="256"/>
        <v>publishing</v>
      </c>
      <c r="T2747" s="7" t="str">
        <f t="shared" si="257"/>
        <v>children's books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252"/>
        <v>41880.531377314815</v>
      </c>
      <c r="K2748">
        <v>1406745911</v>
      </c>
      <c r="L2748" s="11">
        <f t="shared" si="253"/>
        <v>41850.531377314815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254"/>
        <v>3.7453183520599249</v>
      </c>
      <c r="R2748" s="6">
        <f t="shared" si="255"/>
        <v>42.157894736842103</v>
      </c>
      <c r="S2748" t="str">
        <f t="shared" si="256"/>
        <v>publishing</v>
      </c>
      <c r="T2748" s="7" t="str">
        <f t="shared" si="257"/>
        <v>children's books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252"/>
        <v>41075.881944444445</v>
      </c>
      <c r="K2749">
        <v>1337095997</v>
      </c>
      <c r="L2749" s="11">
        <f t="shared" si="253"/>
        <v>41044.398113425923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254"/>
        <v>3.5714285714285716</v>
      </c>
      <c r="R2749" s="6">
        <f t="shared" si="255"/>
        <v>35</v>
      </c>
      <c r="S2749" t="str">
        <f t="shared" si="256"/>
        <v>publishing</v>
      </c>
      <c r="T2749" s="7" t="str">
        <f t="shared" si="257"/>
        <v>children's books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252"/>
        <v>42615.4606712963</v>
      </c>
      <c r="K2750">
        <v>1470243802</v>
      </c>
      <c r="L2750" s="11">
        <f t="shared" si="253"/>
        <v>42585.4606712963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254"/>
        <v>94.339622641509436</v>
      </c>
      <c r="R2750" s="6">
        <f t="shared" si="255"/>
        <v>13.25</v>
      </c>
      <c r="S2750" t="str">
        <f t="shared" si="256"/>
        <v>publishing</v>
      </c>
      <c r="T2750" s="7" t="str">
        <f t="shared" si="257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252"/>
        <v>42098.507372685184</v>
      </c>
      <c r="K2751">
        <v>1425582637</v>
      </c>
      <c r="L2751" s="11">
        <f t="shared" si="253"/>
        <v>42068.549039351856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254"/>
        <v>90.909090909090907</v>
      </c>
      <c r="R2751" s="6">
        <f t="shared" si="255"/>
        <v>55</v>
      </c>
      <c r="S2751" t="str">
        <f t="shared" si="256"/>
        <v>publishing</v>
      </c>
      <c r="T2751" s="7" t="str">
        <f t="shared" si="257"/>
        <v>children's books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252"/>
        <v>41090.583333333336</v>
      </c>
      <c r="K2752">
        <v>1340055345</v>
      </c>
      <c r="L2752" s="11">
        <f t="shared" si="253"/>
        <v>41078.649826388893</v>
      </c>
      <c r="M2752" t="b">
        <v>0</v>
      </c>
      <c r="N2752">
        <v>0</v>
      </c>
      <c r="O2752" t="b">
        <v>0</v>
      </c>
      <c r="P2752" t="s">
        <v>8304</v>
      </c>
      <c r="Q2752" s="5" t="e">
        <f t="shared" si="254"/>
        <v>#DIV/0!</v>
      </c>
      <c r="R2752" s="6" t="e">
        <f t="shared" si="255"/>
        <v>#DIV/0!</v>
      </c>
      <c r="S2752" t="str">
        <f t="shared" si="256"/>
        <v>publishing</v>
      </c>
      <c r="T2752" s="7" t="str">
        <f t="shared" si="257"/>
        <v>children's books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252"/>
        <v>41807.637060185181</v>
      </c>
      <c r="K2753">
        <v>1397855842</v>
      </c>
      <c r="L2753" s="11">
        <f t="shared" si="253"/>
        <v>41747.637060185181</v>
      </c>
      <c r="M2753" t="b">
        <v>0</v>
      </c>
      <c r="N2753">
        <v>0</v>
      </c>
      <c r="O2753" t="b">
        <v>0</v>
      </c>
      <c r="P2753" t="s">
        <v>8304</v>
      </c>
      <c r="Q2753" s="5" t="e">
        <f t="shared" si="254"/>
        <v>#DIV/0!</v>
      </c>
      <c r="R2753" s="6" t="e">
        <f t="shared" si="255"/>
        <v>#DIV/0!</v>
      </c>
      <c r="S2753" t="str">
        <f t="shared" si="256"/>
        <v>publishing</v>
      </c>
      <c r="T2753" s="7" t="str">
        <f t="shared" si="257"/>
        <v>children's books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252"/>
        <v>40895.515092592592</v>
      </c>
      <c r="K2754">
        <v>1320776504</v>
      </c>
      <c r="L2754" s="11">
        <f t="shared" si="253"/>
        <v>40855.515092592592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254"/>
        <v>8.7272727272727266</v>
      </c>
      <c r="R2754" s="6">
        <f t="shared" si="255"/>
        <v>39.285714285714285</v>
      </c>
      <c r="S2754" t="str">
        <f t="shared" si="256"/>
        <v>publishing</v>
      </c>
      <c r="T2754" s="7" t="str">
        <f t="shared" si="257"/>
        <v>children's books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258">(I2755/86400)+25569+(-6/24)</f>
        <v>41147.650729166664</v>
      </c>
      <c r="K2755">
        <v>1343425023</v>
      </c>
      <c r="L2755" s="11">
        <f t="shared" ref="L2755:L2818" si="259">(K2755/86400)+25569+(-6/24)</f>
        <v>41117.650729166664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260">D2755/E2755</f>
        <v>5.2631578947368425</v>
      </c>
      <c r="R2755" s="6">
        <f t="shared" ref="R2755:R2818" si="261">E2755/N2755</f>
        <v>47.5</v>
      </c>
      <c r="S2755" t="str">
        <f t="shared" ref="S2755:S2818" si="262">LEFT(P2755,SEARCH("/",P2755,1)-1)</f>
        <v>publishing</v>
      </c>
      <c r="T2755" s="7" t="str">
        <f t="shared" ref="T2755:T2818" si="263">RIGHT(P2755,LEN(P2755) - SEARCH("/", P2755, SEARCH("/", P2755)))</f>
        <v>children's books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258"/>
        <v>41893.386006944442</v>
      </c>
      <c r="K2756">
        <v>1407856551</v>
      </c>
      <c r="L2756" s="11">
        <f t="shared" si="259"/>
        <v>41863.386006944442</v>
      </c>
      <c r="M2756" t="b">
        <v>0</v>
      </c>
      <c r="N2756">
        <v>0</v>
      </c>
      <c r="O2756" t="b">
        <v>0</v>
      </c>
      <c r="P2756" t="s">
        <v>8304</v>
      </c>
      <c r="Q2756" s="5" t="e">
        <f t="shared" si="260"/>
        <v>#DIV/0!</v>
      </c>
      <c r="R2756" s="6" t="e">
        <f t="shared" si="261"/>
        <v>#DIV/0!</v>
      </c>
      <c r="S2756" t="str">
        <f t="shared" si="262"/>
        <v>publishing</v>
      </c>
      <c r="T2756" s="7" t="str">
        <f t="shared" si="263"/>
        <v>children's books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258"/>
        <v>42102.540821759263</v>
      </c>
      <c r="K2757">
        <v>1425927527</v>
      </c>
      <c r="L2757" s="11">
        <f t="shared" si="259"/>
        <v>42072.540821759263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260"/>
        <v>1.9230769230769231</v>
      </c>
      <c r="R2757" s="6">
        <f t="shared" si="261"/>
        <v>17.333333333333332</v>
      </c>
      <c r="S2757" t="str">
        <f t="shared" si="262"/>
        <v>publishing</v>
      </c>
      <c r="T2757" s="7" t="str">
        <f t="shared" si="263"/>
        <v>children's books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258"/>
        <v>41650.650474537033</v>
      </c>
      <c r="K2758">
        <v>1386884201</v>
      </c>
      <c r="L2758" s="11">
        <f t="shared" si="259"/>
        <v>41620.650474537033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260"/>
        <v>9.5419847328244281</v>
      </c>
      <c r="R2758" s="6">
        <f t="shared" si="261"/>
        <v>31.757575757575758</v>
      </c>
      <c r="S2758" t="str">
        <f t="shared" si="262"/>
        <v>publishing</v>
      </c>
      <c r="T2758" s="7" t="str">
        <f t="shared" si="263"/>
        <v>children's books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258"/>
        <v>42588.40662037037</v>
      </c>
      <c r="K2759">
        <v>1469202332</v>
      </c>
      <c r="L2759" s="11">
        <f t="shared" si="259"/>
        <v>42573.40662037037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260"/>
        <v>150</v>
      </c>
      <c r="R2759" s="6">
        <f t="shared" si="261"/>
        <v>5</v>
      </c>
      <c r="S2759" t="str">
        <f t="shared" si="262"/>
        <v>publishing</v>
      </c>
      <c r="T2759" s="7" t="str">
        <f t="shared" si="263"/>
        <v>children's books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258"/>
        <v>42653.191932870366</v>
      </c>
      <c r="K2760">
        <v>1474886183</v>
      </c>
      <c r="L2760" s="11">
        <f t="shared" si="259"/>
        <v>42639.191932870366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260"/>
        <v>8.5470085470085468</v>
      </c>
      <c r="R2760" s="6">
        <f t="shared" si="261"/>
        <v>39</v>
      </c>
      <c r="S2760" t="str">
        <f t="shared" si="262"/>
        <v>publishing</v>
      </c>
      <c r="T2760" s="7" t="str">
        <f t="shared" si="263"/>
        <v>children's books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258"/>
        <v>42567.11650462963</v>
      </c>
      <c r="K2761">
        <v>1464943666</v>
      </c>
      <c r="L2761" s="11">
        <f t="shared" si="259"/>
        <v>42524.11650462963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260"/>
        <v>9.5238095238095237</v>
      </c>
      <c r="R2761" s="6">
        <f t="shared" si="261"/>
        <v>52.5</v>
      </c>
      <c r="S2761" t="str">
        <f t="shared" si="262"/>
        <v>publishing</v>
      </c>
      <c r="T2761" s="7" t="str">
        <f t="shared" si="263"/>
        <v>children's books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258"/>
        <v>41445.211319444446</v>
      </c>
      <c r="K2762">
        <v>1369134258</v>
      </c>
      <c r="L2762" s="11">
        <f t="shared" si="259"/>
        <v>41415.211319444446</v>
      </c>
      <c r="M2762" t="b">
        <v>0</v>
      </c>
      <c r="N2762">
        <v>0</v>
      </c>
      <c r="O2762" t="b">
        <v>0</v>
      </c>
      <c r="P2762" t="s">
        <v>8304</v>
      </c>
      <c r="Q2762" s="5" t="e">
        <f t="shared" si="260"/>
        <v>#DIV/0!</v>
      </c>
      <c r="R2762" s="6" t="e">
        <f t="shared" si="261"/>
        <v>#DIV/0!</v>
      </c>
      <c r="S2762" t="str">
        <f t="shared" si="262"/>
        <v>publishing</v>
      </c>
      <c r="T2762" s="7" t="str">
        <f t="shared" si="263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258"/>
        <v>41276.813576388886</v>
      </c>
      <c r="K2763">
        <v>1354584693</v>
      </c>
      <c r="L2763" s="11">
        <f t="shared" si="259"/>
        <v>41246.813576388886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260"/>
        <v>138.88888888888889</v>
      </c>
      <c r="R2763" s="6">
        <f t="shared" si="261"/>
        <v>9</v>
      </c>
      <c r="S2763" t="str">
        <f t="shared" si="262"/>
        <v>publishing</v>
      </c>
      <c r="T2763" s="7" t="str">
        <f t="shared" si="263"/>
        <v>children's books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258"/>
        <v>40986.745312500003</v>
      </c>
      <c r="K2764">
        <v>1326934395</v>
      </c>
      <c r="L2764" s="11">
        <f t="shared" si="259"/>
        <v>40926.786979166667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260"/>
        <v>130</v>
      </c>
      <c r="R2764" s="6">
        <f t="shared" si="261"/>
        <v>25</v>
      </c>
      <c r="S2764" t="str">
        <f t="shared" si="262"/>
        <v>publishing</v>
      </c>
      <c r="T2764" s="7" t="str">
        <f t="shared" si="263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258"/>
        <v>41418.329675925925</v>
      </c>
      <c r="K2765">
        <v>1365515684</v>
      </c>
      <c r="L2765" s="11">
        <f t="shared" si="259"/>
        <v>41373.329675925925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260"/>
        <v>437.77777777777777</v>
      </c>
      <c r="R2765" s="6">
        <f t="shared" si="261"/>
        <v>30</v>
      </c>
      <c r="S2765" t="str">
        <f t="shared" si="262"/>
        <v>publishing</v>
      </c>
      <c r="T2765" s="7" t="str">
        <f t="shared" si="263"/>
        <v>children's books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258"/>
        <v>41059.541666666664</v>
      </c>
      <c r="K2766">
        <v>1335855631</v>
      </c>
      <c r="L2766" s="11">
        <f t="shared" si="259"/>
        <v>41030.042025462964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260"/>
        <v>88.888888888888886</v>
      </c>
      <c r="R2766" s="6">
        <f t="shared" si="261"/>
        <v>11.25</v>
      </c>
      <c r="S2766" t="str">
        <f t="shared" si="262"/>
        <v>publishing</v>
      </c>
      <c r="T2766" s="7" t="str">
        <f t="shared" si="263"/>
        <v>children's books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258"/>
        <v>41210.329027777778</v>
      </c>
      <c r="K2767">
        <v>1350050028</v>
      </c>
      <c r="L2767" s="11">
        <f t="shared" si="259"/>
        <v>41194.329027777778</v>
      </c>
      <c r="M2767" t="b">
        <v>0</v>
      </c>
      <c r="N2767">
        <v>0</v>
      </c>
      <c r="O2767" t="b">
        <v>0</v>
      </c>
      <c r="P2767" t="s">
        <v>8304</v>
      </c>
      <c r="Q2767" s="5" t="e">
        <f t="shared" si="260"/>
        <v>#DIV/0!</v>
      </c>
      <c r="R2767" s="6" t="e">
        <f t="shared" si="261"/>
        <v>#DIV/0!</v>
      </c>
      <c r="S2767" t="str">
        <f t="shared" si="262"/>
        <v>publishing</v>
      </c>
      <c r="T2767" s="7" t="str">
        <f t="shared" si="263"/>
        <v>children's books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258"/>
        <v>40766.418032407411</v>
      </c>
      <c r="K2768">
        <v>1310486518</v>
      </c>
      <c r="L2768" s="11">
        <f t="shared" si="259"/>
        <v>40736.418032407411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260"/>
        <v>50</v>
      </c>
      <c r="R2768" s="6">
        <f t="shared" si="261"/>
        <v>25</v>
      </c>
      <c r="S2768" t="str">
        <f t="shared" si="262"/>
        <v>publishing</v>
      </c>
      <c r="T2768" s="7" t="str">
        <f t="shared" si="263"/>
        <v>children's books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258"/>
        <v>42232.708912037036</v>
      </c>
      <c r="K2769">
        <v>1434582050</v>
      </c>
      <c r="L2769" s="11">
        <f t="shared" si="259"/>
        <v>42172.708912037036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260"/>
        <v>117.64705882352941</v>
      </c>
      <c r="R2769" s="6">
        <f t="shared" si="261"/>
        <v>11.333333333333334</v>
      </c>
      <c r="S2769" t="str">
        <f t="shared" si="262"/>
        <v>publishing</v>
      </c>
      <c r="T2769" s="7" t="str">
        <f t="shared" si="263"/>
        <v>children's books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258"/>
        <v>40997.323182870372</v>
      </c>
      <c r="K2770">
        <v>1330440323</v>
      </c>
      <c r="L2770" s="11">
        <f t="shared" si="259"/>
        <v>40967.364849537036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260"/>
        <v>6.9860279441117763</v>
      </c>
      <c r="R2770" s="6">
        <f t="shared" si="261"/>
        <v>29.470588235294116</v>
      </c>
      <c r="S2770" t="str">
        <f t="shared" si="262"/>
        <v>publishing</v>
      </c>
      <c r="T2770" s="7" t="str">
        <f t="shared" si="263"/>
        <v>children's books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258"/>
        <v>41795.576273148152</v>
      </c>
      <c r="K2771">
        <v>1397677790</v>
      </c>
      <c r="L2771" s="11">
        <f t="shared" si="259"/>
        <v>41745.576273148152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260"/>
        <v>400</v>
      </c>
      <c r="R2771" s="6">
        <f t="shared" si="261"/>
        <v>1</v>
      </c>
      <c r="S2771" t="str">
        <f t="shared" si="262"/>
        <v>publishing</v>
      </c>
      <c r="T2771" s="7" t="str">
        <f t="shared" si="263"/>
        <v>children's books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258"/>
        <v>41716.413541666669</v>
      </c>
      <c r="K2772">
        <v>1392569730</v>
      </c>
      <c r="L2772" s="11">
        <f t="shared" si="259"/>
        <v>41686.455208333333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260"/>
        <v>9.6049945971905384</v>
      </c>
      <c r="R2772" s="6">
        <f t="shared" si="261"/>
        <v>63.098484848484851</v>
      </c>
      <c r="S2772" t="str">
        <f t="shared" si="262"/>
        <v>publishing</v>
      </c>
      <c r="T2772" s="7" t="str">
        <f t="shared" si="263"/>
        <v>children's books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258"/>
        <v>41306.458333333336</v>
      </c>
      <c r="K2773">
        <v>1355489140</v>
      </c>
      <c r="L2773" s="11">
        <f t="shared" si="259"/>
        <v>41257.281712962962</v>
      </c>
      <c r="M2773" t="b">
        <v>0</v>
      </c>
      <c r="N2773">
        <v>0</v>
      </c>
      <c r="O2773" t="b">
        <v>0</v>
      </c>
      <c r="P2773" t="s">
        <v>8304</v>
      </c>
      <c r="Q2773" s="5" t="e">
        <f t="shared" si="260"/>
        <v>#DIV/0!</v>
      </c>
      <c r="R2773" s="6" t="e">
        <f t="shared" si="261"/>
        <v>#DIV/0!</v>
      </c>
      <c r="S2773" t="str">
        <f t="shared" si="262"/>
        <v>publishing</v>
      </c>
      <c r="T2773" s="7" t="str">
        <f t="shared" si="263"/>
        <v>children's books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258"/>
        <v>41552.619143518517</v>
      </c>
      <c r="K2774">
        <v>1379710294</v>
      </c>
      <c r="L2774" s="11">
        <f t="shared" si="259"/>
        <v>41537.619143518517</v>
      </c>
      <c r="M2774" t="b">
        <v>0</v>
      </c>
      <c r="N2774">
        <v>0</v>
      </c>
      <c r="O2774" t="b">
        <v>0</v>
      </c>
      <c r="P2774" t="s">
        <v>8304</v>
      </c>
      <c r="Q2774" s="5" t="e">
        <f t="shared" si="260"/>
        <v>#DIV/0!</v>
      </c>
      <c r="R2774" s="6" t="e">
        <f t="shared" si="261"/>
        <v>#DIV/0!</v>
      </c>
      <c r="S2774" t="str">
        <f t="shared" si="262"/>
        <v>publishing</v>
      </c>
      <c r="T2774" s="7" t="str">
        <f t="shared" si="263"/>
        <v>children's books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258"/>
        <v>42484.61482638889</v>
      </c>
      <c r="K2775">
        <v>1460666721</v>
      </c>
      <c r="L2775" s="11">
        <f t="shared" si="259"/>
        <v>42474.61482638889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260"/>
        <v>530</v>
      </c>
      <c r="R2775" s="6">
        <f t="shared" si="261"/>
        <v>1</v>
      </c>
      <c r="S2775" t="str">
        <f t="shared" si="262"/>
        <v>publishing</v>
      </c>
      <c r="T2775" s="7" t="str">
        <f t="shared" si="263"/>
        <v>children's books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258"/>
        <v>41340.876481481479</v>
      </c>
      <c r="K2776">
        <v>1360119728</v>
      </c>
      <c r="L2776" s="11">
        <f t="shared" si="259"/>
        <v>41310.876481481479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260"/>
        <v>7.0175438596491224</v>
      </c>
      <c r="R2776" s="6">
        <f t="shared" si="261"/>
        <v>43.846153846153847</v>
      </c>
      <c r="S2776" t="str">
        <f t="shared" si="262"/>
        <v>publishing</v>
      </c>
      <c r="T2776" s="7" t="str">
        <f t="shared" si="263"/>
        <v>children's books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258"/>
        <v>40892.763356481482</v>
      </c>
      <c r="K2777">
        <v>1321402754</v>
      </c>
      <c r="L2777" s="11">
        <f t="shared" si="259"/>
        <v>40862.763356481482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260"/>
        <v>33.333333333333336</v>
      </c>
      <c r="R2777" s="6">
        <f t="shared" si="261"/>
        <v>75</v>
      </c>
      <c r="S2777" t="str">
        <f t="shared" si="262"/>
        <v>publishing</v>
      </c>
      <c r="T2777" s="7" t="str">
        <f t="shared" si="263"/>
        <v>children's books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258"/>
        <v>42167.047175925924</v>
      </c>
      <c r="K2778">
        <v>1431414476</v>
      </c>
      <c r="L2778" s="11">
        <f t="shared" si="259"/>
        <v>42136.047175925924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260"/>
        <v>12.688821752265861</v>
      </c>
      <c r="R2778" s="6">
        <f t="shared" si="261"/>
        <v>45.972222222222221</v>
      </c>
      <c r="S2778" t="str">
        <f t="shared" si="262"/>
        <v>publishing</v>
      </c>
      <c r="T2778" s="7" t="str">
        <f t="shared" si="263"/>
        <v>children's books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258"/>
        <v>42202.419027777782</v>
      </c>
      <c r="K2779">
        <v>1434557004</v>
      </c>
      <c r="L2779" s="11">
        <f t="shared" si="259"/>
        <v>42172.419027777782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260"/>
        <v>300</v>
      </c>
      <c r="R2779" s="6">
        <f t="shared" si="261"/>
        <v>10</v>
      </c>
      <c r="S2779" t="str">
        <f t="shared" si="262"/>
        <v>publishing</v>
      </c>
      <c r="T2779" s="7" t="str">
        <f t="shared" si="263"/>
        <v>children's books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258"/>
        <v>41876.728078703702</v>
      </c>
      <c r="K2780">
        <v>1406417306</v>
      </c>
      <c r="L2780" s="11">
        <f t="shared" si="259"/>
        <v>41846.728078703702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260"/>
        <v>3.9145907473309607</v>
      </c>
      <c r="R2780" s="6">
        <f t="shared" si="261"/>
        <v>93.666666666666671</v>
      </c>
      <c r="S2780" t="str">
        <f t="shared" si="262"/>
        <v>publishing</v>
      </c>
      <c r="T2780" s="7" t="str">
        <f t="shared" si="263"/>
        <v>children's books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258"/>
        <v>42330.377557870372</v>
      </c>
      <c r="K2781">
        <v>1445609021</v>
      </c>
      <c r="L2781" s="11">
        <f t="shared" si="259"/>
        <v>42300.335891203707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260"/>
        <v>47.169811320754718</v>
      </c>
      <c r="R2781" s="6">
        <f t="shared" si="261"/>
        <v>53</v>
      </c>
      <c r="S2781" t="str">
        <f t="shared" si="262"/>
        <v>publishing</v>
      </c>
      <c r="T2781" s="7" t="str">
        <f t="shared" si="263"/>
        <v>children's books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258"/>
        <v>42804.197777777779</v>
      </c>
      <c r="K2782">
        <v>1486550688</v>
      </c>
      <c r="L2782" s="11">
        <f t="shared" si="259"/>
        <v>42774.197777777779</v>
      </c>
      <c r="M2782" t="b">
        <v>0</v>
      </c>
      <c r="N2782">
        <v>0</v>
      </c>
      <c r="O2782" t="b">
        <v>0</v>
      </c>
      <c r="P2782" t="s">
        <v>8304</v>
      </c>
      <c r="Q2782" s="5" t="e">
        <f t="shared" si="260"/>
        <v>#DIV/0!</v>
      </c>
      <c r="R2782" s="6" t="e">
        <f t="shared" si="261"/>
        <v>#DIV/0!</v>
      </c>
      <c r="S2782" t="str">
        <f t="shared" si="262"/>
        <v>publishing</v>
      </c>
      <c r="T2782" s="7" t="str">
        <f t="shared" si="263"/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258"/>
        <v>42047.041666666672</v>
      </c>
      <c r="K2783">
        <v>1421274954</v>
      </c>
      <c r="L2783" s="11">
        <f t="shared" si="259"/>
        <v>42018.69159722222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260"/>
        <v>0.94984802431610937</v>
      </c>
      <c r="R2783" s="6">
        <f t="shared" si="261"/>
        <v>47</v>
      </c>
      <c r="S2783" t="str">
        <f t="shared" si="262"/>
        <v>theater</v>
      </c>
      <c r="T2783" s="7" t="str">
        <f t="shared" si="263"/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258"/>
        <v>42051.957638888889</v>
      </c>
      <c r="K2784">
        <v>1421964718</v>
      </c>
      <c r="L2784" s="11">
        <f t="shared" si="259"/>
        <v>42026.674976851849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260"/>
        <v>0.83333333333333337</v>
      </c>
      <c r="R2784" s="6">
        <f t="shared" si="261"/>
        <v>66.666666666666671</v>
      </c>
      <c r="S2784" t="str">
        <f t="shared" si="262"/>
        <v>theater</v>
      </c>
      <c r="T2784" s="7" t="str">
        <f t="shared" si="263"/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258"/>
        <v>42117.285254629634</v>
      </c>
      <c r="K2785">
        <v>1428583846</v>
      </c>
      <c r="L2785" s="11">
        <f t="shared" si="259"/>
        <v>42103.285254629634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260"/>
        <v>0.8733624454148472</v>
      </c>
      <c r="R2785" s="6">
        <f t="shared" si="261"/>
        <v>18.770491803278688</v>
      </c>
      <c r="S2785" t="str">
        <f t="shared" si="262"/>
        <v>theater</v>
      </c>
      <c r="T2785" s="7" t="str">
        <f t="shared" si="263"/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258"/>
        <v>41941.537534722222</v>
      </c>
      <c r="K2786">
        <v>1412794443</v>
      </c>
      <c r="L2786" s="11">
        <f t="shared" si="259"/>
        <v>41920.537534722222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260"/>
        <v>0.84033613445378152</v>
      </c>
      <c r="R2786" s="6">
        <f t="shared" si="261"/>
        <v>66.111111111111114</v>
      </c>
      <c r="S2786" t="str">
        <f t="shared" si="262"/>
        <v>theater</v>
      </c>
      <c r="T2786" s="7" t="str">
        <f t="shared" si="263"/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258"/>
        <v>42587.625</v>
      </c>
      <c r="K2787">
        <v>1467865967</v>
      </c>
      <c r="L2787" s="11">
        <f t="shared" si="259"/>
        <v>42557.939432870371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260"/>
        <v>0.95529231944975157</v>
      </c>
      <c r="R2787" s="6">
        <f t="shared" si="261"/>
        <v>36.859154929577464</v>
      </c>
      <c r="S2787" t="str">
        <f t="shared" si="262"/>
        <v>theater</v>
      </c>
      <c r="T2787" s="7" t="str">
        <f t="shared" si="263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258"/>
        <v>41829.319212962961</v>
      </c>
      <c r="K2788">
        <v>1403703580</v>
      </c>
      <c r="L2788" s="11">
        <f t="shared" si="259"/>
        <v>41815.319212962961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260"/>
        <v>0.84860828241683639</v>
      </c>
      <c r="R2788" s="6">
        <f t="shared" si="261"/>
        <v>39.810810810810814</v>
      </c>
      <c r="S2788" t="str">
        <f t="shared" si="262"/>
        <v>theater</v>
      </c>
      <c r="T2788" s="7" t="str">
        <f t="shared" si="263"/>
        <v>plays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258"/>
        <v>41837.948518518519</v>
      </c>
      <c r="K2789">
        <v>1403066752</v>
      </c>
      <c r="L2789" s="11">
        <f t="shared" si="259"/>
        <v>41807.948518518519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260"/>
        <v>0.83542188805346695</v>
      </c>
      <c r="R2789" s="6">
        <f t="shared" si="261"/>
        <v>31.5</v>
      </c>
      <c r="S2789" t="str">
        <f t="shared" si="262"/>
        <v>theater</v>
      </c>
      <c r="T2789" s="7" t="str">
        <f t="shared" si="263"/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258"/>
        <v>42580.451886574076</v>
      </c>
      <c r="K2790">
        <v>1467219043</v>
      </c>
      <c r="L2790" s="11">
        <f t="shared" si="259"/>
        <v>42550.451886574076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260"/>
        <v>0.97560975609756095</v>
      </c>
      <c r="R2790" s="6">
        <f t="shared" si="261"/>
        <v>102.5</v>
      </c>
      <c r="S2790" t="str">
        <f t="shared" si="262"/>
        <v>theater</v>
      </c>
      <c r="T2790" s="7" t="str">
        <f t="shared" si="263"/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258"/>
        <v>42074.916666666672</v>
      </c>
      <c r="K2791">
        <v>1424477934</v>
      </c>
      <c r="L2791" s="11">
        <f t="shared" si="259"/>
        <v>42055.763124999998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260"/>
        <v>0.98846787479406917</v>
      </c>
      <c r="R2791" s="6">
        <f t="shared" si="261"/>
        <v>126.45833333333333</v>
      </c>
      <c r="S2791" t="str">
        <f t="shared" si="262"/>
        <v>theater</v>
      </c>
      <c r="T2791" s="7" t="str">
        <f t="shared" si="263"/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258"/>
        <v>42046.688692129625</v>
      </c>
      <c r="K2792">
        <v>1421101903</v>
      </c>
      <c r="L2792" s="11">
        <f t="shared" si="259"/>
        <v>42016.688692129625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260"/>
        <v>0.94936708860759489</v>
      </c>
      <c r="R2792" s="6">
        <f t="shared" si="261"/>
        <v>47.878787878787875</v>
      </c>
      <c r="S2792" t="str">
        <f t="shared" si="262"/>
        <v>theater</v>
      </c>
      <c r="T2792" s="7" t="str">
        <f t="shared" si="263"/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258"/>
        <v>42621.916666666672</v>
      </c>
      <c r="K2793">
        <v>1470778559</v>
      </c>
      <c r="L2793" s="11">
        <f t="shared" si="259"/>
        <v>42591.649988425925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260"/>
        <v>0.97560975609756095</v>
      </c>
      <c r="R2793" s="6">
        <f t="shared" si="261"/>
        <v>73.214285714285708</v>
      </c>
      <c r="S2793" t="str">
        <f t="shared" si="262"/>
        <v>theater</v>
      </c>
      <c r="T2793" s="7" t="str">
        <f t="shared" si="263"/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258"/>
        <v>42227.981006944443</v>
      </c>
      <c r="K2794">
        <v>1435469559</v>
      </c>
      <c r="L2794" s="11">
        <f t="shared" si="259"/>
        <v>42182.981006944443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260"/>
        <v>0.92936802973977695</v>
      </c>
      <c r="R2794" s="6">
        <f t="shared" si="261"/>
        <v>89.666666666666671</v>
      </c>
      <c r="S2794" t="str">
        <f t="shared" si="262"/>
        <v>theater</v>
      </c>
      <c r="T2794" s="7" t="str">
        <f t="shared" si="263"/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258"/>
        <v>42206.169039351851</v>
      </c>
      <c r="K2795">
        <v>1434881005</v>
      </c>
      <c r="L2795" s="11">
        <f t="shared" si="259"/>
        <v>42176.169039351851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260"/>
        <v>0.90442489881746446</v>
      </c>
      <c r="R2795" s="6">
        <f t="shared" si="261"/>
        <v>151.4623287671233</v>
      </c>
      <c r="S2795" t="str">
        <f t="shared" si="262"/>
        <v>theater</v>
      </c>
      <c r="T2795" s="7" t="str">
        <f t="shared" si="263"/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258"/>
        <v>42432.541666666672</v>
      </c>
      <c r="K2796">
        <v>1455640559</v>
      </c>
      <c r="L2796" s="11">
        <f t="shared" si="259"/>
        <v>42416.441655092596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260"/>
        <v>0.66666666666666663</v>
      </c>
      <c r="R2796" s="6">
        <f t="shared" si="261"/>
        <v>25</v>
      </c>
      <c r="S2796" t="str">
        <f t="shared" si="262"/>
        <v>theater</v>
      </c>
      <c r="T2796" s="7" t="str">
        <f t="shared" si="263"/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258"/>
        <v>41796.708333333336</v>
      </c>
      <c r="K2797">
        <v>1400675841</v>
      </c>
      <c r="L2797" s="11">
        <f t="shared" si="259"/>
        <v>41780.275937500002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260"/>
        <v>0.95890410958904104</v>
      </c>
      <c r="R2797" s="6">
        <f t="shared" si="261"/>
        <v>36.5</v>
      </c>
      <c r="S2797" t="str">
        <f t="shared" si="262"/>
        <v>theater</v>
      </c>
      <c r="T2797" s="7" t="str">
        <f t="shared" si="263"/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258"/>
        <v>41825.278101851851</v>
      </c>
      <c r="K2798">
        <v>1401972028</v>
      </c>
      <c r="L2798" s="11">
        <f t="shared" si="259"/>
        <v>41795.278101851851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260"/>
        <v>0.86580086580086579</v>
      </c>
      <c r="R2798" s="6">
        <f t="shared" si="261"/>
        <v>44</v>
      </c>
      <c r="S2798" t="str">
        <f t="shared" si="262"/>
        <v>theater</v>
      </c>
      <c r="T2798" s="7" t="str">
        <f t="shared" si="263"/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258"/>
        <v>41828.69027777778</v>
      </c>
      <c r="K2799">
        <v>1402266840</v>
      </c>
      <c r="L2799" s="11">
        <f t="shared" si="259"/>
        <v>41798.69027777778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260"/>
        <v>0.97423038843783372</v>
      </c>
      <c r="R2799" s="6">
        <f t="shared" si="261"/>
        <v>87.357553191489373</v>
      </c>
      <c r="S2799" t="str">
        <f t="shared" si="262"/>
        <v>theater</v>
      </c>
      <c r="T2799" s="7" t="str">
        <f t="shared" si="263"/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258"/>
        <v>42216.416666666672</v>
      </c>
      <c r="K2800">
        <v>1437063121</v>
      </c>
      <c r="L2800" s="11">
        <f t="shared" si="259"/>
        <v>42201.425011574072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260"/>
        <v>0.98619329388560162</v>
      </c>
      <c r="R2800" s="6">
        <f t="shared" si="261"/>
        <v>36.474820143884891</v>
      </c>
      <c r="S2800" t="str">
        <f t="shared" si="262"/>
        <v>theater</v>
      </c>
      <c r="T2800" s="7" t="str">
        <f t="shared" si="263"/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258"/>
        <v>42538.416666666672</v>
      </c>
      <c r="K2801">
        <v>1463466070</v>
      </c>
      <c r="L2801" s="11">
        <f t="shared" si="259"/>
        <v>42507.014699074076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260"/>
        <v>0.85737704355818334</v>
      </c>
      <c r="R2801" s="6">
        <f t="shared" si="261"/>
        <v>44.859538461538463</v>
      </c>
      <c r="S2801" t="str">
        <f t="shared" si="262"/>
        <v>theater</v>
      </c>
      <c r="T2801" s="7" t="str">
        <f t="shared" si="263"/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258"/>
        <v>42008.302847222221</v>
      </c>
      <c r="K2802">
        <v>1415193366</v>
      </c>
      <c r="L2802" s="11">
        <f t="shared" si="259"/>
        <v>41948.302847222221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260"/>
        <v>0.75187969924812026</v>
      </c>
      <c r="R2802" s="6">
        <f t="shared" si="261"/>
        <v>42.903225806451616</v>
      </c>
      <c r="S2802" t="str">
        <f t="shared" si="262"/>
        <v>theater</v>
      </c>
      <c r="T2802" s="7" t="str">
        <f t="shared" si="263"/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258"/>
        <v>41922.208333333336</v>
      </c>
      <c r="K2803">
        <v>1411019409</v>
      </c>
      <c r="L2803" s="11">
        <f t="shared" si="259"/>
        <v>41899.993159722224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260"/>
        <v>0.75075075075075071</v>
      </c>
      <c r="R2803" s="6">
        <f t="shared" si="261"/>
        <v>51.230769230769234</v>
      </c>
      <c r="S2803" t="str">
        <f t="shared" si="262"/>
        <v>theater</v>
      </c>
      <c r="T2803" s="7" t="str">
        <f t="shared" si="263"/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258"/>
        <v>42222.39707175926</v>
      </c>
      <c r="K2804">
        <v>1436283107</v>
      </c>
      <c r="L2804" s="11">
        <f t="shared" si="259"/>
        <v>42192.39707175926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260"/>
        <v>0.98199672667757776</v>
      </c>
      <c r="R2804" s="6">
        <f t="shared" si="261"/>
        <v>33.944444444444443</v>
      </c>
      <c r="S2804" t="str">
        <f t="shared" si="262"/>
        <v>theater</v>
      </c>
      <c r="T2804" s="7" t="str">
        <f t="shared" si="263"/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258"/>
        <v>42200.75</v>
      </c>
      <c r="K2805">
        <v>1433295276</v>
      </c>
      <c r="L2805" s="11">
        <f t="shared" si="259"/>
        <v>42157.815694444449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260"/>
        <v>0.78155529503712384</v>
      </c>
      <c r="R2805" s="6">
        <f t="shared" si="261"/>
        <v>90.744680851063833</v>
      </c>
      <c r="S2805" t="str">
        <f t="shared" si="262"/>
        <v>theater</v>
      </c>
      <c r="T2805" s="7" t="str">
        <f t="shared" si="263"/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258"/>
        <v>41911.203587962962</v>
      </c>
      <c r="K2806">
        <v>1409395990</v>
      </c>
      <c r="L2806" s="11">
        <f t="shared" si="259"/>
        <v>41881.203587962962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260"/>
        <v>0.86956521739130432</v>
      </c>
      <c r="R2806" s="6">
        <f t="shared" si="261"/>
        <v>50</v>
      </c>
      <c r="S2806" t="str">
        <f t="shared" si="262"/>
        <v>theater</v>
      </c>
      <c r="T2806" s="7" t="str">
        <f t="shared" si="263"/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258"/>
        <v>42238.255474537036</v>
      </c>
      <c r="K2807">
        <v>1438085273</v>
      </c>
      <c r="L2807" s="11">
        <f t="shared" si="259"/>
        <v>42213.255474537036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260"/>
        <v>0.90909090909090906</v>
      </c>
      <c r="R2807" s="6">
        <f t="shared" si="261"/>
        <v>24.444444444444443</v>
      </c>
      <c r="S2807" t="str">
        <f t="shared" si="262"/>
        <v>theater</v>
      </c>
      <c r="T2807" s="7" t="str">
        <f t="shared" si="263"/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258"/>
        <v>42221.208333333328</v>
      </c>
      <c r="K2808">
        <v>1435645490</v>
      </c>
      <c r="L2808" s="11">
        <f t="shared" si="259"/>
        <v>42185.017245370371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260"/>
        <v>0.89206066012488849</v>
      </c>
      <c r="R2808" s="6">
        <f t="shared" si="261"/>
        <v>44.25</v>
      </c>
      <c r="S2808" t="str">
        <f t="shared" si="262"/>
        <v>theater</v>
      </c>
      <c r="T2808" s="7" t="str">
        <f t="shared" si="263"/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258"/>
        <v>42184.623124999998</v>
      </c>
      <c r="K2809">
        <v>1433019438</v>
      </c>
      <c r="L2809" s="11">
        <f t="shared" si="259"/>
        <v>42154.623124999998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260"/>
        <v>0.79365079365079361</v>
      </c>
      <c r="R2809" s="6">
        <f t="shared" si="261"/>
        <v>67.741935483870961</v>
      </c>
      <c r="S2809" t="str">
        <f t="shared" si="262"/>
        <v>theater</v>
      </c>
      <c r="T2809" s="7" t="str">
        <f t="shared" si="263"/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258"/>
        <v>42238.59646990741</v>
      </c>
      <c r="K2810">
        <v>1437682735</v>
      </c>
      <c r="L2810" s="11">
        <f t="shared" si="259"/>
        <v>42208.59646990741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260"/>
        <v>0.99756151629350476</v>
      </c>
      <c r="R2810" s="6">
        <f t="shared" si="261"/>
        <v>65.376811594202906</v>
      </c>
      <c r="S2810" t="str">
        <f t="shared" si="262"/>
        <v>theater</v>
      </c>
      <c r="T2810" s="7" t="str">
        <f t="shared" si="263"/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258"/>
        <v>42459.360416666663</v>
      </c>
      <c r="K2811">
        <v>1458647725</v>
      </c>
      <c r="L2811" s="11">
        <f t="shared" si="259"/>
        <v>42451.246817129635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260"/>
        <v>0.9765625</v>
      </c>
      <c r="R2811" s="6">
        <f t="shared" si="261"/>
        <v>121.9047619047619</v>
      </c>
      <c r="S2811" t="str">
        <f t="shared" si="262"/>
        <v>theater</v>
      </c>
      <c r="T2811" s="7" t="str">
        <f t="shared" si="263"/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258"/>
        <v>41790.915972222225</v>
      </c>
      <c r="K2812">
        <v>1398828064</v>
      </c>
      <c r="L2812" s="11">
        <f t="shared" si="259"/>
        <v>41758.88962962963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260"/>
        <v>0.92421441774491686</v>
      </c>
      <c r="R2812" s="6">
        <f t="shared" si="261"/>
        <v>47.456140350877192</v>
      </c>
      <c r="S2812" t="str">
        <f t="shared" si="262"/>
        <v>theater</v>
      </c>
      <c r="T2812" s="7" t="str">
        <f t="shared" si="263"/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258"/>
        <v>42058.246562500004</v>
      </c>
      <c r="K2813">
        <v>1422100503</v>
      </c>
      <c r="L2813" s="11">
        <f t="shared" si="259"/>
        <v>42028.246562500004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260"/>
        <v>0.997307270370001</v>
      </c>
      <c r="R2813" s="6">
        <f t="shared" si="261"/>
        <v>92.842592592592595</v>
      </c>
      <c r="S2813" t="str">
        <f t="shared" si="262"/>
        <v>theater</v>
      </c>
      <c r="T2813" s="7" t="str">
        <f t="shared" si="263"/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258"/>
        <v>42099.916666666672</v>
      </c>
      <c r="K2814">
        <v>1424368298</v>
      </c>
      <c r="L2814" s="11">
        <f t="shared" si="259"/>
        <v>42054.49418981481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260"/>
        <v>0.88261253309796994</v>
      </c>
      <c r="R2814" s="6">
        <f t="shared" si="261"/>
        <v>68.253012048192772</v>
      </c>
      <c r="S2814" t="str">
        <f t="shared" si="262"/>
        <v>theater</v>
      </c>
      <c r="T2814" s="7" t="str">
        <f t="shared" si="263"/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258"/>
        <v>42718.492604166662</v>
      </c>
      <c r="K2815">
        <v>1479577761</v>
      </c>
      <c r="L2815" s="11">
        <f t="shared" si="259"/>
        <v>42693.492604166662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260"/>
        <v>0.78384824697938482</v>
      </c>
      <c r="R2815" s="6">
        <f t="shared" si="261"/>
        <v>37.209583333333335</v>
      </c>
      <c r="S2815" t="str">
        <f t="shared" si="262"/>
        <v>theater</v>
      </c>
      <c r="T2815" s="7" t="str">
        <f t="shared" si="263"/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258"/>
        <v>42133.149479166663</v>
      </c>
      <c r="K2816">
        <v>1428572115</v>
      </c>
      <c r="L2816" s="11">
        <f t="shared" si="259"/>
        <v>42103.149479166663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260"/>
        <v>0.92821782178217827</v>
      </c>
      <c r="R2816" s="6">
        <f t="shared" si="261"/>
        <v>25.25</v>
      </c>
      <c r="S2816" t="str">
        <f t="shared" si="262"/>
        <v>theater</v>
      </c>
      <c r="T2816" s="7" t="str">
        <f t="shared" si="263"/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258"/>
        <v>42589.526724537034</v>
      </c>
      <c r="K2817">
        <v>1468003109</v>
      </c>
      <c r="L2817" s="11">
        <f t="shared" si="259"/>
        <v>42559.526724537034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260"/>
        <v>0.41322314049586778</v>
      </c>
      <c r="R2817" s="6">
        <f t="shared" si="261"/>
        <v>43.214285714285715</v>
      </c>
      <c r="S2817" t="str">
        <f t="shared" si="262"/>
        <v>theater</v>
      </c>
      <c r="T2817" s="7" t="str">
        <f t="shared" si="263"/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258"/>
        <v>42218.416666666672</v>
      </c>
      <c r="K2818">
        <v>1435921992</v>
      </c>
      <c r="L2818" s="11">
        <f t="shared" si="259"/>
        <v>42188.217499999999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260"/>
        <v>0.70638097480574524</v>
      </c>
      <c r="R2818" s="6">
        <f t="shared" si="261"/>
        <v>25.130177514792898</v>
      </c>
      <c r="S2818" t="str">
        <f t="shared" si="262"/>
        <v>theater</v>
      </c>
      <c r="T2818" s="7" t="str">
        <f t="shared" si="263"/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264">(I2819/86400)+25569+(-6/24)</f>
        <v>42063.384976851856</v>
      </c>
      <c r="K2819">
        <v>1421680462</v>
      </c>
      <c r="L2819" s="11">
        <f t="shared" ref="L2819:L2882" si="265">(K2819/86400)+25569+(-6/24)</f>
        <v>42023.384976851856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266">D2819/E2819</f>
        <v>0.76923076923076927</v>
      </c>
      <c r="R2819" s="6">
        <f t="shared" ref="R2819:R2882" si="267">E2819/N2819</f>
        <v>23.636363636363637</v>
      </c>
      <c r="S2819" t="str">
        <f t="shared" ref="S2819:S2882" si="268">LEFT(P2819,SEARCH("/",P2819,1)-1)</f>
        <v>theater</v>
      </c>
      <c r="T2819" s="7" t="str">
        <f t="shared" ref="T2819:T2882" si="269">RIGHT(P2819,LEN(P2819) - SEARCH("/", P2819, SEARCH("/", P2819)))</f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264"/>
        <v>42270.348217592589</v>
      </c>
      <c r="K2820">
        <v>1441290086</v>
      </c>
      <c r="L2820" s="11">
        <f t="shared" si="265"/>
        <v>42250.348217592589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266"/>
        <v>0.94312930302744502</v>
      </c>
      <c r="R2820" s="6">
        <f t="shared" si="267"/>
        <v>103.95098039215686</v>
      </c>
      <c r="S2820" t="str">
        <f t="shared" si="268"/>
        <v>theater</v>
      </c>
      <c r="T2820" s="7" t="str">
        <f t="shared" si="269"/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264"/>
        <v>42169.275567129633</v>
      </c>
      <c r="K2821">
        <v>1431693409</v>
      </c>
      <c r="L2821" s="11">
        <f t="shared" si="265"/>
        <v>42139.275567129633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266"/>
        <v>0.95419847328244278</v>
      </c>
      <c r="R2821" s="6">
        <f t="shared" si="267"/>
        <v>50.384615384615387</v>
      </c>
      <c r="S2821" t="str">
        <f t="shared" si="268"/>
        <v>theater</v>
      </c>
      <c r="T2821" s="7" t="str">
        <f t="shared" si="269"/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264"/>
        <v>42425.75</v>
      </c>
      <c r="K2822">
        <v>1454337589</v>
      </c>
      <c r="L2822" s="11">
        <f t="shared" si="265"/>
        <v>42401.360983796301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266"/>
        <v>0.73529411764705888</v>
      </c>
      <c r="R2822" s="6">
        <f t="shared" si="267"/>
        <v>13.6</v>
      </c>
      <c r="S2822" t="str">
        <f t="shared" si="268"/>
        <v>theater</v>
      </c>
      <c r="T2822" s="7" t="str">
        <f t="shared" si="269"/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264"/>
        <v>41905.672858796301</v>
      </c>
      <c r="K2823">
        <v>1408918135</v>
      </c>
      <c r="L2823" s="11">
        <f t="shared" si="265"/>
        <v>41875.672858796301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266"/>
        <v>1</v>
      </c>
      <c r="R2823" s="6">
        <f t="shared" si="267"/>
        <v>28.571428571428573</v>
      </c>
      <c r="S2823" t="str">
        <f t="shared" si="268"/>
        <v>theater</v>
      </c>
      <c r="T2823" s="7" t="str">
        <f t="shared" si="269"/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264"/>
        <v>42090.392268518517</v>
      </c>
      <c r="K2824">
        <v>1424881492</v>
      </c>
      <c r="L2824" s="11">
        <f t="shared" si="265"/>
        <v>42060.433935185181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266"/>
        <v>1</v>
      </c>
      <c r="R2824" s="6">
        <f t="shared" si="267"/>
        <v>63.829787234042556</v>
      </c>
      <c r="S2824" t="str">
        <f t="shared" si="268"/>
        <v>theater</v>
      </c>
      <c r="T2824" s="7" t="str">
        <f t="shared" si="269"/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264"/>
        <v>42094.707638888889</v>
      </c>
      <c r="K2825">
        <v>1425428206</v>
      </c>
      <c r="L2825" s="11">
        <f t="shared" si="265"/>
        <v>42066.761643518519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266"/>
        <v>0.80645161290322576</v>
      </c>
      <c r="R2825" s="6">
        <f t="shared" si="267"/>
        <v>8.8571428571428577</v>
      </c>
      <c r="S2825" t="str">
        <f t="shared" si="268"/>
        <v>theater</v>
      </c>
      <c r="T2825" s="7" t="str">
        <f t="shared" si="269"/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264"/>
        <v>42167.821527777778</v>
      </c>
      <c r="K2826">
        <v>1431412196</v>
      </c>
      <c r="L2826" s="11">
        <f t="shared" si="265"/>
        <v>42136.020787037036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266"/>
        <v>0.85526315789473684</v>
      </c>
      <c r="R2826" s="6">
        <f t="shared" si="267"/>
        <v>50.666666666666664</v>
      </c>
      <c r="S2826" t="str">
        <f t="shared" si="268"/>
        <v>theater</v>
      </c>
      <c r="T2826" s="7" t="str">
        <f t="shared" si="269"/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264"/>
        <v>42342.542662037042</v>
      </c>
      <c r="K2827">
        <v>1446663686</v>
      </c>
      <c r="L2827" s="11">
        <f t="shared" si="265"/>
        <v>42312.542662037042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266"/>
        <v>0.967741935483871</v>
      </c>
      <c r="R2827" s="6">
        <f t="shared" si="267"/>
        <v>60.784313725490193</v>
      </c>
      <c r="S2827" t="str">
        <f t="shared" si="268"/>
        <v>theater</v>
      </c>
      <c r="T2827" s="7" t="str">
        <f t="shared" si="269"/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264"/>
        <v>42195.041666666672</v>
      </c>
      <c r="K2828">
        <v>1434415812</v>
      </c>
      <c r="L2828" s="11">
        <f t="shared" si="265"/>
        <v>42170.784861111111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266"/>
        <v>0.92807424593967514</v>
      </c>
      <c r="R2828" s="6">
        <f t="shared" si="267"/>
        <v>113.42105263157895</v>
      </c>
      <c r="S2828" t="str">
        <f t="shared" si="268"/>
        <v>theater</v>
      </c>
      <c r="T2828" s="7" t="str">
        <f t="shared" si="269"/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264"/>
        <v>42524.4375</v>
      </c>
      <c r="K2829">
        <v>1462379066</v>
      </c>
      <c r="L2829" s="11">
        <f t="shared" si="265"/>
        <v>42494.433634259258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266"/>
        <v>0.83160083160083165</v>
      </c>
      <c r="R2829" s="6">
        <f t="shared" si="267"/>
        <v>104.56521739130434</v>
      </c>
      <c r="S2829" t="str">
        <f t="shared" si="268"/>
        <v>theater</v>
      </c>
      <c r="T2829" s="7" t="str">
        <f t="shared" si="269"/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264"/>
        <v>42279.708333333328</v>
      </c>
      <c r="K2830">
        <v>1441606869</v>
      </c>
      <c r="L2830" s="11">
        <f t="shared" si="265"/>
        <v>42254.014687499999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266"/>
        <v>0.9962248322147651</v>
      </c>
      <c r="R2830" s="6">
        <f t="shared" si="267"/>
        <v>98.30927835051547</v>
      </c>
      <c r="S2830" t="str">
        <f t="shared" si="268"/>
        <v>theater</v>
      </c>
      <c r="T2830" s="7" t="str">
        <f t="shared" si="269"/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264"/>
        <v>42523.184236111112</v>
      </c>
      <c r="K2831">
        <v>1462443918</v>
      </c>
      <c r="L2831" s="11">
        <f t="shared" si="265"/>
        <v>42495.184236111112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266"/>
        <v>0.93879083740142699</v>
      </c>
      <c r="R2831" s="6">
        <f t="shared" si="267"/>
        <v>35.039473684210527</v>
      </c>
      <c r="S2831" t="str">
        <f t="shared" si="268"/>
        <v>theater</v>
      </c>
      <c r="T2831" s="7" t="str">
        <f t="shared" si="269"/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264"/>
        <v>41770.915972222225</v>
      </c>
      <c r="K2832">
        <v>1398802148</v>
      </c>
      <c r="L2832" s="11">
        <f t="shared" si="265"/>
        <v>41758.589675925927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266"/>
        <v>1</v>
      </c>
      <c r="R2832" s="6">
        <f t="shared" si="267"/>
        <v>272.72727272727275</v>
      </c>
      <c r="S2832" t="str">
        <f t="shared" si="268"/>
        <v>theater</v>
      </c>
      <c r="T2832" s="7" t="str">
        <f t="shared" si="269"/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264"/>
        <v>42201.574884259258</v>
      </c>
      <c r="K2833">
        <v>1434484070</v>
      </c>
      <c r="L2833" s="11">
        <f t="shared" si="265"/>
        <v>42171.574884259258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266"/>
        <v>0.90361445783132532</v>
      </c>
      <c r="R2833" s="6">
        <f t="shared" si="267"/>
        <v>63.846153846153847</v>
      </c>
      <c r="S2833" t="str">
        <f t="shared" si="268"/>
        <v>theater</v>
      </c>
      <c r="T2833" s="7" t="str">
        <f t="shared" si="269"/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264"/>
        <v>41966.666666666672</v>
      </c>
      <c r="K2834">
        <v>1414342894</v>
      </c>
      <c r="L2834" s="11">
        <f t="shared" si="265"/>
        <v>41938.459421296298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266"/>
        <v>0.87169062653635476</v>
      </c>
      <c r="R2834" s="6">
        <f t="shared" si="267"/>
        <v>30.189368421052631</v>
      </c>
      <c r="S2834" t="str">
        <f t="shared" si="268"/>
        <v>theater</v>
      </c>
      <c r="T2834" s="7" t="str">
        <f t="shared" si="269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264"/>
        <v>42287.833333333328</v>
      </c>
      <c r="K2835">
        <v>1442804633</v>
      </c>
      <c r="L2835" s="11">
        <f t="shared" si="265"/>
        <v>42267.877696759257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266"/>
        <v>0.92370851864522752</v>
      </c>
      <c r="R2835" s="6">
        <f t="shared" si="267"/>
        <v>83.51428571428572</v>
      </c>
      <c r="S2835" t="str">
        <f t="shared" si="268"/>
        <v>theater</v>
      </c>
      <c r="T2835" s="7" t="str">
        <f t="shared" si="269"/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264"/>
        <v>42034.709837962961</v>
      </c>
      <c r="K2836">
        <v>1421362930</v>
      </c>
      <c r="L2836" s="11">
        <f t="shared" si="265"/>
        <v>42019.709837962961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266"/>
        <v>0.58823529411764708</v>
      </c>
      <c r="R2836" s="6">
        <f t="shared" si="267"/>
        <v>64.761904761904759</v>
      </c>
      <c r="S2836" t="str">
        <f t="shared" si="268"/>
        <v>theater</v>
      </c>
      <c r="T2836" s="7" t="str">
        <f t="shared" si="269"/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264"/>
        <v>42342.75</v>
      </c>
      <c r="K2837">
        <v>1446742417</v>
      </c>
      <c r="L2837" s="11">
        <f t="shared" si="265"/>
        <v>42313.453900462962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266"/>
        <v>0.53447640019454945</v>
      </c>
      <c r="R2837" s="6">
        <f t="shared" si="267"/>
        <v>20.118172043010752</v>
      </c>
      <c r="S2837" t="str">
        <f t="shared" si="268"/>
        <v>theater</v>
      </c>
      <c r="T2837" s="7" t="str">
        <f t="shared" si="269"/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264"/>
        <v>42783.957638888889</v>
      </c>
      <c r="K2838">
        <v>1484115418</v>
      </c>
      <c r="L2838" s="11">
        <f t="shared" si="265"/>
        <v>42746.011782407411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266"/>
        <v>0.92783505154639179</v>
      </c>
      <c r="R2838" s="6">
        <f t="shared" si="267"/>
        <v>44.090909090909093</v>
      </c>
      <c r="S2838" t="str">
        <f t="shared" si="268"/>
        <v>theater</v>
      </c>
      <c r="T2838" s="7" t="str">
        <f t="shared" si="269"/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264"/>
        <v>42347.700046296297</v>
      </c>
      <c r="K2839">
        <v>1446241684</v>
      </c>
      <c r="L2839" s="11">
        <f t="shared" si="265"/>
        <v>42307.658379629633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266"/>
        <v>1</v>
      </c>
      <c r="R2839" s="6">
        <f t="shared" si="267"/>
        <v>40.476190476190474</v>
      </c>
      <c r="S2839" t="str">
        <f t="shared" si="268"/>
        <v>theater</v>
      </c>
      <c r="T2839" s="7" t="str">
        <f t="shared" si="269"/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264"/>
        <v>41864.666666666664</v>
      </c>
      <c r="K2840">
        <v>1406039696</v>
      </c>
      <c r="L2840" s="11">
        <f t="shared" si="265"/>
        <v>41842.357592592591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266"/>
        <v>0.83160083160083165</v>
      </c>
      <c r="R2840" s="6">
        <f t="shared" si="267"/>
        <v>44.537037037037038</v>
      </c>
      <c r="S2840" t="str">
        <f t="shared" si="268"/>
        <v>theater</v>
      </c>
      <c r="T2840" s="7" t="str">
        <f t="shared" si="269"/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264"/>
        <v>41875.957638888889</v>
      </c>
      <c r="K2841">
        <v>1406958354</v>
      </c>
      <c r="L2841" s="11">
        <f t="shared" si="265"/>
        <v>41852.990208333329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266"/>
        <v>0.89743589743589747</v>
      </c>
      <c r="R2841" s="6">
        <f t="shared" si="267"/>
        <v>125.80645161290323</v>
      </c>
      <c r="S2841" t="str">
        <f t="shared" si="268"/>
        <v>theater</v>
      </c>
      <c r="T2841" s="7" t="str">
        <f t="shared" si="269"/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264"/>
        <v>42081.458333333328</v>
      </c>
      <c r="K2842">
        <v>1424825479</v>
      </c>
      <c r="L2842" s="11">
        <f t="shared" si="265"/>
        <v>42059.785636574074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266"/>
        <v>0.96153846153846156</v>
      </c>
      <c r="R2842" s="6">
        <f t="shared" si="267"/>
        <v>19.696969696969695</v>
      </c>
      <c r="S2842" t="str">
        <f t="shared" si="268"/>
        <v>theater</v>
      </c>
      <c r="T2842" s="7" t="str">
        <f t="shared" si="269"/>
        <v>plays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264"/>
        <v>42351.531215277777</v>
      </c>
      <c r="K2843">
        <v>1444844697</v>
      </c>
      <c r="L2843" s="11">
        <f t="shared" si="265"/>
        <v>42291.489548611113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266"/>
        <v>100</v>
      </c>
      <c r="R2843" s="6">
        <f t="shared" si="267"/>
        <v>10</v>
      </c>
      <c r="S2843" t="str">
        <f t="shared" si="268"/>
        <v>theater</v>
      </c>
      <c r="T2843" s="7" t="str">
        <f t="shared" si="269"/>
        <v>plays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264"/>
        <v>41811.208333333336</v>
      </c>
      <c r="K2844">
        <v>1401058295</v>
      </c>
      <c r="L2844" s="11">
        <f t="shared" si="265"/>
        <v>41784.70248842593</v>
      </c>
      <c r="M2844" t="b">
        <v>0</v>
      </c>
      <c r="N2844">
        <v>0</v>
      </c>
      <c r="O2844" t="b">
        <v>0</v>
      </c>
      <c r="P2844" t="s">
        <v>8271</v>
      </c>
      <c r="Q2844" s="5" t="e">
        <f t="shared" si="266"/>
        <v>#DIV/0!</v>
      </c>
      <c r="R2844" s="6" t="e">
        <f t="shared" si="267"/>
        <v>#DIV/0!</v>
      </c>
      <c r="S2844" t="str">
        <f t="shared" si="268"/>
        <v>theater</v>
      </c>
      <c r="T2844" s="7" t="str">
        <f t="shared" si="269"/>
        <v>plays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264"/>
        <v>42533.916666666672</v>
      </c>
      <c r="K2845">
        <v>1462210950</v>
      </c>
      <c r="L2845" s="11">
        <f t="shared" si="265"/>
        <v>42492.487847222219</v>
      </c>
      <c r="M2845" t="b">
        <v>0</v>
      </c>
      <c r="N2845">
        <v>0</v>
      </c>
      <c r="O2845" t="b">
        <v>0</v>
      </c>
      <c r="P2845" t="s">
        <v>8271</v>
      </c>
      <c r="Q2845" s="5" t="e">
        <f t="shared" si="266"/>
        <v>#DIV/0!</v>
      </c>
      <c r="R2845" s="6" t="e">
        <f t="shared" si="267"/>
        <v>#DIV/0!</v>
      </c>
      <c r="S2845" t="str">
        <f t="shared" si="268"/>
        <v>theater</v>
      </c>
      <c r="T2845" s="7" t="str">
        <f t="shared" si="269"/>
        <v>plays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264"/>
        <v>42739.296064814815</v>
      </c>
      <c r="K2846">
        <v>1480943180</v>
      </c>
      <c r="L2846" s="11">
        <f t="shared" si="265"/>
        <v>42709.296064814815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266"/>
        <v>18.333333333333332</v>
      </c>
      <c r="R2846" s="6">
        <f t="shared" si="267"/>
        <v>30</v>
      </c>
      <c r="S2846" t="str">
        <f t="shared" si="268"/>
        <v>theater</v>
      </c>
      <c r="T2846" s="7" t="str">
        <f t="shared" si="269"/>
        <v>plays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264"/>
        <v>42162.766585648147</v>
      </c>
      <c r="K2847">
        <v>1428539033</v>
      </c>
      <c r="L2847" s="11">
        <f t="shared" si="265"/>
        <v>42102.766585648147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266"/>
        <v>3.1699070160608622</v>
      </c>
      <c r="R2847" s="6">
        <f t="shared" si="267"/>
        <v>60.666666666666664</v>
      </c>
      <c r="S2847" t="str">
        <f t="shared" si="268"/>
        <v>theater</v>
      </c>
      <c r="T2847" s="7" t="str">
        <f t="shared" si="269"/>
        <v>plays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264"/>
        <v>42153.442060185189</v>
      </c>
      <c r="K2848">
        <v>1429029394</v>
      </c>
      <c r="L2848" s="11">
        <f t="shared" si="265"/>
        <v>42108.442060185189</v>
      </c>
      <c r="M2848" t="b">
        <v>0</v>
      </c>
      <c r="N2848">
        <v>0</v>
      </c>
      <c r="O2848" t="b">
        <v>0</v>
      </c>
      <c r="P2848" t="s">
        <v>8271</v>
      </c>
      <c r="Q2848" s="5" t="e">
        <f t="shared" si="266"/>
        <v>#DIV/0!</v>
      </c>
      <c r="R2848" s="6" t="e">
        <f t="shared" si="267"/>
        <v>#DIV/0!</v>
      </c>
      <c r="S2848" t="str">
        <f t="shared" si="268"/>
        <v>theater</v>
      </c>
      <c r="T2848" s="7" t="str">
        <f t="shared" si="269"/>
        <v>plays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264"/>
        <v>42513.556307870371</v>
      </c>
      <c r="K2849">
        <v>1458847265</v>
      </c>
      <c r="L2849" s="11">
        <f t="shared" si="265"/>
        <v>42453.556307870371</v>
      </c>
      <c r="M2849" t="b">
        <v>0</v>
      </c>
      <c r="N2849">
        <v>0</v>
      </c>
      <c r="O2849" t="b">
        <v>0</v>
      </c>
      <c r="P2849" t="s">
        <v>8271</v>
      </c>
      <c r="Q2849" s="5" t="e">
        <f t="shared" si="266"/>
        <v>#DIV/0!</v>
      </c>
      <c r="R2849" s="6" t="e">
        <f t="shared" si="267"/>
        <v>#DIV/0!</v>
      </c>
      <c r="S2849" t="str">
        <f t="shared" si="268"/>
        <v>theater</v>
      </c>
      <c r="T2849" s="7" t="str">
        <f t="shared" si="269"/>
        <v>plays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264"/>
        <v>42153.398831018523</v>
      </c>
      <c r="K2850">
        <v>1430321659</v>
      </c>
      <c r="L2850" s="11">
        <f t="shared" si="265"/>
        <v>42123.398831018523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266"/>
        <v>500</v>
      </c>
      <c r="R2850" s="6">
        <f t="shared" si="267"/>
        <v>23.333333333333332</v>
      </c>
      <c r="S2850" t="str">
        <f t="shared" si="268"/>
        <v>theater</v>
      </c>
      <c r="T2850" s="7" t="str">
        <f t="shared" si="269"/>
        <v>plays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264"/>
        <v>42483.178240740745</v>
      </c>
      <c r="K2851">
        <v>1458814600</v>
      </c>
      <c r="L2851" s="11">
        <f t="shared" si="265"/>
        <v>42453.178240740745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266"/>
        <v>100</v>
      </c>
      <c r="R2851" s="6">
        <f t="shared" si="267"/>
        <v>5</v>
      </c>
      <c r="S2851" t="str">
        <f t="shared" si="268"/>
        <v>theater</v>
      </c>
      <c r="T2851" s="7" t="str">
        <f t="shared" si="269"/>
        <v>plays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264"/>
        <v>41887.757071759261</v>
      </c>
      <c r="K2852">
        <v>1407370211</v>
      </c>
      <c r="L2852" s="11">
        <f t="shared" si="265"/>
        <v>41857.757071759261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266"/>
        <v>25.723472668810288</v>
      </c>
      <c r="R2852" s="6">
        <f t="shared" si="267"/>
        <v>23.923076923076923</v>
      </c>
      <c r="S2852" t="str">
        <f t="shared" si="268"/>
        <v>theater</v>
      </c>
      <c r="T2852" s="7" t="str">
        <f t="shared" si="269"/>
        <v>plays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264"/>
        <v>42398.720138888893</v>
      </c>
      <c r="K2853">
        <v>1453334629</v>
      </c>
      <c r="L2853" s="11">
        <f t="shared" si="265"/>
        <v>42389.752650462964</v>
      </c>
      <c r="M2853" t="b">
        <v>0</v>
      </c>
      <c r="N2853">
        <v>0</v>
      </c>
      <c r="O2853" t="b">
        <v>0</v>
      </c>
      <c r="P2853" t="s">
        <v>8271</v>
      </c>
      <c r="Q2853" s="5" t="e">
        <f t="shared" si="266"/>
        <v>#DIV/0!</v>
      </c>
      <c r="R2853" s="6" t="e">
        <f t="shared" si="267"/>
        <v>#DIV/0!</v>
      </c>
      <c r="S2853" t="str">
        <f t="shared" si="268"/>
        <v>theater</v>
      </c>
      <c r="T2853" s="7" t="str">
        <f t="shared" si="269"/>
        <v>plays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264"/>
        <v>41810.795173611114</v>
      </c>
      <c r="K2854">
        <v>1400720703</v>
      </c>
      <c r="L2854" s="11">
        <f t="shared" si="265"/>
        <v>41780.795173611114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266"/>
        <v>52.631578947368418</v>
      </c>
      <c r="R2854" s="6">
        <f t="shared" si="267"/>
        <v>15.833333333333334</v>
      </c>
      <c r="S2854" t="str">
        <f t="shared" si="268"/>
        <v>theater</v>
      </c>
      <c r="T2854" s="7" t="str">
        <f t="shared" si="269"/>
        <v>plays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264"/>
        <v>41895.940937499996</v>
      </c>
      <c r="K2855">
        <v>1405485297</v>
      </c>
      <c r="L2855" s="11">
        <f t="shared" si="265"/>
        <v>41835.940937499996</v>
      </c>
      <c r="M2855" t="b">
        <v>0</v>
      </c>
      <c r="N2855">
        <v>0</v>
      </c>
      <c r="O2855" t="b">
        <v>0</v>
      </c>
      <c r="P2855" t="s">
        <v>8271</v>
      </c>
      <c r="Q2855" s="5" t="e">
        <f t="shared" si="266"/>
        <v>#DIV/0!</v>
      </c>
      <c r="R2855" s="6" t="e">
        <f t="shared" si="267"/>
        <v>#DIV/0!</v>
      </c>
      <c r="S2855" t="str">
        <f t="shared" si="268"/>
        <v>theater</v>
      </c>
      <c r="T2855" s="7" t="str">
        <f t="shared" si="269"/>
        <v>plays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264"/>
        <v>42131.46665509259</v>
      </c>
      <c r="K2856">
        <v>1429290719</v>
      </c>
      <c r="L2856" s="11">
        <f t="shared" si="265"/>
        <v>42111.46665509259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266"/>
        <v>2.3980815347721824</v>
      </c>
      <c r="R2856" s="6">
        <f t="shared" si="267"/>
        <v>29.785714285714285</v>
      </c>
      <c r="S2856" t="str">
        <f t="shared" si="268"/>
        <v>theater</v>
      </c>
      <c r="T2856" s="7" t="str">
        <f t="shared" si="269"/>
        <v>plays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264"/>
        <v>42398.731944444444</v>
      </c>
      <c r="K2857">
        <v>1451607071</v>
      </c>
      <c r="L2857" s="11">
        <f t="shared" si="265"/>
        <v>42369.757766203707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266"/>
        <v>2</v>
      </c>
      <c r="R2857" s="6">
        <f t="shared" si="267"/>
        <v>60</v>
      </c>
      <c r="S2857" t="str">
        <f t="shared" si="268"/>
        <v>theater</v>
      </c>
      <c r="T2857" s="7" t="str">
        <f t="shared" si="269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264"/>
        <v>42224.648611111115</v>
      </c>
      <c r="K2858">
        <v>1433897647</v>
      </c>
      <c r="L2858" s="11">
        <f t="shared" si="265"/>
        <v>42164.787581018521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266"/>
        <v>20.547945205479451</v>
      </c>
      <c r="R2858" s="6">
        <f t="shared" si="267"/>
        <v>24.333333333333332</v>
      </c>
      <c r="S2858" t="str">
        <f t="shared" si="268"/>
        <v>theater</v>
      </c>
      <c r="T2858" s="7" t="str">
        <f t="shared" si="269"/>
        <v>plays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264"/>
        <v>42786.5</v>
      </c>
      <c r="K2859">
        <v>1482444295</v>
      </c>
      <c r="L2859" s="11">
        <f t="shared" si="265"/>
        <v>42726.670081018514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266"/>
        <v>5.0666666666666664</v>
      </c>
      <c r="R2859" s="6">
        <f t="shared" si="267"/>
        <v>500</v>
      </c>
      <c r="S2859" t="str">
        <f t="shared" si="268"/>
        <v>theater</v>
      </c>
      <c r="T2859" s="7" t="str">
        <f t="shared" si="269"/>
        <v>plays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264"/>
        <v>41978.227777777778</v>
      </c>
      <c r="K2860">
        <v>1415711095</v>
      </c>
      <c r="L2860" s="11">
        <f t="shared" si="265"/>
        <v>41954.295081018514</v>
      </c>
      <c r="M2860" t="b">
        <v>0</v>
      </c>
      <c r="N2860">
        <v>0</v>
      </c>
      <c r="O2860" t="b">
        <v>0</v>
      </c>
      <c r="P2860" t="s">
        <v>8271</v>
      </c>
      <c r="Q2860" s="5" t="e">
        <f t="shared" si="266"/>
        <v>#DIV/0!</v>
      </c>
      <c r="R2860" s="6" t="e">
        <f t="shared" si="267"/>
        <v>#DIV/0!</v>
      </c>
      <c r="S2860" t="str">
        <f t="shared" si="268"/>
        <v>theater</v>
      </c>
      <c r="T2860" s="7" t="str">
        <f t="shared" si="269"/>
        <v>plays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264"/>
        <v>42293.112314814818</v>
      </c>
      <c r="K2861">
        <v>1439800904</v>
      </c>
      <c r="L2861" s="11">
        <f t="shared" si="265"/>
        <v>42233.112314814818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266"/>
        <v>57.142857142857146</v>
      </c>
      <c r="R2861" s="6">
        <f t="shared" si="267"/>
        <v>35</v>
      </c>
      <c r="S2861" t="str">
        <f t="shared" si="268"/>
        <v>theater</v>
      </c>
      <c r="T2861" s="7" t="str">
        <f t="shared" si="269"/>
        <v>plays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264"/>
        <v>42540.55064814815</v>
      </c>
      <c r="K2862">
        <v>1461179576</v>
      </c>
      <c r="L2862" s="11">
        <f t="shared" si="265"/>
        <v>42480.55064814815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266"/>
        <v>15.037593984962406</v>
      </c>
      <c r="R2862" s="6">
        <f t="shared" si="267"/>
        <v>29.555555555555557</v>
      </c>
      <c r="S2862" t="str">
        <f t="shared" si="268"/>
        <v>theater</v>
      </c>
      <c r="T2862" s="7" t="str">
        <f t="shared" si="269"/>
        <v>plays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264"/>
        <v>42271.340833333335</v>
      </c>
      <c r="K2863">
        <v>1441894248</v>
      </c>
      <c r="L2863" s="11">
        <f t="shared" si="265"/>
        <v>42257.340833333335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266"/>
        <v>3.125</v>
      </c>
      <c r="R2863" s="6">
        <f t="shared" si="267"/>
        <v>26.666666666666668</v>
      </c>
      <c r="S2863" t="str">
        <f t="shared" si="268"/>
        <v>theater</v>
      </c>
      <c r="T2863" s="7" t="str">
        <f t="shared" si="269"/>
        <v>plays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264"/>
        <v>41814.539687500001</v>
      </c>
      <c r="K2864">
        <v>1401044229</v>
      </c>
      <c r="L2864" s="11">
        <f t="shared" si="265"/>
        <v>41784.539687500001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266"/>
        <v>230.90909090909091</v>
      </c>
      <c r="R2864" s="6">
        <f t="shared" si="267"/>
        <v>18.333333333333332</v>
      </c>
      <c r="S2864" t="str">
        <f t="shared" si="268"/>
        <v>theater</v>
      </c>
      <c r="T2864" s="7" t="str">
        <f t="shared" si="269"/>
        <v>plays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264"/>
        <v>41891.425034722226</v>
      </c>
      <c r="K2865">
        <v>1405095123</v>
      </c>
      <c r="L2865" s="11">
        <f t="shared" si="265"/>
        <v>41831.425034722226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266"/>
        <v>2500</v>
      </c>
      <c r="R2865" s="6">
        <f t="shared" si="267"/>
        <v>20</v>
      </c>
      <c r="S2865" t="str">
        <f t="shared" si="268"/>
        <v>theater</v>
      </c>
      <c r="T2865" s="7" t="str">
        <f t="shared" si="269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264"/>
        <v>42202.304166666669</v>
      </c>
      <c r="K2866">
        <v>1434552207</v>
      </c>
      <c r="L2866" s="11">
        <f t="shared" si="265"/>
        <v>42172.363506944443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266"/>
        <v>62.5</v>
      </c>
      <c r="R2866" s="6">
        <f t="shared" si="267"/>
        <v>13.333333333333334</v>
      </c>
      <c r="S2866" t="str">
        <f t="shared" si="268"/>
        <v>theater</v>
      </c>
      <c r="T2866" s="7" t="str">
        <f t="shared" si="269"/>
        <v>plays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264"/>
        <v>42009.864108796297</v>
      </c>
      <c r="K2867">
        <v>1415328259</v>
      </c>
      <c r="L2867" s="11">
        <f t="shared" si="265"/>
        <v>41949.864108796297</v>
      </c>
      <c r="M2867" t="b">
        <v>0</v>
      </c>
      <c r="N2867">
        <v>0</v>
      </c>
      <c r="O2867" t="b">
        <v>0</v>
      </c>
      <c r="P2867" t="s">
        <v>8271</v>
      </c>
      <c r="Q2867" s="5" t="e">
        <f t="shared" si="266"/>
        <v>#DIV/0!</v>
      </c>
      <c r="R2867" s="6" t="e">
        <f t="shared" si="267"/>
        <v>#DIV/0!</v>
      </c>
      <c r="S2867" t="str">
        <f t="shared" si="268"/>
        <v>theater</v>
      </c>
      <c r="T2867" s="7" t="str">
        <f t="shared" si="269"/>
        <v>plays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264"/>
        <v>42657.666666666672</v>
      </c>
      <c r="K2868">
        <v>1473893721</v>
      </c>
      <c r="L2868" s="11">
        <f t="shared" si="265"/>
        <v>42627.705104166671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266"/>
        <v>111.11111111111111</v>
      </c>
      <c r="R2868" s="6">
        <f t="shared" si="267"/>
        <v>22.5</v>
      </c>
      <c r="S2868" t="str">
        <f t="shared" si="268"/>
        <v>theater</v>
      </c>
      <c r="T2868" s="7" t="str">
        <f t="shared" si="269"/>
        <v>plays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264"/>
        <v>42554.916666666672</v>
      </c>
      <c r="K2869">
        <v>1465533672</v>
      </c>
      <c r="L2869" s="11">
        <f t="shared" si="265"/>
        <v>42530.945277777777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266"/>
        <v>4.9603174603174605</v>
      </c>
      <c r="R2869" s="6">
        <f t="shared" si="267"/>
        <v>50.4</v>
      </c>
      <c r="S2869" t="str">
        <f t="shared" si="268"/>
        <v>theater</v>
      </c>
      <c r="T2869" s="7" t="str">
        <f t="shared" si="269"/>
        <v>plays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264"/>
        <v>42648.577013888891</v>
      </c>
      <c r="K2870">
        <v>1473105054</v>
      </c>
      <c r="L2870" s="11">
        <f t="shared" si="265"/>
        <v>42618.577013888891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266"/>
        <v>2.3802874117706798</v>
      </c>
      <c r="R2870" s="6">
        <f t="shared" si="267"/>
        <v>105.02933333333334</v>
      </c>
      <c r="S2870" t="str">
        <f t="shared" si="268"/>
        <v>theater</v>
      </c>
      <c r="T2870" s="7" t="str">
        <f t="shared" si="269"/>
        <v>plays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264"/>
        <v>42570.343530092592</v>
      </c>
      <c r="K2871">
        <v>1466345681</v>
      </c>
      <c r="L2871" s="11">
        <f t="shared" si="265"/>
        <v>42540.343530092592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266"/>
        <v>112.99435028248588</v>
      </c>
      <c r="R2871" s="6">
        <f t="shared" si="267"/>
        <v>35.4</v>
      </c>
      <c r="S2871" t="str">
        <f t="shared" si="268"/>
        <v>theater</v>
      </c>
      <c r="T2871" s="7" t="str">
        <f t="shared" si="269"/>
        <v>plays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264"/>
        <v>41775.939409722225</v>
      </c>
      <c r="K2872">
        <v>1397709165</v>
      </c>
      <c r="L2872" s="11">
        <f t="shared" si="265"/>
        <v>41745.939409722225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266"/>
        <v>6.666666666666667</v>
      </c>
      <c r="R2872" s="6">
        <f t="shared" si="267"/>
        <v>83.333333333333329</v>
      </c>
      <c r="S2872" t="str">
        <f t="shared" si="268"/>
        <v>theater</v>
      </c>
      <c r="T2872" s="7" t="str">
        <f t="shared" si="269"/>
        <v>plays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264"/>
        <v>41994.488576388889</v>
      </c>
      <c r="K2873">
        <v>1417455813</v>
      </c>
      <c r="L2873" s="11">
        <f t="shared" si="265"/>
        <v>41974.488576388889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266"/>
        <v>21.413276231263382</v>
      </c>
      <c r="R2873" s="6">
        <f t="shared" si="267"/>
        <v>35.92307692307692</v>
      </c>
      <c r="S2873" t="str">
        <f t="shared" si="268"/>
        <v>theater</v>
      </c>
      <c r="T2873" s="7" t="str">
        <f t="shared" si="269"/>
        <v>plays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264"/>
        <v>42174.86618055556</v>
      </c>
      <c r="K2874">
        <v>1429584438</v>
      </c>
      <c r="L2874" s="11">
        <f t="shared" si="265"/>
        <v>42114.86618055556</v>
      </c>
      <c r="M2874" t="b">
        <v>0</v>
      </c>
      <c r="N2874">
        <v>0</v>
      </c>
      <c r="O2874" t="b">
        <v>0</v>
      </c>
      <c r="P2874" t="s">
        <v>8271</v>
      </c>
      <c r="Q2874" s="5" t="e">
        <f t="shared" si="266"/>
        <v>#DIV/0!</v>
      </c>
      <c r="R2874" s="6" t="e">
        <f t="shared" si="267"/>
        <v>#DIV/0!</v>
      </c>
      <c r="S2874" t="str">
        <f t="shared" si="268"/>
        <v>theater</v>
      </c>
      <c r="T2874" s="7" t="str">
        <f t="shared" si="269"/>
        <v>plays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264"/>
        <v>42032.567488425921</v>
      </c>
      <c r="K2875">
        <v>1419881831</v>
      </c>
      <c r="L2875" s="11">
        <f t="shared" si="265"/>
        <v>42002.567488425921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6"/>
        <v>2.6232948583420774</v>
      </c>
      <c r="R2875" s="6">
        <f t="shared" si="267"/>
        <v>119.125</v>
      </c>
      <c r="S2875" t="str">
        <f t="shared" si="268"/>
        <v>theater</v>
      </c>
      <c r="T2875" s="7" t="str">
        <f t="shared" si="269"/>
        <v>plays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264"/>
        <v>42752.59474537037</v>
      </c>
      <c r="K2876">
        <v>1482092186</v>
      </c>
      <c r="L2876" s="11">
        <f t="shared" si="265"/>
        <v>42722.59474537037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266"/>
        <v>18.450184501845019</v>
      </c>
      <c r="R2876" s="6">
        <f t="shared" si="267"/>
        <v>90.333333333333329</v>
      </c>
      <c r="S2876" t="str">
        <f t="shared" si="268"/>
        <v>theater</v>
      </c>
      <c r="T2876" s="7" t="str">
        <f t="shared" si="269"/>
        <v>plays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264"/>
        <v>42494.878391203703</v>
      </c>
      <c r="K2877">
        <v>1459825493</v>
      </c>
      <c r="L2877" s="11">
        <f t="shared" si="265"/>
        <v>42464.878391203703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266"/>
        <v>2857.1428571428573</v>
      </c>
      <c r="R2877" s="6">
        <f t="shared" si="267"/>
        <v>2.3333333333333335</v>
      </c>
      <c r="S2877" t="str">
        <f t="shared" si="268"/>
        <v>theater</v>
      </c>
      <c r="T2877" s="7" t="str">
        <f t="shared" si="269"/>
        <v>plays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264"/>
        <v>42201.493969907402</v>
      </c>
      <c r="K2878">
        <v>1434477079</v>
      </c>
      <c r="L2878" s="11">
        <f t="shared" si="265"/>
        <v>42171.493969907402</v>
      </c>
      <c r="M2878" t="b">
        <v>0</v>
      </c>
      <c r="N2878">
        <v>0</v>
      </c>
      <c r="O2878" t="b">
        <v>0</v>
      </c>
      <c r="P2878" t="s">
        <v>8271</v>
      </c>
      <c r="Q2878" s="5" t="e">
        <f t="shared" si="266"/>
        <v>#DIV/0!</v>
      </c>
      <c r="R2878" s="6" t="e">
        <f t="shared" si="267"/>
        <v>#DIV/0!</v>
      </c>
      <c r="S2878" t="str">
        <f t="shared" si="268"/>
        <v>theater</v>
      </c>
      <c r="T2878" s="7" t="str">
        <f t="shared" si="269"/>
        <v>plays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264"/>
        <v>42704.458333333328</v>
      </c>
      <c r="K2879">
        <v>1477781724</v>
      </c>
      <c r="L2879" s="11">
        <f t="shared" si="265"/>
        <v>42672.705138888894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266"/>
        <v>9.2307692307692299</v>
      </c>
      <c r="R2879" s="6">
        <f t="shared" si="267"/>
        <v>108.33333333333333</v>
      </c>
      <c r="S2879" t="str">
        <f t="shared" si="268"/>
        <v>theater</v>
      </c>
      <c r="T2879" s="7" t="str">
        <f t="shared" si="269"/>
        <v>plays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264"/>
        <v>42188.365682870368</v>
      </c>
      <c r="K2880">
        <v>1430750795</v>
      </c>
      <c r="L2880" s="11">
        <f t="shared" si="265"/>
        <v>42128.365682870368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266"/>
        <v>47.61904761904762</v>
      </c>
      <c r="R2880" s="6">
        <f t="shared" si="267"/>
        <v>15.75</v>
      </c>
      <c r="S2880" t="str">
        <f t="shared" si="268"/>
        <v>theater</v>
      </c>
      <c r="T2880" s="7" t="str">
        <f t="shared" si="269"/>
        <v>plays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264"/>
        <v>42389.475243055553</v>
      </c>
      <c r="K2881">
        <v>1450718661</v>
      </c>
      <c r="L2881" s="11">
        <f t="shared" si="265"/>
        <v>42359.475243055553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266"/>
        <v>386.20689655172413</v>
      </c>
      <c r="R2881" s="6">
        <f t="shared" si="267"/>
        <v>29</v>
      </c>
      <c r="S2881" t="str">
        <f t="shared" si="268"/>
        <v>theater</v>
      </c>
      <c r="T2881" s="7" t="str">
        <f t="shared" si="269"/>
        <v>plays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264"/>
        <v>42236.461805555555</v>
      </c>
      <c r="K2882">
        <v>1436305452</v>
      </c>
      <c r="L2882" s="11">
        <f t="shared" si="265"/>
        <v>42192.655694444446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266"/>
        <v>4.2857142857142856</v>
      </c>
      <c r="R2882" s="6">
        <f t="shared" si="267"/>
        <v>96.551724137931032</v>
      </c>
      <c r="S2882" t="str">
        <f t="shared" si="268"/>
        <v>theater</v>
      </c>
      <c r="T2882" s="7" t="str">
        <f t="shared" si="269"/>
        <v>plays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270">(I2883/86400)+25569+(-6/24)</f>
        <v>41976.389305555553</v>
      </c>
      <c r="K2883">
        <v>1412432436</v>
      </c>
      <c r="L2883" s="11">
        <f t="shared" ref="L2883:L2946" si="271">(K2883/86400)+25569+(-6/24)</f>
        <v>41916.347638888888</v>
      </c>
      <c r="M2883" t="b">
        <v>0</v>
      </c>
      <c r="N2883">
        <v>0</v>
      </c>
      <c r="O2883" t="b">
        <v>0</v>
      </c>
      <c r="P2883" t="s">
        <v>8271</v>
      </c>
      <c r="Q2883" s="5" t="e">
        <f t="shared" ref="Q2883:Q2946" si="272">D2883/E2883</f>
        <v>#DIV/0!</v>
      </c>
      <c r="R2883" s="6" t="e">
        <f t="shared" ref="R2883:R2946" si="273">E2883/N2883</f>
        <v>#DIV/0!</v>
      </c>
      <c r="S2883" t="str">
        <f t="shared" ref="S2883:S2946" si="274">LEFT(P2883,SEARCH("/",P2883,1)-1)</f>
        <v>theater</v>
      </c>
      <c r="T2883" s="7" t="str">
        <f t="shared" ref="T2883:T2946" si="275">RIGHT(P2883,LEN(P2883) - SEARCH("/", P2883, SEARCH("/", P2883)))</f>
        <v>plays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270"/>
        <v>42491.346273148149</v>
      </c>
      <c r="K2884">
        <v>1459520318</v>
      </c>
      <c r="L2884" s="11">
        <f t="shared" si="271"/>
        <v>42461.346273148149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272"/>
        <v>2.9761904761904763</v>
      </c>
      <c r="R2884" s="6">
        <f t="shared" si="273"/>
        <v>63</v>
      </c>
      <c r="S2884" t="str">
        <f t="shared" si="274"/>
        <v>theater</v>
      </c>
      <c r="T2884" s="7" t="str">
        <f t="shared" si="275"/>
        <v>plays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270"/>
        <v>42405.957638888889</v>
      </c>
      <c r="K2885">
        <v>1451684437</v>
      </c>
      <c r="L2885" s="11">
        <f t="shared" si="271"/>
        <v>42370.65320601852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272"/>
        <v>5.2410901467505244</v>
      </c>
      <c r="R2885" s="6">
        <f t="shared" si="273"/>
        <v>381.6</v>
      </c>
      <c r="S2885" t="str">
        <f t="shared" si="274"/>
        <v>theater</v>
      </c>
      <c r="T2885" s="7" t="str">
        <f t="shared" si="275"/>
        <v>plays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270"/>
        <v>41978.477256944447</v>
      </c>
      <c r="K2886">
        <v>1415208435</v>
      </c>
      <c r="L2886" s="11">
        <f t="shared" si="271"/>
        <v>41948.477256944447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272"/>
        <v>243.24324324324326</v>
      </c>
      <c r="R2886" s="6">
        <f t="shared" si="273"/>
        <v>46.25</v>
      </c>
      <c r="S2886" t="str">
        <f t="shared" si="274"/>
        <v>theater</v>
      </c>
      <c r="T2886" s="7" t="str">
        <f t="shared" si="275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270"/>
        <v>42076.784733796296</v>
      </c>
      <c r="K2887">
        <v>1423705801</v>
      </c>
      <c r="L2887" s="11">
        <f t="shared" si="271"/>
        <v>42046.82640046296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272"/>
        <v>3.0769230769230771</v>
      </c>
      <c r="R2887" s="6">
        <f t="shared" si="273"/>
        <v>26</v>
      </c>
      <c r="S2887" t="str">
        <f t="shared" si="274"/>
        <v>theater</v>
      </c>
      <c r="T2887" s="7" t="str">
        <f t="shared" si="275"/>
        <v>plays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270"/>
        <v>42265.915972222225</v>
      </c>
      <c r="K2888">
        <v>1442243484</v>
      </c>
      <c r="L2888" s="11">
        <f t="shared" si="271"/>
        <v>42261.382916666669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272"/>
        <v>20</v>
      </c>
      <c r="R2888" s="6">
        <f t="shared" si="273"/>
        <v>10</v>
      </c>
      <c r="S2888" t="str">
        <f t="shared" si="274"/>
        <v>theater</v>
      </c>
      <c r="T2888" s="7" t="str">
        <f t="shared" si="275"/>
        <v>plays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270"/>
        <v>42015.177361111113</v>
      </c>
      <c r="K2889">
        <v>1418379324</v>
      </c>
      <c r="L2889" s="11">
        <f t="shared" si="271"/>
        <v>41985.177361111113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272"/>
        <v>600</v>
      </c>
      <c r="R2889" s="6">
        <f t="shared" si="273"/>
        <v>5</v>
      </c>
      <c r="S2889" t="str">
        <f t="shared" si="274"/>
        <v>theater</v>
      </c>
      <c r="T2889" s="7" t="str">
        <f t="shared" si="275"/>
        <v>plays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270"/>
        <v>41929.957638888889</v>
      </c>
      <c r="K2890">
        <v>1412945440</v>
      </c>
      <c r="L2890" s="11">
        <f t="shared" si="271"/>
        <v>41922.285185185188</v>
      </c>
      <c r="M2890" t="b">
        <v>0</v>
      </c>
      <c r="N2890">
        <v>0</v>
      </c>
      <c r="O2890" t="b">
        <v>0</v>
      </c>
      <c r="P2890" t="s">
        <v>8271</v>
      </c>
      <c r="Q2890" s="5" t="e">
        <f t="shared" si="272"/>
        <v>#DIV/0!</v>
      </c>
      <c r="R2890" s="6" t="e">
        <f t="shared" si="273"/>
        <v>#DIV/0!</v>
      </c>
      <c r="S2890" t="str">
        <f t="shared" si="274"/>
        <v>theater</v>
      </c>
      <c r="T2890" s="7" t="str">
        <f t="shared" si="275"/>
        <v>plays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270"/>
        <v>41880.613252314812</v>
      </c>
      <c r="K2891">
        <v>1406752985</v>
      </c>
      <c r="L2891" s="11">
        <f t="shared" si="271"/>
        <v>41850.613252314812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272"/>
        <v>2.6269702276707529</v>
      </c>
      <c r="R2891" s="6">
        <f t="shared" si="273"/>
        <v>81.571428571428569</v>
      </c>
      <c r="S2891" t="str">
        <f t="shared" si="274"/>
        <v>theater</v>
      </c>
      <c r="T2891" s="7" t="str">
        <f t="shared" si="275"/>
        <v>plays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270"/>
        <v>41859.875</v>
      </c>
      <c r="K2892">
        <v>1405100992</v>
      </c>
      <c r="L2892" s="11">
        <f t="shared" si="271"/>
        <v>41831.492962962962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272"/>
        <v>95.238095238095241</v>
      </c>
      <c r="R2892" s="6">
        <f t="shared" si="273"/>
        <v>7</v>
      </c>
      <c r="S2892" t="str">
        <f t="shared" si="274"/>
        <v>theater</v>
      </c>
      <c r="T2892" s="7" t="str">
        <f t="shared" si="275"/>
        <v>plays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270"/>
        <v>42475.59175925926</v>
      </c>
      <c r="K2893">
        <v>1455570728</v>
      </c>
      <c r="L2893" s="11">
        <f t="shared" si="271"/>
        <v>42415.633425925931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272"/>
        <v>36.630036630036628</v>
      </c>
      <c r="R2893" s="6">
        <f t="shared" si="273"/>
        <v>27.3</v>
      </c>
      <c r="S2893" t="str">
        <f t="shared" si="274"/>
        <v>theater</v>
      </c>
      <c r="T2893" s="7" t="str">
        <f t="shared" si="275"/>
        <v>plays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270"/>
        <v>41876.625</v>
      </c>
      <c r="K2894">
        <v>1408381704</v>
      </c>
      <c r="L2894" s="11">
        <f t="shared" si="271"/>
        <v>41869.464166666665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272"/>
        <v>11</v>
      </c>
      <c r="R2894" s="6">
        <f t="shared" si="273"/>
        <v>29.411764705882351</v>
      </c>
      <c r="S2894" t="str">
        <f t="shared" si="274"/>
        <v>theater</v>
      </c>
      <c r="T2894" s="7" t="str">
        <f t="shared" si="275"/>
        <v>plays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270"/>
        <v>42012.833333333328</v>
      </c>
      <c r="K2895">
        <v>1415644395</v>
      </c>
      <c r="L2895" s="11">
        <f t="shared" si="271"/>
        <v>41953.523090277777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272"/>
        <v>200</v>
      </c>
      <c r="R2895" s="6">
        <f t="shared" si="273"/>
        <v>12.5</v>
      </c>
      <c r="S2895" t="str">
        <f t="shared" si="274"/>
        <v>theater</v>
      </c>
      <c r="T2895" s="7" t="str">
        <f t="shared" si="275"/>
        <v>plays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270"/>
        <v>42097.694618055553</v>
      </c>
      <c r="K2896">
        <v>1422920415</v>
      </c>
      <c r="L2896" s="11">
        <f t="shared" si="271"/>
        <v>42037.736284722225</v>
      </c>
      <c r="M2896" t="b">
        <v>0</v>
      </c>
      <c r="N2896">
        <v>0</v>
      </c>
      <c r="O2896" t="b">
        <v>0</v>
      </c>
      <c r="P2896" t="s">
        <v>8271</v>
      </c>
      <c r="Q2896" s="5" t="e">
        <f t="shared" si="272"/>
        <v>#DIV/0!</v>
      </c>
      <c r="R2896" s="6" t="e">
        <f t="shared" si="273"/>
        <v>#DIV/0!</v>
      </c>
      <c r="S2896" t="str">
        <f t="shared" si="274"/>
        <v>theater</v>
      </c>
      <c r="T2896" s="7" t="str">
        <f t="shared" si="275"/>
        <v>plays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270"/>
        <v>41812.625</v>
      </c>
      <c r="K2897">
        <v>1403356792</v>
      </c>
      <c r="L2897" s="11">
        <f t="shared" si="271"/>
        <v>41811.305462962962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272"/>
        <v>21.739130434782609</v>
      </c>
      <c r="R2897" s="6">
        <f t="shared" si="273"/>
        <v>5.75</v>
      </c>
      <c r="S2897" t="str">
        <f t="shared" si="274"/>
        <v>theater</v>
      </c>
      <c r="T2897" s="7" t="str">
        <f t="shared" si="275"/>
        <v>plays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270"/>
        <v>42716</v>
      </c>
      <c r="K2898">
        <v>1480283321</v>
      </c>
      <c r="L2898" s="11">
        <f t="shared" si="271"/>
        <v>42701.658807870372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2"/>
        <v>4.8</v>
      </c>
      <c r="R2898" s="6">
        <f t="shared" si="273"/>
        <v>52.083333333333336</v>
      </c>
      <c r="S2898" t="str">
        <f t="shared" si="274"/>
        <v>theater</v>
      </c>
      <c r="T2898" s="7" t="str">
        <f t="shared" si="275"/>
        <v>plays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270"/>
        <v>42288.395196759258</v>
      </c>
      <c r="K2899">
        <v>1441985458</v>
      </c>
      <c r="L2899" s="11">
        <f t="shared" si="271"/>
        <v>42258.396504629629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272"/>
        <v>21.818181818181817</v>
      </c>
      <c r="R2899" s="6">
        <f t="shared" si="273"/>
        <v>183.33333333333334</v>
      </c>
      <c r="S2899" t="str">
        <f t="shared" si="274"/>
        <v>theater</v>
      </c>
      <c r="T2899" s="7" t="str">
        <f t="shared" si="275"/>
        <v>plays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270"/>
        <v>42308.414965277778</v>
      </c>
      <c r="K2900">
        <v>1443715053</v>
      </c>
      <c r="L2900" s="11">
        <f t="shared" si="271"/>
        <v>42278.414965277778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272"/>
        <v>23.734177215189874</v>
      </c>
      <c r="R2900" s="6">
        <f t="shared" si="273"/>
        <v>26.333333333333332</v>
      </c>
      <c r="S2900" t="str">
        <f t="shared" si="274"/>
        <v>theater</v>
      </c>
      <c r="T2900" s="7" t="str">
        <f t="shared" si="275"/>
        <v>plays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270"/>
        <v>42574.828217592592</v>
      </c>
      <c r="K2901">
        <v>1464141158</v>
      </c>
      <c r="L2901" s="11">
        <f t="shared" si="271"/>
        <v>42514.828217592592</v>
      </c>
      <c r="M2901" t="b">
        <v>0</v>
      </c>
      <c r="N2901">
        <v>0</v>
      </c>
      <c r="O2901" t="b">
        <v>0</v>
      </c>
      <c r="P2901" t="s">
        <v>8271</v>
      </c>
      <c r="Q2901" s="5" t="e">
        <f t="shared" si="272"/>
        <v>#DIV/0!</v>
      </c>
      <c r="R2901" s="6" t="e">
        <f t="shared" si="273"/>
        <v>#DIV/0!</v>
      </c>
      <c r="S2901" t="str">
        <f t="shared" si="274"/>
        <v>theater</v>
      </c>
      <c r="T2901" s="7" t="str">
        <f t="shared" si="275"/>
        <v>plays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270"/>
        <v>41859.984166666669</v>
      </c>
      <c r="K2902">
        <v>1404970632</v>
      </c>
      <c r="L2902" s="11">
        <f t="shared" si="271"/>
        <v>41829.984166666669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272"/>
        <v>1.6152716593245227</v>
      </c>
      <c r="R2902" s="6">
        <f t="shared" si="273"/>
        <v>486.42857142857144</v>
      </c>
      <c r="S2902" t="str">
        <f t="shared" si="274"/>
        <v>theater</v>
      </c>
      <c r="T2902" s="7" t="str">
        <f t="shared" si="275"/>
        <v>plays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270"/>
        <v>42042.654386574075</v>
      </c>
      <c r="K2903">
        <v>1418161339</v>
      </c>
      <c r="L2903" s="11">
        <f t="shared" si="271"/>
        <v>41982.654386574075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272"/>
        <v>125</v>
      </c>
      <c r="R2903" s="6">
        <f t="shared" si="273"/>
        <v>3</v>
      </c>
      <c r="S2903" t="str">
        <f t="shared" si="274"/>
        <v>theater</v>
      </c>
      <c r="T2903" s="7" t="str">
        <f t="shared" si="275"/>
        <v>plays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270"/>
        <v>42240.189768518518</v>
      </c>
      <c r="K2904">
        <v>1437820396</v>
      </c>
      <c r="L2904" s="11">
        <f t="shared" si="271"/>
        <v>42210.189768518518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272"/>
        <v>6000</v>
      </c>
      <c r="R2904" s="6">
        <f t="shared" si="273"/>
        <v>25</v>
      </c>
      <c r="S2904" t="str">
        <f t="shared" si="274"/>
        <v>theater</v>
      </c>
      <c r="T2904" s="7" t="str">
        <f t="shared" si="275"/>
        <v>plays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270"/>
        <v>42255.916874999995</v>
      </c>
      <c r="K2905">
        <v>1436587218</v>
      </c>
      <c r="L2905" s="11">
        <f t="shared" si="271"/>
        <v>42195.916874999995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272"/>
        <v>128.2051282051282</v>
      </c>
      <c r="R2905" s="6">
        <f t="shared" si="273"/>
        <v>9.75</v>
      </c>
      <c r="S2905" t="str">
        <f t="shared" si="274"/>
        <v>theater</v>
      </c>
      <c r="T2905" s="7" t="str">
        <f t="shared" si="275"/>
        <v>plays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270"/>
        <v>41952.25</v>
      </c>
      <c r="K2906">
        <v>1414538031</v>
      </c>
      <c r="L2906" s="11">
        <f t="shared" si="271"/>
        <v>41940.717951388891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272"/>
        <v>20</v>
      </c>
      <c r="R2906" s="6">
        <f t="shared" si="273"/>
        <v>18.75</v>
      </c>
      <c r="S2906" t="str">
        <f t="shared" si="274"/>
        <v>theater</v>
      </c>
      <c r="T2906" s="7" t="str">
        <f t="shared" si="275"/>
        <v>plays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270"/>
        <v>42619.806863425925</v>
      </c>
      <c r="K2907">
        <v>1472001713</v>
      </c>
      <c r="L2907" s="11">
        <f t="shared" si="271"/>
        <v>42605.806863425925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272"/>
        <v>5.627009646302251</v>
      </c>
      <c r="R2907" s="6">
        <f t="shared" si="273"/>
        <v>36.588235294117645</v>
      </c>
      <c r="S2907" t="str">
        <f t="shared" si="274"/>
        <v>theater</v>
      </c>
      <c r="T2907" s="7" t="str">
        <f t="shared" si="275"/>
        <v>plays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270"/>
        <v>42216.791666666672</v>
      </c>
      <c r="K2908">
        <v>1436888066</v>
      </c>
      <c r="L2908" s="11">
        <f t="shared" si="271"/>
        <v>42199.398912037039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272"/>
        <v>10.619469026548673</v>
      </c>
      <c r="R2908" s="6">
        <f t="shared" si="273"/>
        <v>80.714285714285708</v>
      </c>
      <c r="S2908" t="str">
        <f t="shared" si="274"/>
        <v>theater</v>
      </c>
      <c r="T2908" s="7" t="str">
        <f t="shared" si="275"/>
        <v>plays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270"/>
        <v>42504.627743055556</v>
      </c>
      <c r="K2909">
        <v>1458075837</v>
      </c>
      <c r="L2909" s="11">
        <f t="shared" si="271"/>
        <v>42444.627743055556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272"/>
        <v>1250</v>
      </c>
      <c r="R2909" s="6">
        <f t="shared" si="273"/>
        <v>1</v>
      </c>
      <c r="S2909" t="str">
        <f t="shared" si="274"/>
        <v>theater</v>
      </c>
      <c r="T2909" s="7" t="str">
        <f t="shared" si="275"/>
        <v>plays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270"/>
        <v>42529.48170138889</v>
      </c>
      <c r="K2910">
        <v>1462815219</v>
      </c>
      <c r="L2910" s="11">
        <f t="shared" si="271"/>
        <v>42499.48170138889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272"/>
        <v>36.363636363636367</v>
      </c>
      <c r="R2910" s="6">
        <f t="shared" si="273"/>
        <v>52.8</v>
      </c>
      <c r="S2910" t="str">
        <f t="shared" si="274"/>
        <v>theater</v>
      </c>
      <c r="T2910" s="7" t="str">
        <f t="shared" si="275"/>
        <v>plays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270"/>
        <v>41968.573611111111</v>
      </c>
      <c r="K2911">
        <v>1413527001</v>
      </c>
      <c r="L2911" s="11">
        <f t="shared" si="271"/>
        <v>41929.016215277778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272"/>
        <v>9000</v>
      </c>
      <c r="R2911" s="6">
        <f t="shared" si="273"/>
        <v>20</v>
      </c>
      <c r="S2911" t="str">
        <f t="shared" si="274"/>
        <v>theater</v>
      </c>
      <c r="T2911" s="7" t="str">
        <f t="shared" si="275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270"/>
        <v>42167.591284722221</v>
      </c>
      <c r="K2912">
        <v>1428955887</v>
      </c>
      <c r="L2912" s="11">
        <f t="shared" si="271"/>
        <v>42107.591284722221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272"/>
        <v>30000</v>
      </c>
      <c r="R2912" s="6">
        <f t="shared" si="273"/>
        <v>1</v>
      </c>
      <c r="S2912" t="str">
        <f t="shared" si="274"/>
        <v>theater</v>
      </c>
      <c r="T2912" s="7" t="str">
        <f t="shared" si="275"/>
        <v>plays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270"/>
        <v>42182.518819444449</v>
      </c>
      <c r="K2913">
        <v>1431973626</v>
      </c>
      <c r="L2913" s="11">
        <f t="shared" si="271"/>
        <v>42142.518819444449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272"/>
        <v>2.7397260273972601</v>
      </c>
      <c r="R2913" s="6">
        <f t="shared" si="273"/>
        <v>46.928571428571431</v>
      </c>
      <c r="S2913" t="str">
        <f t="shared" si="274"/>
        <v>theater</v>
      </c>
      <c r="T2913" s="7" t="str">
        <f t="shared" si="275"/>
        <v>plays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270"/>
        <v>42383.881643518514</v>
      </c>
      <c r="K2914">
        <v>1450235374</v>
      </c>
      <c r="L2914" s="11">
        <f t="shared" si="271"/>
        <v>42353.881643518514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272"/>
        <v>7.1133004926108372</v>
      </c>
      <c r="R2914" s="6">
        <f t="shared" si="273"/>
        <v>78.07692307692308</v>
      </c>
      <c r="S2914" t="str">
        <f t="shared" si="274"/>
        <v>theater</v>
      </c>
      <c r="T2914" s="7" t="str">
        <f t="shared" si="275"/>
        <v>plays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270"/>
        <v>41888.672905092593</v>
      </c>
      <c r="K2915">
        <v>1404857339</v>
      </c>
      <c r="L2915" s="11">
        <f t="shared" si="271"/>
        <v>41828.672905092593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272"/>
        <v>5000</v>
      </c>
      <c r="R2915" s="6">
        <f t="shared" si="273"/>
        <v>1</v>
      </c>
      <c r="S2915" t="str">
        <f t="shared" si="274"/>
        <v>theater</v>
      </c>
      <c r="T2915" s="7" t="str">
        <f t="shared" si="275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270"/>
        <v>42077.615671296298</v>
      </c>
      <c r="K2916">
        <v>1421185594</v>
      </c>
      <c r="L2916" s="11">
        <f t="shared" si="271"/>
        <v>42017.657337962963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272"/>
        <v>25000</v>
      </c>
      <c r="R2916" s="6">
        <f t="shared" si="273"/>
        <v>1</v>
      </c>
      <c r="S2916" t="str">
        <f t="shared" si="274"/>
        <v>theater</v>
      </c>
      <c r="T2916" s="7" t="str">
        <f t="shared" si="275"/>
        <v>plays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270"/>
        <v>42445.106365740736</v>
      </c>
      <c r="K2917">
        <v>1455528790</v>
      </c>
      <c r="L2917" s="11">
        <f t="shared" si="271"/>
        <v>42415.148032407407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272"/>
        <v>1.6366612111292962</v>
      </c>
      <c r="R2917" s="6">
        <f t="shared" si="273"/>
        <v>203.66666666666666</v>
      </c>
      <c r="S2917" t="str">
        <f t="shared" si="274"/>
        <v>theater</v>
      </c>
      <c r="T2917" s="7" t="str">
        <f t="shared" si="275"/>
        <v>plays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270"/>
        <v>41778.226724537039</v>
      </c>
      <c r="K2918">
        <v>1398511589</v>
      </c>
      <c r="L2918" s="11">
        <f t="shared" si="271"/>
        <v>41755.226724537039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272"/>
        <v>12.758620689655173</v>
      </c>
      <c r="R2918" s="6">
        <f t="shared" si="273"/>
        <v>20.714285714285715</v>
      </c>
      <c r="S2918" t="str">
        <f t="shared" si="274"/>
        <v>theater</v>
      </c>
      <c r="T2918" s="7" t="str">
        <f t="shared" si="275"/>
        <v>plays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270"/>
        <v>42262.984340277777</v>
      </c>
      <c r="K2919">
        <v>1440826647</v>
      </c>
      <c r="L2919" s="11">
        <f t="shared" si="271"/>
        <v>42244.984340277777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272"/>
        <v>4.5766590389016022</v>
      </c>
      <c r="R2919" s="6">
        <f t="shared" si="273"/>
        <v>48.555555555555557</v>
      </c>
      <c r="S2919" t="str">
        <f t="shared" si="274"/>
        <v>theater</v>
      </c>
      <c r="T2919" s="7" t="str">
        <f t="shared" si="275"/>
        <v>plays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270"/>
        <v>42306.379710648151</v>
      </c>
      <c r="K2920">
        <v>1443712007</v>
      </c>
      <c r="L2920" s="11">
        <f t="shared" si="271"/>
        <v>42278.379710648151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272"/>
        <v>3.6710719530102791</v>
      </c>
      <c r="R2920" s="6">
        <f t="shared" si="273"/>
        <v>68.099999999999994</v>
      </c>
      <c r="S2920" t="str">
        <f t="shared" si="274"/>
        <v>theater</v>
      </c>
      <c r="T2920" s="7" t="str">
        <f t="shared" si="275"/>
        <v>plays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270"/>
        <v>41856.36954861111</v>
      </c>
      <c r="K2921">
        <v>1404658329</v>
      </c>
      <c r="L2921" s="11">
        <f t="shared" si="271"/>
        <v>41826.36954861111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272"/>
        <v>11.764705882352942</v>
      </c>
      <c r="R2921" s="6">
        <f t="shared" si="273"/>
        <v>8.5</v>
      </c>
      <c r="S2921" t="str">
        <f t="shared" si="274"/>
        <v>theater</v>
      </c>
      <c r="T2921" s="7" t="str">
        <f t="shared" si="275"/>
        <v>plays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270"/>
        <v>42088.500810185185</v>
      </c>
      <c r="K2922">
        <v>1424718070</v>
      </c>
      <c r="L2922" s="11">
        <f t="shared" si="271"/>
        <v>42058.542476851857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272"/>
        <v>3.7257824143070044</v>
      </c>
      <c r="R2922" s="6">
        <f t="shared" si="273"/>
        <v>51.615384615384613</v>
      </c>
      <c r="S2922" t="str">
        <f t="shared" si="274"/>
        <v>theater</v>
      </c>
      <c r="T2922" s="7" t="str">
        <f t="shared" si="275"/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270"/>
        <v>41907.636620370373</v>
      </c>
      <c r="K2923">
        <v>1409087804</v>
      </c>
      <c r="L2923" s="11">
        <f t="shared" si="271"/>
        <v>41877.636620370373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272"/>
        <v>0.77519379844961245</v>
      </c>
      <c r="R2923" s="6">
        <f t="shared" si="273"/>
        <v>43</v>
      </c>
      <c r="S2923" t="str">
        <f t="shared" si="274"/>
        <v>theater</v>
      </c>
      <c r="T2923" s="7" t="str">
        <f t="shared" si="275"/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270"/>
        <v>42142.624155092592</v>
      </c>
      <c r="K2924">
        <v>1428094727</v>
      </c>
      <c r="L2924" s="11">
        <f t="shared" si="271"/>
        <v>42097.624155092592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272"/>
        <v>1</v>
      </c>
      <c r="R2924" s="6">
        <f t="shared" si="273"/>
        <v>83.333333333333329</v>
      </c>
      <c r="S2924" t="str">
        <f t="shared" si="274"/>
        <v>theater</v>
      </c>
      <c r="T2924" s="7" t="str">
        <f t="shared" si="275"/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270"/>
        <v>42027.875</v>
      </c>
      <c r="K2925">
        <v>1420774779</v>
      </c>
      <c r="L2925" s="11">
        <f t="shared" si="271"/>
        <v>42012.90253472222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272"/>
        <v>1</v>
      </c>
      <c r="R2925" s="6">
        <f t="shared" si="273"/>
        <v>30</v>
      </c>
      <c r="S2925" t="str">
        <f t="shared" si="274"/>
        <v>theater</v>
      </c>
      <c r="T2925" s="7" t="str">
        <f t="shared" si="275"/>
        <v>musical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270"/>
        <v>42132.915972222225</v>
      </c>
      <c r="K2926">
        <v>1428585710</v>
      </c>
      <c r="L2926" s="11">
        <f t="shared" si="271"/>
        <v>42103.306828703702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272"/>
        <v>0.96899224806201545</v>
      </c>
      <c r="R2926" s="6">
        <f t="shared" si="273"/>
        <v>175.51020408163265</v>
      </c>
      <c r="S2926" t="str">
        <f t="shared" si="274"/>
        <v>theater</v>
      </c>
      <c r="T2926" s="7" t="str">
        <f t="shared" si="275"/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270"/>
        <v>41893.334120370375</v>
      </c>
      <c r="K2927">
        <v>1407852068</v>
      </c>
      <c r="L2927" s="11">
        <f t="shared" si="271"/>
        <v>41863.334120370375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272"/>
        <v>0.97612421853121933</v>
      </c>
      <c r="R2927" s="6">
        <f t="shared" si="273"/>
        <v>231.66175879396985</v>
      </c>
      <c r="S2927" t="str">
        <f t="shared" si="274"/>
        <v>theater</v>
      </c>
      <c r="T2927" s="7" t="str">
        <f t="shared" si="275"/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270"/>
        <v>42058.515960648147</v>
      </c>
      <c r="K2928">
        <v>1423506179</v>
      </c>
      <c r="L2928" s="11">
        <f t="shared" si="271"/>
        <v>42044.515960648147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272"/>
        <v>0.8</v>
      </c>
      <c r="R2928" s="6">
        <f t="shared" si="273"/>
        <v>75</v>
      </c>
      <c r="S2928" t="str">
        <f t="shared" si="274"/>
        <v>theater</v>
      </c>
      <c r="T2928" s="7" t="str">
        <f t="shared" si="275"/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270"/>
        <v>41834.958333333336</v>
      </c>
      <c r="K2929">
        <v>1402934629</v>
      </c>
      <c r="L2929" s="11">
        <f t="shared" si="271"/>
        <v>41806.419317129628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272"/>
        <v>0.76433121019108285</v>
      </c>
      <c r="R2929" s="6">
        <f t="shared" si="273"/>
        <v>112.14285714285714</v>
      </c>
      <c r="S2929" t="str">
        <f t="shared" si="274"/>
        <v>theater</v>
      </c>
      <c r="T2929" s="7" t="str">
        <f t="shared" si="275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270"/>
        <v>42433.748217592598</v>
      </c>
      <c r="K2930">
        <v>1454543846</v>
      </c>
      <c r="L2930" s="11">
        <f t="shared" si="271"/>
        <v>42403.748217592598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272"/>
        <v>1</v>
      </c>
      <c r="R2930" s="6">
        <f t="shared" si="273"/>
        <v>41.666666666666664</v>
      </c>
      <c r="S2930" t="str">
        <f t="shared" si="274"/>
        <v>theater</v>
      </c>
      <c r="T2930" s="7" t="str">
        <f t="shared" si="275"/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270"/>
        <v>41784.314328703702</v>
      </c>
      <c r="K2931">
        <v>1398432758</v>
      </c>
      <c r="L2931" s="11">
        <f t="shared" si="271"/>
        <v>41754.314328703702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272"/>
        <v>0.97972579924193715</v>
      </c>
      <c r="R2931" s="6">
        <f t="shared" si="273"/>
        <v>255.17343750000001</v>
      </c>
      <c r="S2931" t="str">
        <f t="shared" si="274"/>
        <v>theater</v>
      </c>
      <c r="T2931" s="7" t="str">
        <f t="shared" si="275"/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270"/>
        <v>42131.334074074075</v>
      </c>
      <c r="K2932">
        <v>1428415264</v>
      </c>
      <c r="L2932" s="11">
        <f t="shared" si="271"/>
        <v>42101.334074074075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272"/>
        <v>0.99088386841062226</v>
      </c>
      <c r="R2932" s="6">
        <f t="shared" si="273"/>
        <v>162.7741935483871</v>
      </c>
      <c r="S2932" t="str">
        <f t="shared" si="274"/>
        <v>theater</v>
      </c>
      <c r="T2932" s="7" t="str">
        <f t="shared" si="275"/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270"/>
        <v>41897.005555555559</v>
      </c>
      <c r="K2933">
        <v>1408604363</v>
      </c>
      <c r="L2933" s="11">
        <f t="shared" si="271"/>
        <v>41872.041238425925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272"/>
        <v>0.94339622641509435</v>
      </c>
      <c r="R2933" s="6">
        <f t="shared" si="273"/>
        <v>88.333333333333329</v>
      </c>
      <c r="S2933" t="str">
        <f t="shared" si="274"/>
        <v>theater</v>
      </c>
      <c r="T2933" s="7" t="str">
        <f t="shared" si="275"/>
        <v>musical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270"/>
        <v>42056.208333333328</v>
      </c>
      <c r="K2934">
        <v>1421812637</v>
      </c>
      <c r="L2934" s="11">
        <f t="shared" si="271"/>
        <v>42024.914780092593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272"/>
        <v>0.95150399017802334</v>
      </c>
      <c r="R2934" s="6">
        <f t="shared" si="273"/>
        <v>85.736842105263165</v>
      </c>
      <c r="S2934" t="str">
        <f t="shared" si="274"/>
        <v>theater</v>
      </c>
      <c r="T2934" s="7" t="str">
        <f t="shared" si="275"/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270"/>
        <v>42525.706631944442</v>
      </c>
      <c r="K2935">
        <v>1462489053</v>
      </c>
      <c r="L2935" s="11">
        <f t="shared" si="271"/>
        <v>42495.706631944442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272"/>
        <v>0.97314130011677691</v>
      </c>
      <c r="R2935" s="6">
        <f t="shared" si="273"/>
        <v>47.574074074074076</v>
      </c>
      <c r="S2935" t="str">
        <f t="shared" si="274"/>
        <v>theater</v>
      </c>
      <c r="T2935" s="7" t="str">
        <f t="shared" si="275"/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270"/>
        <v>41805.386157407411</v>
      </c>
      <c r="K2936">
        <v>1400253364</v>
      </c>
      <c r="L2936" s="11">
        <f t="shared" si="271"/>
        <v>41775.386157407411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272"/>
        <v>0.92592592592592593</v>
      </c>
      <c r="R2936" s="6">
        <f t="shared" si="273"/>
        <v>72.972972972972968</v>
      </c>
      <c r="S2936" t="str">
        <f t="shared" si="274"/>
        <v>theater</v>
      </c>
      <c r="T2936" s="7" t="str">
        <f t="shared" si="275"/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270"/>
        <v>42611.458333333328</v>
      </c>
      <c r="K2937">
        <v>1467468008</v>
      </c>
      <c r="L2937" s="11">
        <f t="shared" si="271"/>
        <v>42553.333425925928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272"/>
        <v>0.99122061738884171</v>
      </c>
      <c r="R2937" s="6">
        <f t="shared" si="273"/>
        <v>90.538461538461533</v>
      </c>
      <c r="S2937" t="str">
        <f t="shared" si="274"/>
        <v>theater</v>
      </c>
      <c r="T2937" s="7" t="str">
        <f t="shared" si="275"/>
        <v>musical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270"/>
        <v>41924.957638888889</v>
      </c>
      <c r="K2938">
        <v>1412091423</v>
      </c>
      <c r="L2938" s="11">
        <f t="shared" si="271"/>
        <v>41912.400729166664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272"/>
        <v>0.78125</v>
      </c>
      <c r="R2938" s="6">
        <f t="shared" si="273"/>
        <v>37.647058823529413</v>
      </c>
      <c r="S2938" t="str">
        <f t="shared" si="274"/>
        <v>theater</v>
      </c>
      <c r="T2938" s="7" t="str">
        <f t="shared" si="275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270"/>
        <v>41833.207326388889</v>
      </c>
      <c r="K2939">
        <v>1402657113</v>
      </c>
      <c r="L2939" s="11">
        <f t="shared" si="271"/>
        <v>41803.207326388889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272"/>
        <v>0.75</v>
      </c>
      <c r="R2939" s="6">
        <f t="shared" si="273"/>
        <v>36.363636363636367</v>
      </c>
      <c r="S2939" t="str">
        <f t="shared" si="274"/>
        <v>theater</v>
      </c>
      <c r="T2939" s="7" t="str">
        <f t="shared" si="275"/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270"/>
        <v>42034.453865740739</v>
      </c>
      <c r="K2940">
        <v>1420044814</v>
      </c>
      <c r="L2940" s="11">
        <f t="shared" si="271"/>
        <v>42004.453865740739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272"/>
        <v>0.98643649815043155</v>
      </c>
      <c r="R2940" s="6">
        <f t="shared" si="273"/>
        <v>126.71875</v>
      </c>
      <c r="S2940" t="str">
        <f t="shared" si="274"/>
        <v>theater</v>
      </c>
      <c r="T2940" s="7" t="str">
        <f t="shared" si="275"/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270"/>
        <v>41878.791666666664</v>
      </c>
      <c r="K2941">
        <v>1406316312</v>
      </c>
      <c r="L2941" s="11">
        <f t="shared" si="271"/>
        <v>41845.559166666666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272"/>
        <v>0.97205346294046169</v>
      </c>
      <c r="R2941" s="6">
        <f t="shared" si="273"/>
        <v>329.2</v>
      </c>
      <c r="S2941" t="str">
        <f t="shared" si="274"/>
        <v>theater</v>
      </c>
      <c r="T2941" s="7" t="str">
        <f t="shared" si="275"/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270"/>
        <v>42022.523356481484</v>
      </c>
      <c r="K2942">
        <v>1418150018</v>
      </c>
      <c r="L2942" s="11">
        <f t="shared" si="271"/>
        <v>41982.523356481484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272"/>
        <v>0.93248787765759045</v>
      </c>
      <c r="R2942" s="6">
        <f t="shared" si="273"/>
        <v>81.242424242424249</v>
      </c>
      <c r="S2942" t="str">
        <f t="shared" si="274"/>
        <v>theater</v>
      </c>
      <c r="T2942" s="7" t="str">
        <f t="shared" si="275"/>
        <v>musical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270"/>
        <v>42064.710127314815</v>
      </c>
      <c r="K2943">
        <v>1422658955</v>
      </c>
      <c r="L2943" s="11">
        <f t="shared" si="271"/>
        <v>42034.710127314815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272"/>
        <v>25000</v>
      </c>
      <c r="R2943" s="6">
        <f t="shared" si="273"/>
        <v>1</v>
      </c>
      <c r="S2943" t="str">
        <f t="shared" si="274"/>
        <v>theater</v>
      </c>
      <c r="T2943" s="7" t="str">
        <f t="shared" si="275"/>
        <v>spaces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270"/>
        <v>42354.595833333333</v>
      </c>
      <c r="K2944">
        <v>1448565459</v>
      </c>
      <c r="L2944" s="11">
        <f t="shared" si="271"/>
        <v>42334.553923611107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272"/>
        <v>4.8959608323133414</v>
      </c>
      <c r="R2944" s="6">
        <f t="shared" si="273"/>
        <v>202.22772277227722</v>
      </c>
      <c r="S2944" t="str">
        <f t="shared" si="274"/>
        <v>theater</v>
      </c>
      <c r="T2944" s="7" t="str">
        <f t="shared" si="275"/>
        <v>spaces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270"/>
        <v>42106.879398148143</v>
      </c>
      <c r="K2945">
        <v>1426302380</v>
      </c>
      <c r="L2945" s="11">
        <f t="shared" si="271"/>
        <v>42076.879398148143</v>
      </c>
      <c r="M2945" t="b">
        <v>0</v>
      </c>
      <c r="N2945">
        <v>0</v>
      </c>
      <c r="O2945" t="b">
        <v>0</v>
      </c>
      <c r="P2945" t="s">
        <v>8303</v>
      </c>
      <c r="Q2945" s="5" t="e">
        <f t="shared" si="272"/>
        <v>#DIV/0!</v>
      </c>
      <c r="R2945" s="6" t="e">
        <f t="shared" si="273"/>
        <v>#DIV/0!</v>
      </c>
      <c r="S2945" t="str">
        <f t="shared" si="274"/>
        <v>theater</v>
      </c>
      <c r="T2945" s="7" t="str">
        <f t="shared" si="275"/>
        <v>spaces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270"/>
        <v>42162.6643287037</v>
      </c>
      <c r="K2946">
        <v>1431122198</v>
      </c>
      <c r="L2946" s="11">
        <f t="shared" si="271"/>
        <v>42132.6643287037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272"/>
        <v>100</v>
      </c>
      <c r="R2946" s="6">
        <f t="shared" si="273"/>
        <v>100</v>
      </c>
      <c r="S2946" t="str">
        <f t="shared" si="274"/>
        <v>theater</v>
      </c>
      <c r="T2946" s="7" t="str">
        <f t="shared" si="275"/>
        <v>spaces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276">(I2947/86400)+25569+(-6/24)</f>
        <v>42147.889583333337</v>
      </c>
      <c r="K2947">
        <v>1429845660</v>
      </c>
      <c r="L2947" s="11">
        <f t="shared" ref="L2947:L3010" si="277">(K2947/86400)+25569+(-6/24)</f>
        <v>42117.889583333337</v>
      </c>
      <c r="M2947" t="b">
        <v>0</v>
      </c>
      <c r="N2947">
        <v>0</v>
      </c>
      <c r="O2947" t="b">
        <v>0</v>
      </c>
      <c r="P2947" t="s">
        <v>8303</v>
      </c>
      <c r="Q2947" s="5" t="e">
        <f t="shared" ref="Q2947:Q3010" si="278">D2947/E2947</f>
        <v>#DIV/0!</v>
      </c>
      <c r="R2947" s="6" t="e">
        <f t="shared" ref="R2947:R3010" si="279">E2947/N2947</f>
        <v>#DIV/0!</v>
      </c>
      <c r="S2947" t="str">
        <f t="shared" ref="S2947:S3010" si="280">LEFT(P2947,SEARCH("/",P2947,1)-1)</f>
        <v>theater</v>
      </c>
      <c r="T2947" s="7" t="str">
        <f t="shared" ref="T2947:T3010" si="281">RIGHT(P2947,LEN(P2947) - SEARCH("/", P2947, SEARCH("/", P2947)))</f>
        <v>spaces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276"/>
        <v>42597.281157407408</v>
      </c>
      <c r="K2948">
        <v>1468673092</v>
      </c>
      <c r="L2948" s="11">
        <f t="shared" si="277"/>
        <v>42567.281157407408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278"/>
        <v>1000</v>
      </c>
      <c r="R2948" s="6">
        <f t="shared" si="279"/>
        <v>1</v>
      </c>
      <c r="S2948" t="str">
        <f t="shared" si="280"/>
        <v>theater</v>
      </c>
      <c r="T2948" s="7" t="str">
        <f t="shared" si="281"/>
        <v>spaces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276"/>
        <v>42698.46597222222</v>
      </c>
      <c r="K2949">
        <v>1475760567</v>
      </c>
      <c r="L2949" s="11">
        <f t="shared" si="277"/>
        <v>42649.312118055561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278"/>
        <v>23.32089552238806</v>
      </c>
      <c r="R2949" s="6">
        <f t="shared" si="279"/>
        <v>82.461538461538467</v>
      </c>
      <c r="S2949" t="str">
        <f t="shared" si="280"/>
        <v>theater</v>
      </c>
      <c r="T2949" s="7" t="str">
        <f t="shared" si="281"/>
        <v>spaces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276"/>
        <v>42157.399224537032</v>
      </c>
      <c r="K2950">
        <v>1428075293</v>
      </c>
      <c r="L2950" s="11">
        <f t="shared" si="277"/>
        <v>42097.399224537032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278"/>
        <v>20833.333333333332</v>
      </c>
      <c r="R2950" s="6">
        <f t="shared" si="279"/>
        <v>2.6666666666666665</v>
      </c>
      <c r="S2950" t="str">
        <f t="shared" si="280"/>
        <v>theater</v>
      </c>
      <c r="T2950" s="7" t="str">
        <f t="shared" si="281"/>
        <v>spaces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276"/>
        <v>42327.614780092597</v>
      </c>
      <c r="K2951">
        <v>1445370317</v>
      </c>
      <c r="L2951" s="11">
        <f t="shared" si="277"/>
        <v>42297.573113425926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278"/>
        <v>40</v>
      </c>
      <c r="R2951" s="6">
        <f t="shared" si="279"/>
        <v>12.5</v>
      </c>
      <c r="S2951" t="str">
        <f t="shared" si="280"/>
        <v>theater</v>
      </c>
      <c r="T2951" s="7" t="str">
        <f t="shared" si="281"/>
        <v>spaces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276"/>
        <v>42392.11518518519</v>
      </c>
      <c r="K2952">
        <v>1450946752</v>
      </c>
      <c r="L2952" s="11">
        <f t="shared" si="277"/>
        <v>42362.11518518519</v>
      </c>
      <c r="M2952" t="b">
        <v>0</v>
      </c>
      <c r="N2952">
        <v>0</v>
      </c>
      <c r="O2952" t="b">
        <v>0</v>
      </c>
      <c r="P2952" t="s">
        <v>8303</v>
      </c>
      <c r="Q2952" s="5" t="e">
        <f t="shared" si="278"/>
        <v>#DIV/0!</v>
      </c>
      <c r="R2952" s="6" t="e">
        <f t="shared" si="279"/>
        <v>#DIV/0!</v>
      </c>
      <c r="S2952" t="str">
        <f t="shared" si="280"/>
        <v>theater</v>
      </c>
      <c r="T2952" s="7" t="str">
        <f t="shared" si="281"/>
        <v>spaces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276"/>
        <v>41917.552928240737</v>
      </c>
      <c r="K2953">
        <v>1408648573</v>
      </c>
      <c r="L2953" s="11">
        <f t="shared" si="277"/>
        <v>41872.552928240737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278"/>
        <v>45.620437956204377</v>
      </c>
      <c r="R2953" s="6">
        <f t="shared" si="279"/>
        <v>18.896551724137932</v>
      </c>
      <c r="S2953" t="str">
        <f t="shared" si="280"/>
        <v>theater</v>
      </c>
      <c r="T2953" s="7" t="str">
        <f t="shared" si="281"/>
        <v>spaces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276"/>
        <v>42659.916666666672</v>
      </c>
      <c r="K2954">
        <v>1473957239</v>
      </c>
      <c r="L2954" s="11">
        <f t="shared" si="277"/>
        <v>42628.440266203703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278"/>
        <v>12.461059190031152</v>
      </c>
      <c r="R2954" s="6">
        <f t="shared" si="279"/>
        <v>200.625</v>
      </c>
      <c r="S2954" t="str">
        <f t="shared" si="280"/>
        <v>theater</v>
      </c>
      <c r="T2954" s="7" t="str">
        <f t="shared" si="281"/>
        <v>spaces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276"/>
        <v>42285.541909722218</v>
      </c>
      <c r="K2955">
        <v>1441738821</v>
      </c>
      <c r="L2955" s="11">
        <f t="shared" si="277"/>
        <v>42255.541909722218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278"/>
        <v>661.15702479338847</v>
      </c>
      <c r="R2955" s="6">
        <f t="shared" si="279"/>
        <v>201.66666666666666</v>
      </c>
      <c r="S2955" t="str">
        <f t="shared" si="280"/>
        <v>theater</v>
      </c>
      <c r="T2955" s="7" t="str">
        <f t="shared" si="281"/>
        <v>spaces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276"/>
        <v>42810.291701388887</v>
      </c>
      <c r="K2956">
        <v>1487944803</v>
      </c>
      <c r="L2956" s="11">
        <f t="shared" si="277"/>
        <v>42790.333368055552</v>
      </c>
      <c r="M2956" t="b">
        <v>0</v>
      </c>
      <c r="N2956">
        <v>0</v>
      </c>
      <c r="O2956" t="b">
        <v>0</v>
      </c>
      <c r="P2956" t="s">
        <v>8303</v>
      </c>
      <c r="Q2956" s="5" t="e">
        <f t="shared" si="278"/>
        <v>#DIV/0!</v>
      </c>
      <c r="R2956" s="6" t="e">
        <f t="shared" si="279"/>
        <v>#DIV/0!</v>
      </c>
      <c r="S2956" t="str">
        <f t="shared" si="280"/>
        <v>theater</v>
      </c>
      <c r="T2956" s="7" t="str">
        <f t="shared" si="281"/>
        <v>spaces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276"/>
        <v>42171.491307870368</v>
      </c>
      <c r="K2957">
        <v>1431884849</v>
      </c>
      <c r="L2957" s="11">
        <f t="shared" si="277"/>
        <v>42141.491307870368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278"/>
        <v>1.6783216783216783</v>
      </c>
      <c r="R2957" s="6">
        <f t="shared" si="279"/>
        <v>65</v>
      </c>
      <c r="S2957" t="str">
        <f t="shared" si="280"/>
        <v>theater</v>
      </c>
      <c r="T2957" s="7" t="str">
        <f t="shared" si="281"/>
        <v>spaces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276"/>
        <v>42494.708912037036</v>
      </c>
      <c r="K2958">
        <v>1459810850</v>
      </c>
      <c r="L2958" s="11">
        <f t="shared" si="277"/>
        <v>42464.708912037036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278"/>
        <v>5.9757942511346442</v>
      </c>
      <c r="R2958" s="6">
        <f t="shared" si="279"/>
        <v>66.099999999999994</v>
      </c>
      <c r="S2958" t="str">
        <f t="shared" si="280"/>
        <v>theater</v>
      </c>
      <c r="T2958" s="7" t="str">
        <f t="shared" si="281"/>
        <v>spaces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276"/>
        <v>42090.719583333332</v>
      </c>
      <c r="K2959">
        <v>1422317772</v>
      </c>
      <c r="L2959" s="11">
        <f t="shared" si="277"/>
        <v>42030.761249999996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278"/>
        <v>53.571428571428569</v>
      </c>
      <c r="R2959" s="6">
        <f t="shared" si="279"/>
        <v>93.333333333333329</v>
      </c>
      <c r="S2959" t="str">
        <f t="shared" si="280"/>
        <v>theater</v>
      </c>
      <c r="T2959" s="7" t="str">
        <f t="shared" si="281"/>
        <v>spaces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276"/>
        <v>42498.48746527778</v>
      </c>
      <c r="K2960">
        <v>1457548917</v>
      </c>
      <c r="L2960" s="11">
        <f t="shared" si="277"/>
        <v>42438.529131944444</v>
      </c>
      <c r="M2960" t="b">
        <v>0</v>
      </c>
      <c r="N2960">
        <v>0</v>
      </c>
      <c r="O2960" t="b">
        <v>0</v>
      </c>
      <c r="P2960" t="s">
        <v>8303</v>
      </c>
      <c r="Q2960" s="5" t="e">
        <f t="shared" si="278"/>
        <v>#DIV/0!</v>
      </c>
      <c r="R2960" s="6" t="e">
        <f t="shared" si="279"/>
        <v>#DIV/0!</v>
      </c>
      <c r="S2960" t="str">
        <f t="shared" si="280"/>
        <v>theater</v>
      </c>
      <c r="T2960" s="7" t="str">
        <f t="shared" si="281"/>
        <v>spaces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276"/>
        <v>42527.758391203708</v>
      </c>
      <c r="K2961">
        <v>1462666325</v>
      </c>
      <c r="L2961" s="11">
        <f t="shared" si="277"/>
        <v>42497.758391203708</v>
      </c>
      <c r="M2961" t="b">
        <v>0</v>
      </c>
      <c r="N2961">
        <v>0</v>
      </c>
      <c r="O2961" t="b">
        <v>0</v>
      </c>
      <c r="P2961" t="s">
        <v>8303</v>
      </c>
      <c r="Q2961" s="5" t="e">
        <f t="shared" si="278"/>
        <v>#DIV/0!</v>
      </c>
      <c r="R2961" s="6" t="e">
        <f t="shared" si="279"/>
        <v>#DIV/0!</v>
      </c>
      <c r="S2961" t="str">
        <f t="shared" si="280"/>
        <v>theater</v>
      </c>
      <c r="T2961" s="7" t="str">
        <f t="shared" si="281"/>
        <v>spaces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276"/>
        <v>41893.507210648146</v>
      </c>
      <c r="K2962">
        <v>1407867023</v>
      </c>
      <c r="L2962" s="11">
        <f t="shared" si="277"/>
        <v>41863.507210648146</v>
      </c>
      <c r="M2962" t="b">
        <v>0</v>
      </c>
      <c r="N2962">
        <v>0</v>
      </c>
      <c r="O2962" t="b">
        <v>0</v>
      </c>
      <c r="P2962" t="s">
        <v>8303</v>
      </c>
      <c r="Q2962" s="5" t="e">
        <f t="shared" si="278"/>
        <v>#DIV/0!</v>
      </c>
      <c r="R2962" s="6" t="e">
        <f t="shared" si="279"/>
        <v>#DIV/0!</v>
      </c>
      <c r="S2962" t="str">
        <f t="shared" si="280"/>
        <v>theater</v>
      </c>
      <c r="T2962" s="7" t="str">
        <f t="shared" si="281"/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276"/>
        <v>42088.916666666672</v>
      </c>
      <c r="K2963">
        <v>1424927159</v>
      </c>
      <c r="L2963" s="11">
        <f t="shared" si="277"/>
        <v>42060.962488425925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278"/>
        <v>0.91224229155263636</v>
      </c>
      <c r="R2963" s="6">
        <f t="shared" si="279"/>
        <v>50.75</v>
      </c>
      <c r="S2963" t="str">
        <f t="shared" si="280"/>
        <v>theater</v>
      </c>
      <c r="T2963" s="7" t="str">
        <f t="shared" si="281"/>
        <v>plays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276"/>
        <v>42064.040972222225</v>
      </c>
      <c r="K2964">
        <v>1422769906</v>
      </c>
      <c r="L2964" s="11">
        <f t="shared" si="277"/>
        <v>42035.99428240741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278"/>
        <v>0.82101806239737274</v>
      </c>
      <c r="R2964" s="6">
        <f t="shared" si="279"/>
        <v>60.9</v>
      </c>
      <c r="S2964" t="str">
        <f t="shared" si="280"/>
        <v>theater</v>
      </c>
      <c r="T2964" s="7" t="str">
        <f t="shared" si="281"/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276"/>
        <v>42187.220185185186</v>
      </c>
      <c r="K2965">
        <v>1433243824</v>
      </c>
      <c r="L2965" s="11">
        <f t="shared" si="277"/>
        <v>42157.220185185186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278"/>
        <v>0.93589143659335516</v>
      </c>
      <c r="R2965" s="6">
        <f t="shared" si="279"/>
        <v>109.03061224489795</v>
      </c>
      <c r="S2965" t="str">
        <f t="shared" si="280"/>
        <v>theater</v>
      </c>
      <c r="T2965" s="7" t="str">
        <f t="shared" si="281"/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276"/>
        <v>41857.647222222222</v>
      </c>
      <c r="K2966">
        <v>1404769819</v>
      </c>
      <c r="L2966" s="11">
        <f t="shared" si="277"/>
        <v>41827.659942129627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278"/>
        <v>0.99291258993305787</v>
      </c>
      <c r="R2966" s="6">
        <f t="shared" si="279"/>
        <v>25.692295918367346</v>
      </c>
      <c r="S2966" t="str">
        <f t="shared" si="280"/>
        <v>theater</v>
      </c>
      <c r="T2966" s="7" t="str">
        <f t="shared" si="281"/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276"/>
        <v>42192.479548611111</v>
      </c>
      <c r="K2967">
        <v>1433698233</v>
      </c>
      <c r="L2967" s="11">
        <f t="shared" si="277"/>
        <v>42162.479548611111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278"/>
        <v>0.91743119266055051</v>
      </c>
      <c r="R2967" s="6">
        <f t="shared" si="279"/>
        <v>41.92307692307692</v>
      </c>
      <c r="S2967" t="str">
        <f t="shared" si="280"/>
        <v>theater</v>
      </c>
      <c r="T2967" s="7" t="str">
        <f t="shared" si="281"/>
        <v>plays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276"/>
        <v>42263.488564814819</v>
      </c>
      <c r="K2968">
        <v>1439833412</v>
      </c>
      <c r="L2968" s="11">
        <f t="shared" si="277"/>
        <v>42233.488564814819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278"/>
        <v>0.88004928275983452</v>
      </c>
      <c r="R2968" s="6">
        <f t="shared" si="279"/>
        <v>88.7734375</v>
      </c>
      <c r="S2968" t="str">
        <f t="shared" si="280"/>
        <v>theater</v>
      </c>
      <c r="T2968" s="7" t="str">
        <f t="shared" si="281"/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276"/>
        <v>42071.906157407408</v>
      </c>
      <c r="K2969">
        <v>1423284292</v>
      </c>
      <c r="L2969" s="11">
        <f t="shared" si="277"/>
        <v>42041.947824074072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278"/>
        <v>0.8778089887640449</v>
      </c>
      <c r="R2969" s="6">
        <f t="shared" si="279"/>
        <v>80.225352112676063</v>
      </c>
      <c r="S2969" t="str">
        <f t="shared" si="280"/>
        <v>theater</v>
      </c>
      <c r="T2969" s="7" t="str">
        <f t="shared" si="281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276"/>
        <v>42598.915972222225</v>
      </c>
      <c r="K2970">
        <v>1470227660</v>
      </c>
      <c r="L2970" s="11">
        <f t="shared" si="277"/>
        <v>42585.273842592593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278"/>
        <v>0.94339622641509435</v>
      </c>
      <c r="R2970" s="6">
        <f t="shared" si="279"/>
        <v>78.936170212765958</v>
      </c>
      <c r="S2970" t="str">
        <f t="shared" si="280"/>
        <v>theater</v>
      </c>
      <c r="T2970" s="7" t="str">
        <f t="shared" si="281"/>
        <v>plays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276"/>
        <v>42127.702083333337</v>
      </c>
      <c r="K2971">
        <v>1428087153</v>
      </c>
      <c r="L2971" s="11">
        <f t="shared" si="277"/>
        <v>42097.536493055552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278"/>
        <v>0.61538461538461542</v>
      </c>
      <c r="R2971" s="6">
        <f t="shared" si="279"/>
        <v>95.588235294117652</v>
      </c>
      <c r="S2971" t="str">
        <f t="shared" si="280"/>
        <v>theater</v>
      </c>
      <c r="T2971" s="7" t="str">
        <f t="shared" si="281"/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276"/>
        <v>41838.419571759259</v>
      </c>
      <c r="K2972">
        <v>1403107451</v>
      </c>
      <c r="L2972" s="11">
        <f t="shared" si="277"/>
        <v>41808.419571759259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278"/>
        <v>0.94339622641509435</v>
      </c>
      <c r="R2972" s="6">
        <f t="shared" si="279"/>
        <v>69.890109890109883</v>
      </c>
      <c r="S2972" t="str">
        <f t="shared" si="280"/>
        <v>theater</v>
      </c>
      <c r="T2972" s="7" t="str">
        <f t="shared" si="281"/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276"/>
        <v>41882.408310185187</v>
      </c>
      <c r="K2973">
        <v>1406908078</v>
      </c>
      <c r="L2973" s="11">
        <f t="shared" si="277"/>
        <v>41852.408310185187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278"/>
        <v>0.99843993759750393</v>
      </c>
      <c r="R2973" s="6">
        <f t="shared" si="279"/>
        <v>74.534883720930239</v>
      </c>
      <c r="S2973" t="str">
        <f t="shared" si="280"/>
        <v>theater</v>
      </c>
      <c r="T2973" s="7" t="str">
        <f t="shared" si="281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276"/>
        <v>42708.791666666672</v>
      </c>
      <c r="K2974">
        <v>1479609520</v>
      </c>
      <c r="L2974" s="11">
        <f t="shared" si="277"/>
        <v>42693.860185185185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278"/>
        <v>0.94921689606074988</v>
      </c>
      <c r="R2974" s="6">
        <f t="shared" si="279"/>
        <v>123.94117647058823</v>
      </c>
      <c r="S2974" t="str">
        <f t="shared" si="280"/>
        <v>theater</v>
      </c>
      <c r="T2974" s="7" t="str">
        <f t="shared" si="281"/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276"/>
        <v>42369.916666666672</v>
      </c>
      <c r="K2975">
        <v>1449171508</v>
      </c>
      <c r="L2975" s="11">
        <f t="shared" si="277"/>
        <v>42341.568379629629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278"/>
        <v>0.57208237986270027</v>
      </c>
      <c r="R2975" s="6">
        <f t="shared" si="279"/>
        <v>264.84848484848487</v>
      </c>
      <c r="S2975" t="str">
        <f t="shared" si="280"/>
        <v>theater</v>
      </c>
      <c r="T2975" s="7" t="str">
        <f t="shared" si="281"/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276"/>
        <v>41907.815972222219</v>
      </c>
      <c r="K2976">
        <v>1409275671</v>
      </c>
      <c r="L2976" s="11">
        <f t="shared" si="277"/>
        <v>41879.811006944445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278"/>
        <v>0.98039215686274506</v>
      </c>
      <c r="R2976" s="6">
        <f t="shared" si="279"/>
        <v>58.620689655172413</v>
      </c>
      <c r="S2976" t="str">
        <f t="shared" si="280"/>
        <v>theater</v>
      </c>
      <c r="T2976" s="7" t="str">
        <f t="shared" si="281"/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276"/>
        <v>41969.875</v>
      </c>
      <c r="K2977">
        <v>1414599886</v>
      </c>
      <c r="L2977" s="11">
        <f t="shared" si="277"/>
        <v>41941.433865740742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278"/>
        <v>0.99875156054931336</v>
      </c>
      <c r="R2977" s="6">
        <f t="shared" si="279"/>
        <v>70.884955752212392</v>
      </c>
      <c r="S2977" t="str">
        <f t="shared" si="280"/>
        <v>theater</v>
      </c>
      <c r="T2977" s="7" t="str">
        <f t="shared" si="281"/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276"/>
        <v>42442.25</v>
      </c>
      <c r="K2978">
        <v>1456421530</v>
      </c>
      <c r="L2978" s="11">
        <f t="shared" si="277"/>
        <v>42425.480671296296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278"/>
        <v>0.58333333333333337</v>
      </c>
      <c r="R2978" s="6">
        <f t="shared" si="279"/>
        <v>8.5714285714285712</v>
      </c>
      <c r="S2978" t="str">
        <f t="shared" si="280"/>
        <v>theater</v>
      </c>
      <c r="T2978" s="7" t="str">
        <f t="shared" si="281"/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276"/>
        <v>42085.843055555553</v>
      </c>
      <c r="K2979">
        <v>1421960934</v>
      </c>
      <c r="L2979" s="11">
        <f t="shared" si="277"/>
        <v>42026.63118055556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278"/>
        <v>0.8805400645729381</v>
      </c>
      <c r="R2979" s="6">
        <f t="shared" si="279"/>
        <v>113.56666666666666</v>
      </c>
      <c r="S2979" t="str">
        <f t="shared" si="280"/>
        <v>theater</v>
      </c>
      <c r="T2979" s="7" t="str">
        <f t="shared" si="281"/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276"/>
        <v>41931.999305555553</v>
      </c>
      <c r="K2980">
        <v>1412954547</v>
      </c>
      <c r="L2980" s="11">
        <f t="shared" si="277"/>
        <v>41922.390590277777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278"/>
        <v>0.77239958805355302</v>
      </c>
      <c r="R2980" s="6">
        <f t="shared" si="279"/>
        <v>60.6875</v>
      </c>
      <c r="S2980" t="str">
        <f t="shared" si="280"/>
        <v>theater</v>
      </c>
      <c r="T2980" s="7" t="str">
        <f t="shared" si="281"/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276"/>
        <v>42010</v>
      </c>
      <c r="K2981">
        <v>1419104823</v>
      </c>
      <c r="L2981" s="11">
        <f t="shared" si="277"/>
        <v>41993.574340277773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278"/>
        <v>0.98619329388560162</v>
      </c>
      <c r="R2981" s="6">
        <f t="shared" si="279"/>
        <v>110.21739130434783</v>
      </c>
      <c r="S2981" t="str">
        <f t="shared" si="280"/>
        <v>theater</v>
      </c>
      <c r="T2981" s="7" t="str">
        <f t="shared" si="281"/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276"/>
        <v>42239.833333333328</v>
      </c>
      <c r="K2982">
        <v>1438639130</v>
      </c>
      <c r="L2982" s="11">
        <f t="shared" si="277"/>
        <v>42219.665856481486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278"/>
        <v>0.91603053435114501</v>
      </c>
      <c r="R2982" s="6">
        <f t="shared" si="279"/>
        <v>136.45833333333334</v>
      </c>
      <c r="S2982" t="str">
        <f t="shared" si="280"/>
        <v>theater</v>
      </c>
      <c r="T2982" s="7" t="str">
        <f t="shared" si="281"/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276"/>
        <v>42270.309675925921</v>
      </c>
      <c r="K2983">
        <v>1439126756</v>
      </c>
      <c r="L2983" s="11">
        <f t="shared" si="277"/>
        <v>42225.309675925921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278"/>
        <v>0.77564475470234628</v>
      </c>
      <c r="R2983" s="6">
        <f t="shared" si="279"/>
        <v>53.164948453608247</v>
      </c>
      <c r="S2983" t="str">
        <f t="shared" si="280"/>
        <v>theater</v>
      </c>
      <c r="T2983" s="7" t="str">
        <f t="shared" si="281"/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276"/>
        <v>42411.436840277776</v>
      </c>
      <c r="K2984">
        <v>1452616143</v>
      </c>
      <c r="L2984" s="11">
        <f t="shared" si="277"/>
        <v>42381.436840277776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278"/>
        <v>0.97981579463060942</v>
      </c>
      <c r="R2984" s="6">
        <f t="shared" si="279"/>
        <v>86.491525423728817</v>
      </c>
      <c r="S2984" t="str">
        <f t="shared" si="280"/>
        <v>theater</v>
      </c>
      <c r="T2984" s="7" t="str">
        <f t="shared" si="281"/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276"/>
        <v>41954.424027777779</v>
      </c>
      <c r="K2985">
        <v>1410534636</v>
      </c>
      <c r="L2985" s="11">
        <f t="shared" si="277"/>
        <v>41894.382361111115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278"/>
        <v>0.68240950088157304</v>
      </c>
      <c r="R2985" s="6">
        <f t="shared" si="279"/>
        <v>155.23827397260274</v>
      </c>
      <c r="S2985" t="str">
        <f t="shared" si="280"/>
        <v>theater</v>
      </c>
      <c r="T2985" s="7" t="str">
        <f t="shared" si="281"/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276"/>
        <v>42606.028715277775</v>
      </c>
      <c r="K2986">
        <v>1469428881</v>
      </c>
      <c r="L2986" s="11">
        <f t="shared" si="277"/>
        <v>42576.028715277775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278"/>
        <v>0.99649234693877553</v>
      </c>
      <c r="R2986" s="6">
        <f t="shared" si="279"/>
        <v>115.08256880733946</v>
      </c>
      <c r="S2986" t="str">
        <f t="shared" si="280"/>
        <v>theater</v>
      </c>
      <c r="T2986" s="7" t="str">
        <f t="shared" si="281"/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276"/>
        <v>42673.916666666672</v>
      </c>
      <c r="K2987">
        <v>1476228128</v>
      </c>
      <c r="L2987" s="11">
        <f t="shared" si="277"/>
        <v>42654.723703703705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278"/>
        <v>0.82203041512535968</v>
      </c>
      <c r="R2987" s="6">
        <f t="shared" si="279"/>
        <v>109.5945945945946</v>
      </c>
      <c r="S2987" t="str">
        <f t="shared" si="280"/>
        <v>theater</v>
      </c>
      <c r="T2987" s="7" t="str">
        <f t="shared" si="281"/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276"/>
        <v>42491.208402777775</v>
      </c>
      <c r="K2988">
        <v>1456920006</v>
      </c>
      <c r="L2988" s="11">
        <f t="shared" si="277"/>
        <v>42431.250069444446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278"/>
        <v>0.94786729857819907</v>
      </c>
      <c r="R2988" s="6">
        <f t="shared" si="279"/>
        <v>45.214285714285715</v>
      </c>
      <c r="S2988" t="str">
        <f t="shared" si="280"/>
        <v>theater</v>
      </c>
      <c r="T2988" s="7" t="str">
        <f t="shared" si="281"/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276"/>
        <v>42655.75</v>
      </c>
      <c r="K2989">
        <v>1473837751</v>
      </c>
      <c r="L2989" s="11">
        <f t="shared" si="277"/>
        <v>42627.057303240741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278"/>
        <v>0.9057905377497264</v>
      </c>
      <c r="R2989" s="6">
        <f t="shared" si="279"/>
        <v>104.15169811320754</v>
      </c>
      <c r="S2989" t="str">
        <f t="shared" si="280"/>
        <v>theater</v>
      </c>
      <c r="T2989" s="7" t="str">
        <f t="shared" si="281"/>
        <v>spaces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276"/>
        <v>42541.11204861111</v>
      </c>
      <c r="K2990">
        <v>1463820081</v>
      </c>
      <c r="L2990" s="11">
        <f t="shared" si="277"/>
        <v>42511.11204861111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278"/>
        <v>1</v>
      </c>
      <c r="R2990" s="6">
        <f t="shared" si="279"/>
        <v>35.714285714285715</v>
      </c>
      <c r="S2990" t="str">
        <f t="shared" si="280"/>
        <v>theater</v>
      </c>
      <c r="T2990" s="7" t="str">
        <f t="shared" si="281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276"/>
        <v>42358.957638888889</v>
      </c>
      <c r="K2991">
        <v>1448756962</v>
      </c>
      <c r="L2991" s="11">
        <f t="shared" si="277"/>
        <v>42336.77039351852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278"/>
        <v>0.56645990879995467</v>
      </c>
      <c r="R2991" s="6">
        <f t="shared" si="279"/>
        <v>96.997252747252745</v>
      </c>
      <c r="S2991" t="str">
        <f t="shared" si="280"/>
        <v>theater</v>
      </c>
      <c r="T2991" s="7" t="str">
        <f t="shared" si="281"/>
        <v>spaces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276"/>
        <v>42376.32430555555</v>
      </c>
      <c r="K2992">
        <v>1449150420</v>
      </c>
      <c r="L2992" s="11">
        <f t="shared" si="277"/>
        <v>42341.32430555555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278"/>
        <v>1</v>
      </c>
      <c r="R2992" s="6">
        <f t="shared" si="279"/>
        <v>370.37037037037038</v>
      </c>
      <c r="S2992" t="str">
        <f t="shared" si="280"/>
        <v>theater</v>
      </c>
      <c r="T2992" s="7" t="str">
        <f t="shared" si="281"/>
        <v>spaces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276"/>
        <v>42762.587152777778</v>
      </c>
      <c r="K2993">
        <v>1483646730</v>
      </c>
      <c r="L2993" s="11">
        <f t="shared" si="277"/>
        <v>42740.587152777778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278"/>
        <v>0.96810933940774491</v>
      </c>
      <c r="R2993" s="6">
        <f t="shared" si="279"/>
        <v>94.408602150537632</v>
      </c>
      <c r="S2993" t="str">
        <f t="shared" si="280"/>
        <v>theater</v>
      </c>
      <c r="T2993" s="7" t="str">
        <f t="shared" si="281"/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276"/>
        <v>42652.517476851848</v>
      </c>
      <c r="K2994">
        <v>1473445510</v>
      </c>
      <c r="L2994" s="11">
        <f t="shared" si="277"/>
        <v>42622.517476851848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278"/>
        <v>0.9569377990430622</v>
      </c>
      <c r="R2994" s="6">
        <f t="shared" si="279"/>
        <v>48.984375</v>
      </c>
      <c r="S2994" t="str">
        <f t="shared" si="280"/>
        <v>theater</v>
      </c>
      <c r="T2994" s="7" t="str">
        <f t="shared" si="281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276"/>
        <v>42420.588738425926</v>
      </c>
      <c r="K2995">
        <v>1453406867</v>
      </c>
      <c r="L2995" s="11">
        <f t="shared" si="277"/>
        <v>42390.588738425926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278"/>
        <v>0.99700897308075775</v>
      </c>
      <c r="R2995" s="6">
        <f t="shared" si="279"/>
        <v>45.590909090909093</v>
      </c>
      <c r="S2995" t="str">
        <f t="shared" si="280"/>
        <v>theater</v>
      </c>
      <c r="T2995" s="7" t="str">
        <f t="shared" si="281"/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276"/>
        <v>41915.228842592594</v>
      </c>
      <c r="K2996">
        <v>1409743772</v>
      </c>
      <c r="L2996" s="11">
        <f t="shared" si="277"/>
        <v>41885.228842592594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278"/>
        <v>0.21846144883632868</v>
      </c>
      <c r="R2996" s="6">
        <f t="shared" si="279"/>
        <v>23.275254237288134</v>
      </c>
      <c r="S2996" t="str">
        <f t="shared" si="280"/>
        <v>theater</v>
      </c>
      <c r="T2996" s="7" t="str">
        <f t="shared" si="281"/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276"/>
        <v>42754.415173611109</v>
      </c>
      <c r="K2997">
        <v>1482249471</v>
      </c>
      <c r="L2997" s="11">
        <f t="shared" si="277"/>
        <v>42724.415173611109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278"/>
        <v>0.9527439024390244</v>
      </c>
      <c r="R2997" s="6">
        <f t="shared" si="279"/>
        <v>63.2289156626506</v>
      </c>
      <c r="S2997" t="str">
        <f t="shared" si="280"/>
        <v>theater</v>
      </c>
      <c r="T2997" s="7" t="str">
        <f t="shared" si="281"/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276"/>
        <v>42150.662499999999</v>
      </c>
      <c r="K2998">
        <v>1427493240</v>
      </c>
      <c r="L2998" s="11">
        <f t="shared" si="277"/>
        <v>42090.662499999999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278"/>
        <v>0.58158856763044198</v>
      </c>
      <c r="R2998" s="6">
        <f t="shared" si="279"/>
        <v>153.5204081632653</v>
      </c>
      <c r="S2998" t="str">
        <f t="shared" si="280"/>
        <v>theater</v>
      </c>
      <c r="T2998" s="7" t="str">
        <f t="shared" si="281"/>
        <v>spaces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276"/>
        <v>42792.957638888889</v>
      </c>
      <c r="K2999">
        <v>1486661793</v>
      </c>
      <c r="L2999" s="11">
        <f t="shared" si="277"/>
        <v>42775.483715277776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278"/>
        <v>0.96404126096596932</v>
      </c>
      <c r="R2999" s="6">
        <f t="shared" si="279"/>
        <v>90.2</v>
      </c>
      <c r="S2999" t="str">
        <f t="shared" si="280"/>
        <v>theater</v>
      </c>
      <c r="T2999" s="7" t="str">
        <f t="shared" si="281"/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276"/>
        <v>41805.934027777781</v>
      </c>
      <c r="K3000">
        <v>1400474329</v>
      </c>
      <c r="L3000" s="11">
        <f t="shared" si="277"/>
        <v>41777.943622685183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278"/>
        <v>0.97060051053586849</v>
      </c>
      <c r="R3000" s="6">
        <f t="shared" si="279"/>
        <v>118.97113163972287</v>
      </c>
      <c r="S3000" t="str">
        <f t="shared" si="280"/>
        <v>theater</v>
      </c>
      <c r="T3000" s="7" t="str">
        <f t="shared" si="281"/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276"/>
        <v>42794.833333333328</v>
      </c>
      <c r="K3001">
        <v>1487094360</v>
      </c>
      <c r="L3001" s="11">
        <f t="shared" si="277"/>
        <v>42780.490277777775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278"/>
        <v>0.84112149532710279</v>
      </c>
      <c r="R3001" s="6">
        <f t="shared" si="279"/>
        <v>80.25</v>
      </c>
      <c r="S3001" t="str">
        <f t="shared" si="280"/>
        <v>theater</v>
      </c>
      <c r="T3001" s="7" t="str">
        <f t="shared" si="281"/>
        <v>spaces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276"/>
        <v>42766.5</v>
      </c>
      <c r="K3002">
        <v>1484682670</v>
      </c>
      <c r="L3002" s="11">
        <f t="shared" si="277"/>
        <v>42752.577199074076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278"/>
        <v>1</v>
      </c>
      <c r="R3002" s="6">
        <f t="shared" si="279"/>
        <v>62.5</v>
      </c>
      <c r="S3002" t="str">
        <f t="shared" si="280"/>
        <v>theater</v>
      </c>
      <c r="T3002" s="7" t="str">
        <f t="shared" si="281"/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276"/>
        <v>42564.645625000005</v>
      </c>
      <c r="K3003">
        <v>1465853382</v>
      </c>
      <c r="L3003" s="11">
        <f t="shared" si="277"/>
        <v>42534.645625000005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278"/>
        <v>0.31377481894009879</v>
      </c>
      <c r="R3003" s="6">
        <f t="shared" si="279"/>
        <v>131.37719999999999</v>
      </c>
      <c r="S3003" t="str">
        <f t="shared" si="280"/>
        <v>theater</v>
      </c>
      <c r="T3003" s="7" t="str">
        <f t="shared" si="281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276"/>
        <v>41269.58625</v>
      </c>
      <c r="K3004">
        <v>1353960252</v>
      </c>
      <c r="L3004" s="11">
        <f t="shared" si="277"/>
        <v>41239.58625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278"/>
        <v>0.92160680830446728</v>
      </c>
      <c r="R3004" s="6">
        <f t="shared" si="279"/>
        <v>73.032980769230775</v>
      </c>
      <c r="S3004" t="str">
        <f t="shared" si="280"/>
        <v>theater</v>
      </c>
      <c r="T3004" s="7" t="str">
        <f t="shared" si="281"/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276"/>
        <v>42429.999305555553</v>
      </c>
      <c r="K3005">
        <v>1454098976</v>
      </c>
      <c r="L3005" s="11">
        <f t="shared" si="277"/>
        <v>42398.599259259259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278"/>
        <v>0.98846787479406917</v>
      </c>
      <c r="R3005" s="6">
        <f t="shared" si="279"/>
        <v>178.52941176470588</v>
      </c>
      <c r="S3005" t="str">
        <f t="shared" si="280"/>
        <v>theater</v>
      </c>
      <c r="T3005" s="7" t="str">
        <f t="shared" si="281"/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276"/>
        <v>41958.672731481478</v>
      </c>
      <c r="K3006">
        <v>1413493724</v>
      </c>
      <c r="L3006" s="11">
        <f t="shared" si="277"/>
        <v>41928.631064814814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278"/>
        <v>0.88640694943048348</v>
      </c>
      <c r="R3006" s="6">
        <f t="shared" si="279"/>
        <v>162.90974729241879</v>
      </c>
      <c r="S3006" t="str">
        <f t="shared" si="280"/>
        <v>theater</v>
      </c>
      <c r="T3006" s="7" t="str">
        <f t="shared" si="281"/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276"/>
        <v>41918.424826388888</v>
      </c>
      <c r="K3007">
        <v>1410019905</v>
      </c>
      <c r="L3007" s="11">
        <f t="shared" si="277"/>
        <v>41888.424826388888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278"/>
        <v>0.82990150791538131</v>
      </c>
      <c r="R3007" s="6">
        <f t="shared" si="279"/>
        <v>108.24237288135593</v>
      </c>
      <c r="S3007" t="str">
        <f t="shared" si="280"/>
        <v>theater</v>
      </c>
      <c r="T3007" s="7" t="str">
        <f t="shared" si="281"/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276"/>
        <v>41987.506840277776</v>
      </c>
      <c r="K3008">
        <v>1415988591</v>
      </c>
      <c r="L3008" s="11">
        <f t="shared" si="277"/>
        <v>41957.506840277776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278"/>
        <v>0.92807424593967514</v>
      </c>
      <c r="R3008" s="6">
        <f t="shared" si="279"/>
        <v>88.865979381443296</v>
      </c>
      <c r="S3008" t="str">
        <f t="shared" si="280"/>
        <v>theater</v>
      </c>
      <c r="T3008" s="7" t="str">
        <f t="shared" si="281"/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276"/>
        <v>42118.966238425928</v>
      </c>
      <c r="K3009">
        <v>1428124283</v>
      </c>
      <c r="L3009" s="11">
        <f t="shared" si="277"/>
        <v>42097.966238425928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278"/>
        <v>0.55555555555555558</v>
      </c>
      <c r="R3009" s="6">
        <f t="shared" si="279"/>
        <v>54</v>
      </c>
      <c r="S3009" t="str">
        <f t="shared" si="280"/>
        <v>theater</v>
      </c>
      <c r="T3009" s="7" t="str">
        <f t="shared" si="281"/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276"/>
        <v>42389.962025462963</v>
      </c>
      <c r="K3010">
        <v>1450760719</v>
      </c>
      <c r="L3010" s="11">
        <f t="shared" si="277"/>
        <v>42359.962025462963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278"/>
        <v>0.98846787479406917</v>
      </c>
      <c r="R3010" s="6">
        <f t="shared" si="279"/>
        <v>116.73076923076923</v>
      </c>
      <c r="S3010" t="str">
        <f t="shared" si="280"/>
        <v>theater</v>
      </c>
      <c r="T3010" s="7" t="str">
        <f t="shared" si="281"/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282">(I3011/86400)+25569+(-6/24)</f>
        <v>41969.361574074079</v>
      </c>
      <c r="K3011">
        <v>1414417240</v>
      </c>
      <c r="L3011" s="11">
        <f t="shared" ref="L3011:L3074" si="283">(K3011/86400)+25569+(-6/24)</f>
        <v>41939.319907407407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284">D3011/E3011</f>
        <v>0.83503123016800829</v>
      </c>
      <c r="R3011" s="6">
        <f t="shared" ref="R3011:R3074" si="285">E3011/N3011</f>
        <v>233.8984375</v>
      </c>
      <c r="S3011" t="str">
        <f t="shared" ref="S3011:S3074" si="286">LEFT(P3011,SEARCH("/",P3011,1)-1)</f>
        <v>theater</v>
      </c>
      <c r="T3011" s="7" t="str">
        <f t="shared" ref="T3011:T3074" si="287">RIGHT(P3011,LEN(P3011) - SEARCH("/", P3011, SEARCH("/", P3011)))</f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282"/>
        <v>42056.582395833335</v>
      </c>
      <c r="K3012">
        <v>1419364719</v>
      </c>
      <c r="L3012" s="11">
        <f t="shared" si="283"/>
        <v>41996.582395833335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284"/>
        <v>0.63291139240506333</v>
      </c>
      <c r="R3012" s="6">
        <f t="shared" si="285"/>
        <v>158</v>
      </c>
      <c r="S3012" t="str">
        <f t="shared" si="286"/>
        <v>theater</v>
      </c>
      <c r="T3012" s="7" t="str">
        <f t="shared" si="287"/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282"/>
        <v>42361.707638888889</v>
      </c>
      <c r="K3013">
        <v>1448536516</v>
      </c>
      <c r="L3013" s="11">
        <f t="shared" si="283"/>
        <v>42334.218935185185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284"/>
        <v>0.80862533692722371</v>
      </c>
      <c r="R3013" s="6">
        <f t="shared" si="285"/>
        <v>14.84</v>
      </c>
      <c r="S3013" t="str">
        <f t="shared" si="286"/>
        <v>theater</v>
      </c>
      <c r="T3013" s="7" t="str">
        <f t="shared" si="287"/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282"/>
        <v>42045.452893518523</v>
      </c>
      <c r="K3014">
        <v>1421772730</v>
      </c>
      <c r="L3014" s="11">
        <f t="shared" si="283"/>
        <v>42024.452893518523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284"/>
        <v>0.85378868729989332</v>
      </c>
      <c r="R3014" s="6">
        <f t="shared" si="285"/>
        <v>85.181818181818187</v>
      </c>
      <c r="S3014" t="str">
        <f t="shared" si="286"/>
        <v>theater</v>
      </c>
      <c r="T3014" s="7" t="str">
        <f t="shared" si="287"/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282"/>
        <v>42176.586215277777</v>
      </c>
      <c r="K3015">
        <v>1432325049</v>
      </c>
      <c r="L3015" s="11">
        <f t="shared" si="283"/>
        <v>42146.586215277777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284"/>
        <v>0.63710499490316008</v>
      </c>
      <c r="R3015" s="6">
        <f t="shared" si="285"/>
        <v>146.69158878504672</v>
      </c>
      <c r="S3015" t="str">
        <f t="shared" si="286"/>
        <v>theater</v>
      </c>
      <c r="T3015" s="7" t="str">
        <f t="shared" si="287"/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282"/>
        <v>41947.958333333336</v>
      </c>
      <c r="K3016">
        <v>1412737080</v>
      </c>
      <c r="L3016" s="11">
        <f t="shared" si="283"/>
        <v>41919.873611111107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284"/>
        <v>0.88414202857547042</v>
      </c>
      <c r="R3016" s="6">
        <f t="shared" si="285"/>
        <v>50.764811490125673</v>
      </c>
      <c r="S3016" t="str">
        <f t="shared" si="286"/>
        <v>theater</v>
      </c>
      <c r="T3016" s="7" t="str">
        <f t="shared" si="287"/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282"/>
        <v>41800.916666666664</v>
      </c>
      <c r="K3017">
        <v>1401125238</v>
      </c>
      <c r="L3017" s="11">
        <f t="shared" si="283"/>
        <v>41785.47729166667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284"/>
        <v>0.96921322690992018</v>
      </c>
      <c r="R3017" s="6">
        <f t="shared" si="285"/>
        <v>87.7</v>
      </c>
      <c r="S3017" t="str">
        <f t="shared" si="286"/>
        <v>theater</v>
      </c>
      <c r="T3017" s="7" t="str">
        <f t="shared" si="287"/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282"/>
        <v>41838.298055555555</v>
      </c>
      <c r="K3018">
        <v>1400504952</v>
      </c>
      <c r="L3018" s="11">
        <f t="shared" si="283"/>
        <v>41778.298055555555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284"/>
        <v>0.97454712221967443</v>
      </c>
      <c r="R3018" s="6">
        <f t="shared" si="285"/>
        <v>242.27777777777777</v>
      </c>
      <c r="S3018" t="str">
        <f t="shared" si="286"/>
        <v>theater</v>
      </c>
      <c r="T3018" s="7" t="str">
        <f t="shared" si="287"/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282"/>
        <v>41871.600034722222</v>
      </c>
      <c r="K3019">
        <v>1405974243</v>
      </c>
      <c r="L3019" s="11">
        <f t="shared" si="283"/>
        <v>41841.600034722222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284"/>
        <v>0.94481425810607689</v>
      </c>
      <c r="R3019" s="6">
        <f t="shared" si="285"/>
        <v>146.44654088050314</v>
      </c>
      <c r="S3019" t="str">
        <f t="shared" si="286"/>
        <v>theater</v>
      </c>
      <c r="T3019" s="7" t="str">
        <f t="shared" si="287"/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282"/>
        <v>42205.666666666672</v>
      </c>
      <c r="K3020">
        <v>1433747376</v>
      </c>
      <c r="L3020" s="11">
        <f t="shared" si="283"/>
        <v>42163.048333333332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284"/>
        <v>0.99290780141843971</v>
      </c>
      <c r="R3020" s="6">
        <f t="shared" si="285"/>
        <v>103.17073170731707</v>
      </c>
      <c r="S3020" t="str">
        <f t="shared" si="286"/>
        <v>theater</v>
      </c>
      <c r="T3020" s="7" t="str">
        <f t="shared" si="287"/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282"/>
        <v>41785.875</v>
      </c>
      <c r="K3021">
        <v>1398801620</v>
      </c>
      <c r="L3021" s="11">
        <f t="shared" si="283"/>
        <v>41758.583564814813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284"/>
        <v>0.82485565026120433</v>
      </c>
      <c r="R3021" s="6">
        <f t="shared" si="285"/>
        <v>80.464601769911511</v>
      </c>
      <c r="S3021" t="str">
        <f t="shared" si="286"/>
        <v>theater</v>
      </c>
      <c r="T3021" s="7" t="str">
        <f t="shared" si="287"/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282"/>
        <v>42230.596446759257</v>
      </c>
      <c r="K3022">
        <v>1434399533</v>
      </c>
      <c r="L3022" s="11">
        <f t="shared" si="283"/>
        <v>42170.596446759257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284"/>
        <v>0.99431818181818177</v>
      </c>
      <c r="R3022" s="6">
        <f t="shared" si="285"/>
        <v>234.66666666666666</v>
      </c>
      <c r="S3022" t="str">
        <f t="shared" si="286"/>
        <v>theater</v>
      </c>
      <c r="T3022" s="7" t="str">
        <f t="shared" si="287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282"/>
        <v>42695.999305555553</v>
      </c>
      <c r="K3023">
        <v>1476715869</v>
      </c>
      <c r="L3023" s="11">
        <f t="shared" si="283"/>
        <v>42660.368854166663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284"/>
        <v>0.86190384983719592</v>
      </c>
      <c r="R3023" s="6">
        <f t="shared" si="285"/>
        <v>50.689320388349515</v>
      </c>
      <c r="S3023" t="str">
        <f t="shared" si="286"/>
        <v>theater</v>
      </c>
      <c r="T3023" s="7" t="str">
        <f t="shared" si="287"/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282"/>
        <v>42609.70380787037</v>
      </c>
      <c r="K3024">
        <v>1468450409</v>
      </c>
      <c r="L3024" s="11">
        <f t="shared" si="283"/>
        <v>42564.70380787037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284"/>
        <v>0.99127676447264079</v>
      </c>
      <c r="R3024" s="6">
        <f t="shared" si="285"/>
        <v>162.70967741935485</v>
      </c>
      <c r="S3024" t="str">
        <f t="shared" si="286"/>
        <v>theater</v>
      </c>
      <c r="T3024" s="7" t="str">
        <f t="shared" si="287"/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282"/>
        <v>42166.425763888888</v>
      </c>
      <c r="K3025">
        <v>1430151186</v>
      </c>
      <c r="L3025" s="11">
        <f t="shared" si="283"/>
        <v>42121.425763888888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284"/>
        <v>0.970873786407767</v>
      </c>
      <c r="R3025" s="6">
        <f t="shared" si="285"/>
        <v>120.16666666666667</v>
      </c>
      <c r="S3025" t="str">
        <f t="shared" si="286"/>
        <v>theater</v>
      </c>
      <c r="T3025" s="7" t="str">
        <f t="shared" si="287"/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282"/>
        <v>41188.743923611109</v>
      </c>
      <c r="K3026">
        <v>1346975475</v>
      </c>
      <c r="L3026" s="11">
        <f t="shared" si="283"/>
        <v>41158.743923611109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284"/>
        <v>0.40581121662202746</v>
      </c>
      <c r="R3026" s="6">
        <f t="shared" si="285"/>
        <v>67.697802197802204</v>
      </c>
      <c r="S3026" t="str">
        <f t="shared" si="286"/>
        <v>theater</v>
      </c>
      <c r="T3026" s="7" t="str">
        <f t="shared" si="287"/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282"/>
        <v>41789.416666666664</v>
      </c>
      <c r="K3027">
        <v>1399032813</v>
      </c>
      <c r="L3027" s="11">
        <f t="shared" si="283"/>
        <v>41761.259409722225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284"/>
        <v>0.33090668431502318</v>
      </c>
      <c r="R3027" s="6">
        <f t="shared" si="285"/>
        <v>52.103448275862071</v>
      </c>
      <c r="S3027" t="str">
        <f t="shared" si="286"/>
        <v>theater</v>
      </c>
      <c r="T3027" s="7" t="str">
        <f t="shared" si="287"/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282"/>
        <v>42797.209398148145</v>
      </c>
      <c r="K3028">
        <v>1487329292</v>
      </c>
      <c r="L3028" s="11">
        <f t="shared" si="283"/>
        <v>42783.209398148145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284"/>
        <v>0.69767441860465118</v>
      </c>
      <c r="R3028" s="6">
        <f t="shared" si="285"/>
        <v>51.6</v>
      </c>
      <c r="S3028" t="str">
        <f t="shared" si="286"/>
        <v>theater</v>
      </c>
      <c r="T3028" s="7" t="str">
        <f t="shared" si="287"/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282"/>
        <v>42083.412627314814</v>
      </c>
      <c r="K3029">
        <v>1424278451</v>
      </c>
      <c r="L3029" s="11">
        <f t="shared" si="283"/>
        <v>42053.454293981486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284"/>
        <v>0.76080340839926963</v>
      </c>
      <c r="R3029" s="6">
        <f t="shared" si="285"/>
        <v>164.3</v>
      </c>
      <c r="S3029" t="str">
        <f t="shared" si="286"/>
        <v>theater</v>
      </c>
      <c r="T3029" s="7" t="str">
        <f t="shared" si="287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282"/>
        <v>42597.014178240745</v>
      </c>
      <c r="K3030">
        <v>1468650025</v>
      </c>
      <c r="L3030" s="11">
        <f t="shared" si="283"/>
        <v>42567.014178240745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284"/>
        <v>0.5951672419950006</v>
      </c>
      <c r="R3030" s="6">
        <f t="shared" si="285"/>
        <v>84.858585858585855</v>
      </c>
      <c r="S3030" t="str">
        <f t="shared" si="286"/>
        <v>theater</v>
      </c>
      <c r="T3030" s="7" t="str">
        <f t="shared" si="287"/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282"/>
        <v>41960.940972222219</v>
      </c>
      <c r="K3031">
        <v>1413824447</v>
      </c>
      <c r="L3031" s="11">
        <f t="shared" si="283"/>
        <v>41932.458877314813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284"/>
        <v>0.9117709631340607</v>
      </c>
      <c r="R3031" s="6">
        <f t="shared" si="285"/>
        <v>94.548850574712645</v>
      </c>
      <c r="S3031" t="str">
        <f t="shared" si="286"/>
        <v>theater</v>
      </c>
      <c r="T3031" s="7" t="str">
        <f t="shared" si="287"/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282"/>
        <v>42263.497349537036</v>
      </c>
      <c r="K3032">
        <v>1439834171</v>
      </c>
      <c r="L3032" s="11">
        <f t="shared" si="283"/>
        <v>42233.497349537036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284"/>
        <v>0.93733261917514732</v>
      </c>
      <c r="R3032" s="6">
        <f t="shared" si="285"/>
        <v>45.536585365853661</v>
      </c>
      <c r="S3032" t="str">
        <f t="shared" si="286"/>
        <v>theater</v>
      </c>
      <c r="T3032" s="7" t="str">
        <f t="shared" si="287"/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282"/>
        <v>42657.632488425923</v>
      </c>
      <c r="K3033">
        <v>1471295447</v>
      </c>
      <c r="L3033" s="11">
        <f t="shared" si="283"/>
        <v>42597.632488425923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284"/>
        <v>1</v>
      </c>
      <c r="R3033" s="6">
        <f t="shared" si="285"/>
        <v>51.724137931034484</v>
      </c>
      <c r="S3033" t="str">
        <f t="shared" si="286"/>
        <v>theater</v>
      </c>
      <c r="T3033" s="7" t="str">
        <f t="shared" si="287"/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282"/>
        <v>42257.794664351852</v>
      </c>
      <c r="K3034">
        <v>1439341459</v>
      </c>
      <c r="L3034" s="11">
        <f t="shared" si="283"/>
        <v>42227.794664351852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284"/>
        <v>0.78616352201257866</v>
      </c>
      <c r="R3034" s="6">
        <f t="shared" si="285"/>
        <v>50.88</v>
      </c>
      <c r="S3034" t="str">
        <f t="shared" si="286"/>
        <v>theater</v>
      </c>
      <c r="T3034" s="7" t="str">
        <f t="shared" si="287"/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282"/>
        <v>42599.860243055555</v>
      </c>
      <c r="K3035">
        <v>1468895925</v>
      </c>
      <c r="L3035" s="11">
        <f t="shared" si="283"/>
        <v>42569.860243055555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284"/>
        <v>0.68243858052775253</v>
      </c>
      <c r="R3035" s="6">
        <f t="shared" si="285"/>
        <v>191.13043478260869</v>
      </c>
      <c r="S3035" t="str">
        <f t="shared" si="286"/>
        <v>theater</v>
      </c>
      <c r="T3035" s="7" t="str">
        <f t="shared" si="287"/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282"/>
        <v>42674.915972222225</v>
      </c>
      <c r="K3036">
        <v>1475326255</v>
      </c>
      <c r="L3036" s="11">
        <f t="shared" si="283"/>
        <v>42644.285358796296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284"/>
        <v>0.88860453543754891</v>
      </c>
      <c r="R3036" s="6">
        <f t="shared" si="285"/>
        <v>89.314285714285717</v>
      </c>
      <c r="S3036" t="str">
        <f t="shared" si="286"/>
        <v>theater</v>
      </c>
      <c r="T3036" s="7" t="str">
        <f t="shared" si="287"/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282"/>
        <v>41398.310289351852</v>
      </c>
      <c r="K3037">
        <v>1365082009</v>
      </c>
      <c r="L3037" s="11">
        <f t="shared" si="283"/>
        <v>41368.310289351852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284"/>
        <v>0.91922883319342674</v>
      </c>
      <c r="R3037" s="6">
        <f t="shared" si="285"/>
        <v>88.588631921824103</v>
      </c>
      <c r="S3037" t="str">
        <f t="shared" si="286"/>
        <v>theater</v>
      </c>
      <c r="T3037" s="7" t="str">
        <f t="shared" si="287"/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282"/>
        <v>41502.249305555553</v>
      </c>
      <c r="K3038">
        <v>1373568644</v>
      </c>
      <c r="L3038" s="11">
        <f t="shared" si="283"/>
        <v>41466.535231481481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284"/>
        <v>0.78906669191680079</v>
      </c>
      <c r="R3038" s="6">
        <f t="shared" si="285"/>
        <v>96.300911854103347</v>
      </c>
      <c r="S3038" t="str">
        <f t="shared" si="286"/>
        <v>theater</v>
      </c>
      <c r="T3038" s="7" t="str">
        <f t="shared" si="287"/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282"/>
        <v>40452.957638888889</v>
      </c>
      <c r="K3039">
        <v>1279574773</v>
      </c>
      <c r="L3039" s="11">
        <f t="shared" si="283"/>
        <v>40378.643206018518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284"/>
        <v>0.46904315196998125</v>
      </c>
      <c r="R3039" s="6">
        <f t="shared" si="285"/>
        <v>33.3125</v>
      </c>
      <c r="S3039" t="str">
        <f t="shared" si="286"/>
        <v>theater</v>
      </c>
      <c r="T3039" s="7" t="str">
        <f t="shared" si="287"/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282"/>
        <v>42433.002280092594</v>
      </c>
      <c r="K3040">
        <v>1451887397</v>
      </c>
      <c r="L3040" s="11">
        <f t="shared" si="283"/>
        <v>42373.002280092594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284"/>
        <v>0.99502487562189057</v>
      </c>
      <c r="R3040" s="6">
        <f t="shared" si="285"/>
        <v>37.222222222222221</v>
      </c>
      <c r="S3040" t="str">
        <f t="shared" si="286"/>
        <v>theater</v>
      </c>
      <c r="T3040" s="7" t="str">
        <f t="shared" si="287"/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282"/>
        <v>41637.082638888889</v>
      </c>
      <c r="K3041">
        <v>1386011038</v>
      </c>
      <c r="L3041" s="11">
        <f t="shared" si="283"/>
        <v>41610.544421296298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284"/>
        <v>0.9198455763246467</v>
      </c>
      <c r="R3041" s="6">
        <f t="shared" si="285"/>
        <v>92.130423728813554</v>
      </c>
      <c r="S3041" t="str">
        <f t="shared" si="286"/>
        <v>theater</v>
      </c>
      <c r="T3041" s="7" t="str">
        <f t="shared" si="287"/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282"/>
        <v>42181.708333333328</v>
      </c>
      <c r="K3042">
        <v>1434999621</v>
      </c>
      <c r="L3042" s="11">
        <f t="shared" si="283"/>
        <v>42177.541909722218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284"/>
        <v>0.93023255813953487</v>
      </c>
      <c r="R3042" s="6">
        <f t="shared" si="285"/>
        <v>76.785714285714292</v>
      </c>
      <c r="S3042" t="str">
        <f t="shared" si="286"/>
        <v>theater</v>
      </c>
      <c r="T3042" s="7" t="str">
        <f t="shared" si="287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282"/>
        <v>42389.618611111116</v>
      </c>
      <c r="K3043">
        <v>1450731048</v>
      </c>
      <c r="L3043" s="11">
        <f t="shared" si="283"/>
        <v>42359.618611111116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284"/>
        <v>0.90512540894220284</v>
      </c>
      <c r="R3043" s="6">
        <f t="shared" si="285"/>
        <v>96.526315789473685</v>
      </c>
      <c r="S3043" t="str">
        <f t="shared" si="286"/>
        <v>theater</v>
      </c>
      <c r="T3043" s="7" t="str">
        <f t="shared" si="287"/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282"/>
        <v>42283.438043981485</v>
      </c>
      <c r="K3044">
        <v>1441557047</v>
      </c>
      <c r="L3044" s="11">
        <f t="shared" si="283"/>
        <v>42253.438043981485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284"/>
        <v>0.78125</v>
      </c>
      <c r="R3044" s="6">
        <f t="shared" si="285"/>
        <v>51.891891891891895</v>
      </c>
      <c r="S3044" t="str">
        <f t="shared" si="286"/>
        <v>theater</v>
      </c>
      <c r="T3044" s="7" t="str">
        <f t="shared" si="287"/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282"/>
        <v>42109.868055555555</v>
      </c>
      <c r="K3045">
        <v>1426815699</v>
      </c>
      <c r="L3045" s="11">
        <f t="shared" si="283"/>
        <v>42082.820590277777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284"/>
        <v>0.9090358160111508</v>
      </c>
      <c r="R3045" s="6">
        <f t="shared" si="285"/>
        <v>128.9140625</v>
      </c>
      <c r="S3045" t="str">
        <f t="shared" si="286"/>
        <v>theater</v>
      </c>
      <c r="T3045" s="7" t="str">
        <f t="shared" si="287"/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282"/>
        <v>42402.4768287037</v>
      </c>
      <c r="K3046">
        <v>1453137998</v>
      </c>
      <c r="L3046" s="11">
        <f t="shared" si="283"/>
        <v>42387.4768287037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284"/>
        <v>0.91456443868607573</v>
      </c>
      <c r="R3046" s="6">
        <f t="shared" si="285"/>
        <v>84.108974358974365</v>
      </c>
      <c r="S3046" t="str">
        <f t="shared" si="286"/>
        <v>theater</v>
      </c>
      <c r="T3046" s="7" t="str">
        <f t="shared" si="287"/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282"/>
        <v>41872.905729166669</v>
      </c>
      <c r="K3047">
        <v>1406087055</v>
      </c>
      <c r="L3047" s="11">
        <f t="shared" si="283"/>
        <v>41842.905729166669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284"/>
        <v>0.75354259211116259</v>
      </c>
      <c r="R3047" s="6">
        <f t="shared" si="285"/>
        <v>82.941562500000003</v>
      </c>
      <c r="S3047" t="str">
        <f t="shared" si="286"/>
        <v>theater</v>
      </c>
      <c r="T3047" s="7" t="str">
        <f t="shared" si="287"/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282"/>
        <v>41891.952777777777</v>
      </c>
      <c r="K3048">
        <v>1407784586</v>
      </c>
      <c r="L3048" s="11">
        <f t="shared" si="283"/>
        <v>41862.553078703706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284"/>
        <v>0.52397691848510974</v>
      </c>
      <c r="R3048" s="6">
        <f t="shared" si="285"/>
        <v>259.94827586206895</v>
      </c>
      <c r="S3048" t="str">
        <f t="shared" si="286"/>
        <v>theater</v>
      </c>
      <c r="T3048" s="7" t="str">
        <f t="shared" si="287"/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282"/>
        <v>42487.302777777775</v>
      </c>
      <c r="K3049">
        <v>1457999054</v>
      </c>
      <c r="L3049" s="11">
        <f t="shared" si="283"/>
        <v>42443.739050925928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284"/>
        <v>0.67114093959731547</v>
      </c>
      <c r="R3049" s="6">
        <f t="shared" si="285"/>
        <v>37.25</v>
      </c>
      <c r="S3049" t="str">
        <f t="shared" si="286"/>
        <v>theater</v>
      </c>
      <c r="T3049" s="7" t="str">
        <f t="shared" si="287"/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282"/>
        <v>42004.640277777777</v>
      </c>
      <c r="K3050">
        <v>1417556262</v>
      </c>
      <c r="L3050" s="11">
        <f t="shared" si="283"/>
        <v>41975.651180555556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284"/>
        <v>0.60096153846153844</v>
      </c>
      <c r="R3050" s="6">
        <f t="shared" si="285"/>
        <v>177.02127659574469</v>
      </c>
      <c r="S3050" t="str">
        <f t="shared" si="286"/>
        <v>theater</v>
      </c>
      <c r="T3050" s="7" t="str">
        <f t="shared" si="287"/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282"/>
        <v>42168.764525462961</v>
      </c>
      <c r="K3051">
        <v>1431649255</v>
      </c>
      <c r="L3051" s="11">
        <f t="shared" si="283"/>
        <v>42138.764525462961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284"/>
        <v>0.9375</v>
      </c>
      <c r="R3051" s="6">
        <f t="shared" si="285"/>
        <v>74.074074074074076</v>
      </c>
      <c r="S3051" t="str">
        <f t="shared" si="286"/>
        <v>theater</v>
      </c>
      <c r="T3051" s="7" t="str">
        <f t="shared" si="287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282"/>
        <v>42494.91851851852</v>
      </c>
      <c r="K3052">
        <v>1459828960</v>
      </c>
      <c r="L3052" s="11">
        <f t="shared" si="283"/>
        <v>42464.91851851852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284"/>
        <v>0.94339622641509435</v>
      </c>
      <c r="R3052" s="6">
        <f t="shared" si="285"/>
        <v>70.666666666666671</v>
      </c>
      <c r="S3052" t="str">
        <f t="shared" si="286"/>
        <v>theater</v>
      </c>
      <c r="T3052" s="7" t="str">
        <f t="shared" si="287"/>
        <v>spaces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282"/>
        <v>42774.166030092594</v>
      </c>
      <c r="K3053">
        <v>1483955945</v>
      </c>
      <c r="L3053" s="11">
        <f t="shared" si="283"/>
        <v>42744.166030092594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284"/>
        <v>4.2321644498186215</v>
      </c>
      <c r="R3053" s="6">
        <f t="shared" si="285"/>
        <v>23.62857142857143</v>
      </c>
      <c r="S3053" t="str">
        <f t="shared" si="286"/>
        <v>theater</v>
      </c>
      <c r="T3053" s="7" t="str">
        <f t="shared" si="287"/>
        <v>spaces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282"/>
        <v>42152.415972222225</v>
      </c>
      <c r="K3054">
        <v>1430237094</v>
      </c>
      <c r="L3054" s="11">
        <f t="shared" si="283"/>
        <v>42122.420069444444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284"/>
        <v>666.66666666666663</v>
      </c>
      <c r="R3054" s="6">
        <f t="shared" si="285"/>
        <v>37.5</v>
      </c>
      <c r="S3054" t="str">
        <f t="shared" si="286"/>
        <v>theater</v>
      </c>
      <c r="T3054" s="7" t="str">
        <f t="shared" si="287"/>
        <v>spaces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282"/>
        <v>41913.915972222225</v>
      </c>
      <c r="K3055">
        <v>1407781013</v>
      </c>
      <c r="L3055" s="11">
        <f t="shared" si="283"/>
        <v>41862.511724537035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284"/>
        <v>250</v>
      </c>
      <c r="R3055" s="6">
        <f t="shared" si="285"/>
        <v>13.333333333333334</v>
      </c>
      <c r="S3055" t="str">
        <f t="shared" si="286"/>
        <v>theater</v>
      </c>
      <c r="T3055" s="7" t="str">
        <f t="shared" si="287"/>
        <v>spaces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282"/>
        <v>42064.794444444444</v>
      </c>
      <c r="K3056">
        <v>1422043154</v>
      </c>
      <c r="L3056" s="11">
        <f t="shared" si="283"/>
        <v>42027.582800925928</v>
      </c>
      <c r="M3056" t="b">
        <v>0</v>
      </c>
      <c r="N3056">
        <v>0</v>
      </c>
      <c r="O3056" t="b">
        <v>0</v>
      </c>
      <c r="P3056" t="s">
        <v>8303</v>
      </c>
      <c r="Q3056" s="5" t="e">
        <f t="shared" si="284"/>
        <v>#DIV/0!</v>
      </c>
      <c r="R3056" s="6" t="e">
        <f t="shared" si="285"/>
        <v>#DIV/0!</v>
      </c>
      <c r="S3056" t="str">
        <f t="shared" si="286"/>
        <v>theater</v>
      </c>
      <c r="T3056" s="7" t="str">
        <f t="shared" si="287"/>
        <v>spaces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282"/>
        <v>42013.70821759259</v>
      </c>
      <c r="K3057">
        <v>1415660390</v>
      </c>
      <c r="L3057" s="11">
        <f t="shared" si="283"/>
        <v>41953.70821759259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284"/>
        <v>20000</v>
      </c>
      <c r="R3057" s="6">
        <f t="shared" si="285"/>
        <v>1</v>
      </c>
      <c r="S3057" t="str">
        <f t="shared" si="286"/>
        <v>theater</v>
      </c>
      <c r="T3057" s="7" t="str">
        <f t="shared" si="287"/>
        <v>spaces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282"/>
        <v>41911.386388888888</v>
      </c>
      <c r="K3058">
        <v>1406819784</v>
      </c>
      <c r="L3058" s="11">
        <f t="shared" si="283"/>
        <v>41851.386388888888</v>
      </c>
      <c r="M3058" t="b">
        <v>0</v>
      </c>
      <c r="N3058">
        <v>0</v>
      </c>
      <c r="O3058" t="b">
        <v>0</v>
      </c>
      <c r="P3058" t="s">
        <v>8303</v>
      </c>
      <c r="Q3058" s="5" t="e">
        <f t="shared" si="284"/>
        <v>#DIV/0!</v>
      </c>
      <c r="R3058" s="6" t="e">
        <f t="shared" si="285"/>
        <v>#DIV/0!</v>
      </c>
      <c r="S3058" t="str">
        <f t="shared" si="286"/>
        <v>theater</v>
      </c>
      <c r="T3058" s="7" t="str">
        <f t="shared" si="287"/>
        <v>spaces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282"/>
        <v>42463.358923611115</v>
      </c>
      <c r="K3059">
        <v>1457105811</v>
      </c>
      <c r="L3059" s="11">
        <f t="shared" si="283"/>
        <v>42433.400590277779</v>
      </c>
      <c r="M3059" t="b">
        <v>0</v>
      </c>
      <c r="N3059">
        <v>0</v>
      </c>
      <c r="O3059" t="b">
        <v>0</v>
      </c>
      <c r="P3059" t="s">
        <v>8303</v>
      </c>
      <c r="Q3059" s="5" t="e">
        <f t="shared" si="284"/>
        <v>#DIV/0!</v>
      </c>
      <c r="R3059" s="6" t="e">
        <f t="shared" si="285"/>
        <v>#DIV/0!</v>
      </c>
      <c r="S3059" t="str">
        <f t="shared" si="286"/>
        <v>theater</v>
      </c>
      <c r="T3059" s="7" t="str">
        <f t="shared" si="287"/>
        <v>spaces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282"/>
        <v>42510.124305555553</v>
      </c>
      <c r="K3060">
        <v>1459414740</v>
      </c>
      <c r="L3060" s="11">
        <f t="shared" si="283"/>
        <v>42460.124305555553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284"/>
        <v>6000</v>
      </c>
      <c r="R3060" s="6">
        <f t="shared" si="285"/>
        <v>1</v>
      </c>
      <c r="S3060" t="str">
        <f t="shared" si="286"/>
        <v>theater</v>
      </c>
      <c r="T3060" s="7" t="str">
        <f t="shared" si="287"/>
        <v>spaces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282"/>
        <v>41859.685717592591</v>
      </c>
      <c r="K3061">
        <v>1404944846</v>
      </c>
      <c r="L3061" s="11">
        <f t="shared" si="283"/>
        <v>41829.685717592591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284"/>
        <v>33.259423503325941</v>
      </c>
      <c r="R3061" s="6">
        <f t="shared" si="285"/>
        <v>41</v>
      </c>
      <c r="S3061" t="str">
        <f t="shared" si="286"/>
        <v>theater</v>
      </c>
      <c r="T3061" s="7" t="str">
        <f t="shared" si="287"/>
        <v>spaces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282"/>
        <v>42275.024699074071</v>
      </c>
      <c r="K3062">
        <v>1440830134</v>
      </c>
      <c r="L3062" s="11">
        <f t="shared" si="283"/>
        <v>42245.024699074071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284"/>
        <v>656.71641791044772</v>
      </c>
      <c r="R3062" s="6">
        <f t="shared" si="285"/>
        <v>55.833333333333336</v>
      </c>
      <c r="S3062" t="str">
        <f t="shared" si="286"/>
        <v>theater</v>
      </c>
      <c r="T3062" s="7" t="str">
        <f t="shared" si="287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282"/>
        <v>41864.534120370372</v>
      </c>
      <c r="K3063">
        <v>1405363748</v>
      </c>
      <c r="L3063" s="11">
        <f t="shared" si="283"/>
        <v>41834.534120370372</v>
      </c>
      <c r="M3063" t="b">
        <v>0</v>
      </c>
      <c r="N3063">
        <v>0</v>
      </c>
      <c r="O3063" t="b">
        <v>0</v>
      </c>
      <c r="P3063" t="s">
        <v>8303</v>
      </c>
      <c r="Q3063" s="5" t="e">
        <f t="shared" si="284"/>
        <v>#DIV/0!</v>
      </c>
      <c r="R3063" s="6" t="e">
        <f t="shared" si="285"/>
        <v>#DIV/0!</v>
      </c>
      <c r="S3063" t="str">
        <f t="shared" si="286"/>
        <v>theater</v>
      </c>
      <c r="T3063" s="7" t="str">
        <f t="shared" si="287"/>
        <v>spaces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282"/>
        <v>42277.5</v>
      </c>
      <c r="K3064">
        <v>1441111892</v>
      </c>
      <c r="L3064" s="11">
        <f t="shared" si="283"/>
        <v>42248.285787037035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284"/>
        <v>1.4961101137043686</v>
      </c>
      <c r="R3064" s="6">
        <f t="shared" si="285"/>
        <v>99.761194029850742</v>
      </c>
      <c r="S3064" t="str">
        <f t="shared" si="286"/>
        <v>theater</v>
      </c>
      <c r="T3064" s="7" t="str">
        <f t="shared" si="287"/>
        <v>spaces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282"/>
        <v>42665.672893518524</v>
      </c>
      <c r="K3065">
        <v>1474150138</v>
      </c>
      <c r="L3065" s="11">
        <f t="shared" si="283"/>
        <v>42630.672893518524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284"/>
        <v>5.1107325383304945</v>
      </c>
      <c r="R3065" s="6">
        <f t="shared" si="285"/>
        <v>25.521739130434781</v>
      </c>
      <c r="S3065" t="str">
        <f t="shared" si="286"/>
        <v>theater</v>
      </c>
      <c r="T3065" s="7" t="str">
        <f t="shared" si="287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282"/>
        <v>42330.040972222225</v>
      </c>
      <c r="K3066">
        <v>1445483246</v>
      </c>
      <c r="L3066" s="11">
        <f t="shared" si="283"/>
        <v>42298.880162037036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284"/>
        <v>8.8537362767087711</v>
      </c>
      <c r="R3066" s="6">
        <f t="shared" si="285"/>
        <v>117.65277777777777</v>
      </c>
      <c r="S3066" t="str">
        <f t="shared" si="286"/>
        <v>theater</v>
      </c>
      <c r="T3066" s="7" t="str">
        <f t="shared" si="287"/>
        <v>spaces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282"/>
        <v>41849.805231481485</v>
      </c>
      <c r="K3067">
        <v>1404523172</v>
      </c>
      <c r="L3067" s="11">
        <f t="shared" si="283"/>
        <v>41824.805231481485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284"/>
        <v>2500</v>
      </c>
      <c r="R3067" s="6">
        <f t="shared" si="285"/>
        <v>5</v>
      </c>
      <c r="S3067" t="str">
        <f t="shared" si="286"/>
        <v>theater</v>
      </c>
      <c r="T3067" s="7" t="str">
        <f t="shared" si="287"/>
        <v>spaces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282"/>
        <v>42560.978437500002</v>
      </c>
      <c r="K3068">
        <v>1465536537</v>
      </c>
      <c r="L3068" s="11">
        <f t="shared" si="283"/>
        <v>42530.978437500002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284"/>
        <v>8.34326579261025</v>
      </c>
      <c r="R3068" s="6">
        <f t="shared" si="285"/>
        <v>2796.6666666666665</v>
      </c>
      <c r="S3068" t="str">
        <f t="shared" si="286"/>
        <v>theater</v>
      </c>
      <c r="T3068" s="7" t="str">
        <f t="shared" si="287"/>
        <v>spaces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282"/>
        <v>42256.688414351855</v>
      </c>
      <c r="K3069">
        <v>1439245879</v>
      </c>
      <c r="L3069" s="11">
        <f t="shared" si="283"/>
        <v>42226.688414351855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284"/>
        <v>40</v>
      </c>
      <c r="R3069" s="6">
        <f t="shared" si="285"/>
        <v>200</v>
      </c>
      <c r="S3069" t="str">
        <f t="shared" si="286"/>
        <v>theater</v>
      </c>
      <c r="T3069" s="7" t="str">
        <f t="shared" si="287"/>
        <v>spaces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282"/>
        <v>42293.441574074073</v>
      </c>
      <c r="K3070">
        <v>1442421352</v>
      </c>
      <c r="L3070" s="11">
        <f t="shared" si="283"/>
        <v>42263.441574074073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284"/>
        <v>1428.5714285714287</v>
      </c>
      <c r="R3070" s="6">
        <f t="shared" si="285"/>
        <v>87.5</v>
      </c>
      <c r="S3070" t="str">
        <f t="shared" si="286"/>
        <v>theater</v>
      </c>
      <c r="T3070" s="7" t="str">
        <f t="shared" si="287"/>
        <v>spaces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282"/>
        <v>41987.583726851852</v>
      </c>
      <c r="K3071">
        <v>1415995234</v>
      </c>
      <c r="L3071" s="11">
        <f t="shared" si="283"/>
        <v>41957.583726851852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284"/>
        <v>7.0921985815602833</v>
      </c>
      <c r="R3071" s="6">
        <f t="shared" si="285"/>
        <v>20.142857142857142</v>
      </c>
      <c r="S3071" t="str">
        <f t="shared" si="286"/>
        <v>theater</v>
      </c>
      <c r="T3071" s="7" t="str">
        <f t="shared" si="287"/>
        <v>spaces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282"/>
        <v>42711.483437499999</v>
      </c>
      <c r="K3072">
        <v>1479317769</v>
      </c>
      <c r="L3072" s="11">
        <f t="shared" si="283"/>
        <v>42690.483437499999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284"/>
        <v>29.940119760479043</v>
      </c>
      <c r="R3072" s="6">
        <f t="shared" si="285"/>
        <v>20.875</v>
      </c>
      <c r="S3072" t="str">
        <f t="shared" si="286"/>
        <v>theater</v>
      </c>
      <c r="T3072" s="7" t="str">
        <f t="shared" si="287"/>
        <v>spaces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282"/>
        <v>42114.999305555553</v>
      </c>
      <c r="K3073">
        <v>1428082481</v>
      </c>
      <c r="L3073" s="11">
        <f t="shared" si="283"/>
        <v>42097.482418981483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284"/>
        <v>1.6729401923881222</v>
      </c>
      <c r="R3073" s="6">
        <f t="shared" si="285"/>
        <v>61.307692307692307</v>
      </c>
      <c r="S3073" t="str">
        <f t="shared" si="286"/>
        <v>theater</v>
      </c>
      <c r="T3073" s="7" t="str">
        <f t="shared" si="287"/>
        <v>spaces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282"/>
        <v>42672.823611111111</v>
      </c>
      <c r="K3074">
        <v>1476549262</v>
      </c>
      <c r="L3074" s="11">
        <f t="shared" si="283"/>
        <v>42658.440532407403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284"/>
        <v>6000</v>
      </c>
      <c r="R3074" s="6">
        <f t="shared" si="285"/>
        <v>1</v>
      </c>
      <c r="S3074" t="str">
        <f t="shared" si="286"/>
        <v>theater</v>
      </c>
      <c r="T3074" s="7" t="str">
        <f t="shared" si="287"/>
        <v>spaces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288">(I3075/86400)+25569+(-6/24)</f>
        <v>42169.554861111115</v>
      </c>
      <c r="K3075">
        <v>1429287900</v>
      </c>
      <c r="L3075" s="11">
        <f t="shared" ref="L3075:L3138" si="289">(K3075/86400)+25569+(-6/24)</f>
        <v>42111.434027777781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290">D3075/E3075</f>
        <v>4341.0852713178292</v>
      </c>
      <c r="R3075" s="6">
        <f t="shared" ref="R3075:R3138" si="291">E3075/N3075</f>
        <v>92.142857142857139</v>
      </c>
      <c r="S3075" t="str">
        <f t="shared" ref="S3075:S3138" si="292">LEFT(P3075,SEARCH("/",P3075,1)-1)</f>
        <v>theater</v>
      </c>
      <c r="T3075" s="7" t="str">
        <f t="shared" ref="T3075:T3138" si="293">RIGHT(P3075,LEN(P3075) - SEARCH("/", P3075, SEARCH("/", P3075)))</f>
        <v>spaces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288"/>
        <v>42439.321284722224</v>
      </c>
      <c r="K3076">
        <v>1455025359</v>
      </c>
      <c r="L3076" s="11">
        <f t="shared" si="289"/>
        <v>42409.321284722224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290"/>
        <v>1136.3636363636363</v>
      </c>
      <c r="R3076" s="6">
        <f t="shared" si="291"/>
        <v>7.333333333333333</v>
      </c>
      <c r="S3076" t="str">
        <f t="shared" si="292"/>
        <v>theater</v>
      </c>
      <c r="T3076" s="7" t="str">
        <f t="shared" si="293"/>
        <v>spaces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288"/>
        <v>42600.852314814816</v>
      </c>
      <c r="K3077">
        <v>1467253640</v>
      </c>
      <c r="L3077" s="11">
        <f t="shared" si="289"/>
        <v>42550.852314814816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290"/>
        <v>11.574074074074074</v>
      </c>
      <c r="R3077" s="6">
        <f t="shared" si="291"/>
        <v>64.8</v>
      </c>
      <c r="S3077" t="str">
        <f t="shared" si="292"/>
        <v>theater</v>
      </c>
      <c r="T3077" s="7" t="str">
        <f t="shared" si="293"/>
        <v>spaces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288"/>
        <v>42286.401886574073</v>
      </c>
      <c r="K3078">
        <v>1439221123</v>
      </c>
      <c r="L3078" s="11">
        <f t="shared" si="289"/>
        <v>42226.401886574073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290"/>
        <v>6.6401062416998675</v>
      </c>
      <c r="R3078" s="6">
        <f t="shared" si="291"/>
        <v>30.12</v>
      </c>
      <c r="S3078" t="str">
        <f t="shared" si="292"/>
        <v>theater</v>
      </c>
      <c r="T3078" s="7" t="str">
        <f t="shared" si="293"/>
        <v>spaces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288"/>
        <v>42796.706921296296</v>
      </c>
      <c r="K3079">
        <v>1485903478</v>
      </c>
      <c r="L3079" s="11">
        <f t="shared" si="289"/>
        <v>42766.706921296296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290"/>
        <v>209.52380952380952</v>
      </c>
      <c r="R3079" s="6">
        <f t="shared" si="291"/>
        <v>52.5</v>
      </c>
      <c r="S3079" t="str">
        <f t="shared" si="292"/>
        <v>theater</v>
      </c>
      <c r="T3079" s="7" t="str">
        <f t="shared" si="293"/>
        <v>spaces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288"/>
        <v>42060.888831018514</v>
      </c>
      <c r="K3080">
        <v>1422328795</v>
      </c>
      <c r="L3080" s="11">
        <f t="shared" si="289"/>
        <v>42030.888831018514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290"/>
        <v>845.07042253521126</v>
      </c>
      <c r="R3080" s="6">
        <f t="shared" si="291"/>
        <v>23.666666666666668</v>
      </c>
      <c r="S3080" t="str">
        <f t="shared" si="292"/>
        <v>theater</v>
      </c>
      <c r="T3080" s="7" t="str">
        <f t="shared" si="293"/>
        <v>spaces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288"/>
        <v>42085.421701388885</v>
      </c>
      <c r="K3081">
        <v>1424452035</v>
      </c>
      <c r="L3081" s="11">
        <f t="shared" si="289"/>
        <v>42055.463368055556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290"/>
        <v>118.80153215749154</v>
      </c>
      <c r="R3081" s="6">
        <f t="shared" si="291"/>
        <v>415.77777777777777</v>
      </c>
      <c r="S3081" t="str">
        <f t="shared" si="292"/>
        <v>theater</v>
      </c>
      <c r="T3081" s="7" t="str">
        <f t="shared" si="293"/>
        <v>spaces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288"/>
        <v>41999.8199537037</v>
      </c>
      <c r="K3082">
        <v>1414456844</v>
      </c>
      <c r="L3082" s="11">
        <f t="shared" si="289"/>
        <v>41939.778287037036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290"/>
        <v>5319.1489361702124</v>
      </c>
      <c r="R3082" s="6">
        <f t="shared" si="291"/>
        <v>53.714285714285715</v>
      </c>
      <c r="S3082" t="str">
        <f t="shared" si="292"/>
        <v>theater</v>
      </c>
      <c r="T3082" s="7" t="str">
        <f t="shared" si="293"/>
        <v>spaces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288"/>
        <v>42266.931608796294</v>
      </c>
      <c r="K3083">
        <v>1440130891</v>
      </c>
      <c r="L3083" s="11">
        <f t="shared" si="289"/>
        <v>42236.931608796294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290"/>
        <v>475.51117451260103</v>
      </c>
      <c r="R3083" s="6">
        <f t="shared" si="291"/>
        <v>420.6</v>
      </c>
      <c r="S3083" t="str">
        <f t="shared" si="292"/>
        <v>theater</v>
      </c>
      <c r="T3083" s="7" t="str">
        <f t="shared" si="293"/>
        <v>spaces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288"/>
        <v>42323.71465277778</v>
      </c>
      <c r="K3084">
        <v>1445033346</v>
      </c>
      <c r="L3084" s="11">
        <f t="shared" si="289"/>
        <v>42293.672986111109</v>
      </c>
      <c r="M3084" t="b">
        <v>0</v>
      </c>
      <c r="N3084">
        <v>0</v>
      </c>
      <c r="O3084" t="b">
        <v>0</v>
      </c>
      <c r="P3084" t="s">
        <v>8303</v>
      </c>
      <c r="Q3084" s="5" t="e">
        <f t="shared" si="290"/>
        <v>#DIV/0!</v>
      </c>
      <c r="R3084" s="6" t="e">
        <f t="shared" si="291"/>
        <v>#DIV/0!</v>
      </c>
      <c r="S3084" t="str">
        <f t="shared" si="292"/>
        <v>theater</v>
      </c>
      <c r="T3084" s="7" t="str">
        <f t="shared" si="293"/>
        <v>spaces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288"/>
        <v>41882.958333333336</v>
      </c>
      <c r="K3085">
        <v>1406986278</v>
      </c>
      <c r="L3085" s="11">
        <f t="shared" si="289"/>
        <v>41853.313402777778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290"/>
        <v>357.14285714285717</v>
      </c>
      <c r="R3085" s="6">
        <f t="shared" si="291"/>
        <v>18.666666666666668</v>
      </c>
      <c r="S3085" t="str">
        <f t="shared" si="292"/>
        <v>theater</v>
      </c>
      <c r="T3085" s="7" t="str">
        <f t="shared" si="293"/>
        <v>spaces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288"/>
        <v>42129.533333333333</v>
      </c>
      <c r="K3086">
        <v>1428340931</v>
      </c>
      <c r="L3086" s="11">
        <f t="shared" si="289"/>
        <v>42100.473738425921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290"/>
        <v>8.6361702127659576</v>
      </c>
      <c r="R3086" s="6">
        <f t="shared" si="291"/>
        <v>78.333333333333329</v>
      </c>
      <c r="S3086" t="str">
        <f t="shared" si="292"/>
        <v>theater</v>
      </c>
      <c r="T3086" s="7" t="str">
        <f t="shared" si="293"/>
        <v>spaces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288"/>
        <v>42276.633784722224</v>
      </c>
      <c r="K3087">
        <v>1440969159</v>
      </c>
      <c r="L3087" s="11">
        <f t="shared" si="289"/>
        <v>42246.633784722224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290"/>
        <v>40.983606557377051</v>
      </c>
      <c r="R3087" s="6">
        <f t="shared" si="291"/>
        <v>67.777777777777771</v>
      </c>
      <c r="S3087" t="str">
        <f t="shared" si="292"/>
        <v>theater</v>
      </c>
      <c r="T3087" s="7" t="str">
        <f t="shared" si="293"/>
        <v>spaces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288"/>
        <v>42233.42082175926</v>
      </c>
      <c r="K3088">
        <v>1434643559</v>
      </c>
      <c r="L3088" s="11">
        <f t="shared" si="289"/>
        <v>42173.42082175926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290"/>
        <v>400</v>
      </c>
      <c r="R3088" s="6">
        <f t="shared" si="291"/>
        <v>16.666666666666668</v>
      </c>
      <c r="S3088" t="str">
        <f t="shared" si="292"/>
        <v>theater</v>
      </c>
      <c r="T3088" s="7" t="str">
        <f t="shared" si="293"/>
        <v>spaces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288"/>
        <v>42724.942013888889</v>
      </c>
      <c r="K3089">
        <v>1477107390</v>
      </c>
      <c r="L3089" s="11">
        <f t="shared" si="289"/>
        <v>42664.900347222225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290"/>
        <v>160</v>
      </c>
      <c r="R3089" s="6">
        <f t="shared" si="291"/>
        <v>62.5</v>
      </c>
      <c r="S3089" t="str">
        <f t="shared" si="292"/>
        <v>theater</v>
      </c>
      <c r="T3089" s="7" t="str">
        <f t="shared" si="293"/>
        <v>spaces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288"/>
        <v>42012.320138888885</v>
      </c>
      <c r="K3090">
        <v>1418046247</v>
      </c>
      <c r="L3090" s="11">
        <f t="shared" si="289"/>
        <v>41981.32230324074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290"/>
        <v>515.8730158730159</v>
      </c>
      <c r="R3090" s="6">
        <f t="shared" si="291"/>
        <v>42</v>
      </c>
      <c r="S3090" t="str">
        <f t="shared" si="292"/>
        <v>theater</v>
      </c>
      <c r="T3090" s="7" t="str">
        <f t="shared" si="293"/>
        <v>spaces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288"/>
        <v>42559.832638888889</v>
      </c>
      <c r="K3091">
        <v>1465304483</v>
      </c>
      <c r="L3091" s="11">
        <f t="shared" si="289"/>
        <v>42528.292627314819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290"/>
        <v>4.2705842159207377</v>
      </c>
      <c r="R3091" s="6">
        <f t="shared" si="291"/>
        <v>130.0888888888889</v>
      </c>
      <c r="S3091" t="str">
        <f t="shared" si="292"/>
        <v>theater</v>
      </c>
      <c r="T3091" s="7" t="str">
        <f t="shared" si="293"/>
        <v>spaces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288"/>
        <v>42125.527141203704</v>
      </c>
      <c r="K3092">
        <v>1425325145</v>
      </c>
      <c r="L3092" s="11">
        <f t="shared" si="289"/>
        <v>42065.568807870368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290"/>
        <v>19.681595521343596</v>
      </c>
      <c r="R3092" s="6">
        <f t="shared" si="291"/>
        <v>1270.2222222222222</v>
      </c>
      <c r="S3092" t="str">
        <f t="shared" si="292"/>
        <v>theater</v>
      </c>
      <c r="T3092" s="7" t="str">
        <f t="shared" si="293"/>
        <v>spaces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288"/>
        <v>42596.698414351849</v>
      </c>
      <c r="K3093">
        <v>1468622743</v>
      </c>
      <c r="L3093" s="11">
        <f t="shared" si="289"/>
        <v>42566.698414351849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290"/>
        <v>6.2814070351758797</v>
      </c>
      <c r="R3093" s="6">
        <f t="shared" si="291"/>
        <v>88.444444444444443</v>
      </c>
      <c r="S3093" t="str">
        <f t="shared" si="292"/>
        <v>theater</v>
      </c>
      <c r="T3093" s="7" t="str">
        <f t="shared" si="293"/>
        <v>spaces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288"/>
        <v>42292.666666666672</v>
      </c>
      <c r="K3094">
        <v>1441723912</v>
      </c>
      <c r="L3094" s="11">
        <f t="shared" si="289"/>
        <v>42255.369351851856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290"/>
        <v>84.517279557805594</v>
      </c>
      <c r="R3094" s="6">
        <f t="shared" si="291"/>
        <v>56.342380952380957</v>
      </c>
      <c r="S3094" t="str">
        <f t="shared" si="292"/>
        <v>theater</v>
      </c>
      <c r="T3094" s="7" t="str">
        <f t="shared" si="293"/>
        <v>spaces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288"/>
        <v>41790.915972222225</v>
      </c>
      <c r="K3095">
        <v>1398980941</v>
      </c>
      <c r="L3095" s="11">
        <f t="shared" si="289"/>
        <v>41760.659039351856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290"/>
        <v>4.395604395604396</v>
      </c>
      <c r="R3095" s="6">
        <f t="shared" si="291"/>
        <v>53.529411764705884</v>
      </c>
      <c r="S3095" t="str">
        <f t="shared" si="292"/>
        <v>theater</v>
      </c>
      <c r="T3095" s="7" t="str">
        <f t="shared" si="293"/>
        <v>spaces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288"/>
        <v>42267.545787037037</v>
      </c>
      <c r="K3096">
        <v>1437591956</v>
      </c>
      <c r="L3096" s="11">
        <f t="shared" si="289"/>
        <v>42207.545787037037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290"/>
        <v>4000</v>
      </c>
      <c r="R3096" s="6">
        <f t="shared" si="291"/>
        <v>25</v>
      </c>
      <c r="S3096" t="str">
        <f t="shared" si="292"/>
        <v>theater</v>
      </c>
      <c r="T3096" s="7" t="str">
        <f t="shared" si="293"/>
        <v>spaces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288"/>
        <v>42582.775231481486</v>
      </c>
      <c r="K3097">
        <v>1464827780</v>
      </c>
      <c r="L3097" s="11">
        <f t="shared" si="289"/>
        <v>42522.775231481486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290"/>
        <v>298.39999999999998</v>
      </c>
      <c r="R3097" s="6">
        <f t="shared" si="291"/>
        <v>50</v>
      </c>
      <c r="S3097" t="str">
        <f t="shared" si="292"/>
        <v>theater</v>
      </c>
      <c r="T3097" s="7" t="str">
        <f t="shared" si="293"/>
        <v>spaces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288"/>
        <v>42144.575532407413</v>
      </c>
      <c r="K3098">
        <v>1429559326</v>
      </c>
      <c r="L3098" s="11">
        <f t="shared" si="289"/>
        <v>42114.575532407413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290"/>
        <v>25.157232704402517</v>
      </c>
      <c r="R3098" s="6">
        <f t="shared" si="291"/>
        <v>56.785714285714285</v>
      </c>
      <c r="S3098" t="str">
        <f t="shared" si="292"/>
        <v>theater</v>
      </c>
      <c r="T3098" s="7" t="str">
        <f t="shared" si="293"/>
        <v>spaces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288"/>
        <v>42650.333333333328</v>
      </c>
      <c r="K3099">
        <v>1474027501</v>
      </c>
      <c r="L3099" s="11">
        <f t="shared" si="289"/>
        <v>42629.253483796296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290"/>
        <v>5.8309037900874632</v>
      </c>
      <c r="R3099" s="6">
        <f t="shared" si="291"/>
        <v>40.833333333333336</v>
      </c>
      <c r="S3099" t="str">
        <f t="shared" si="292"/>
        <v>theater</v>
      </c>
      <c r="T3099" s="7" t="str">
        <f t="shared" si="293"/>
        <v>spaces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288"/>
        <v>42407.76180555555</v>
      </c>
      <c r="K3100">
        <v>1450724449</v>
      </c>
      <c r="L3100" s="11">
        <f t="shared" si="289"/>
        <v>42359.542233796295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290"/>
        <v>27.716154721274176</v>
      </c>
      <c r="R3100" s="6">
        <f t="shared" si="291"/>
        <v>65.111111111111114</v>
      </c>
      <c r="S3100" t="str">
        <f t="shared" si="292"/>
        <v>theater</v>
      </c>
      <c r="T3100" s="7" t="str">
        <f t="shared" si="293"/>
        <v>spaces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288"/>
        <v>42411.939710648148</v>
      </c>
      <c r="K3101">
        <v>1452659591</v>
      </c>
      <c r="L3101" s="11">
        <f t="shared" si="289"/>
        <v>42381.939710648148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290"/>
        <v>7.1942446043165464</v>
      </c>
      <c r="R3101" s="6">
        <f t="shared" si="291"/>
        <v>55.6</v>
      </c>
      <c r="S3101" t="str">
        <f t="shared" si="292"/>
        <v>theater</v>
      </c>
      <c r="T3101" s="7" t="str">
        <f t="shared" si="293"/>
        <v>spaces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288"/>
        <v>41932.372395833336</v>
      </c>
      <c r="K3102">
        <v>1411224975</v>
      </c>
      <c r="L3102" s="11">
        <f t="shared" si="289"/>
        <v>41902.372395833336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290"/>
        <v>6.5681444991789819</v>
      </c>
      <c r="R3102" s="6">
        <f t="shared" si="291"/>
        <v>140.53846153846155</v>
      </c>
      <c r="S3102" t="str">
        <f t="shared" si="292"/>
        <v>theater</v>
      </c>
      <c r="T3102" s="7" t="str">
        <f t="shared" si="293"/>
        <v>spaces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288"/>
        <v>42201.080555555556</v>
      </c>
      <c r="K3103">
        <v>1434445937</v>
      </c>
      <c r="L3103" s="11">
        <f t="shared" si="289"/>
        <v>42171.133530092593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290"/>
        <v>8.3333333333333339</v>
      </c>
      <c r="R3103" s="6">
        <f t="shared" si="291"/>
        <v>25</v>
      </c>
      <c r="S3103" t="str">
        <f t="shared" si="292"/>
        <v>theater</v>
      </c>
      <c r="T3103" s="7" t="str">
        <f t="shared" si="293"/>
        <v>spaces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288"/>
        <v>42605.090486111112</v>
      </c>
      <c r="K3104">
        <v>1467619818</v>
      </c>
      <c r="L3104" s="11">
        <f t="shared" si="289"/>
        <v>42555.090486111112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290"/>
        <v>2.556727388942154</v>
      </c>
      <c r="R3104" s="6">
        <f t="shared" si="291"/>
        <v>69.533333333333331</v>
      </c>
      <c r="S3104" t="str">
        <f t="shared" si="292"/>
        <v>theater</v>
      </c>
      <c r="T3104" s="7" t="str">
        <f t="shared" si="293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288"/>
        <v>42166.906319444446</v>
      </c>
      <c r="K3105">
        <v>1428896706</v>
      </c>
      <c r="L3105" s="11">
        <f t="shared" si="289"/>
        <v>42106.906319444446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290"/>
        <v>372.72727272727275</v>
      </c>
      <c r="R3105" s="6">
        <f t="shared" si="291"/>
        <v>5.5</v>
      </c>
      <c r="S3105" t="str">
        <f t="shared" si="292"/>
        <v>theater</v>
      </c>
      <c r="T3105" s="7" t="str">
        <f t="shared" si="293"/>
        <v>spaces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288"/>
        <v>42037.833333333328</v>
      </c>
      <c r="K3106">
        <v>1420235311</v>
      </c>
      <c r="L3106" s="11">
        <f t="shared" si="289"/>
        <v>42006.658692129626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290"/>
        <v>3.3755274261603376</v>
      </c>
      <c r="R3106" s="6">
        <f t="shared" si="291"/>
        <v>237</v>
      </c>
      <c r="S3106" t="str">
        <f t="shared" si="292"/>
        <v>theater</v>
      </c>
      <c r="T3106" s="7" t="str">
        <f t="shared" si="293"/>
        <v>spaces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288"/>
        <v>41930.958333333336</v>
      </c>
      <c r="K3107">
        <v>1408986916</v>
      </c>
      <c r="L3107" s="11">
        <f t="shared" si="289"/>
        <v>41876.468935185185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290"/>
        <v>2.3606623586429727</v>
      </c>
      <c r="R3107" s="6">
        <f t="shared" si="291"/>
        <v>79.870967741935488</v>
      </c>
      <c r="S3107" t="str">
        <f t="shared" si="292"/>
        <v>theater</v>
      </c>
      <c r="T3107" s="7" t="str">
        <f t="shared" si="293"/>
        <v>spaces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288"/>
        <v>42263.666666666672</v>
      </c>
      <c r="K3108">
        <v>1440497876</v>
      </c>
      <c r="L3108" s="11">
        <f t="shared" si="289"/>
        <v>42241.179120370369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290"/>
        <v>24.390243902439025</v>
      </c>
      <c r="R3108" s="6">
        <f t="shared" si="291"/>
        <v>10.25</v>
      </c>
      <c r="S3108" t="str">
        <f t="shared" si="292"/>
        <v>theater</v>
      </c>
      <c r="T3108" s="7" t="str">
        <f t="shared" si="293"/>
        <v>spaces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288"/>
        <v>42135.564247685186</v>
      </c>
      <c r="K3109">
        <v>1430767951</v>
      </c>
      <c r="L3109" s="11">
        <f t="shared" si="289"/>
        <v>42128.564247685186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290"/>
        <v>5.0600885515496525</v>
      </c>
      <c r="R3109" s="6">
        <f t="shared" si="291"/>
        <v>272.58620689655174</v>
      </c>
      <c r="S3109" t="str">
        <f t="shared" si="292"/>
        <v>theater</v>
      </c>
      <c r="T3109" s="7" t="str">
        <f t="shared" si="293"/>
        <v>spaces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288"/>
        <v>42122.388819444444</v>
      </c>
      <c r="K3110">
        <v>1425053994</v>
      </c>
      <c r="L3110" s="11">
        <f t="shared" si="289"/>
        <v>42062.430486111116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290"/>
        <v>1923.0769230769231</v>
      </c>
      <c r="R3110" s="6">
        <f t="shared" si="291"/>
        <v>13</v>
      </c>
      <c r="S3110" t="str">
        <f t="shared" si="292"/>
        <v>theater</v>
      </c>
      <c r="T3110" s="7" t="str">
        <f t="shared" si="293"/>
        <v>spaces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288"/>
        <v>41878.875115740739</v>
      </c>
      <c r="K3111">
        <v>1406170810</v>
      </c>
      <c r="L3111" s="11">
        <f t="shared" si="289"/>
        <v>41843.875115740739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290"/>
        <v>3.9951756369666818</v>
      </c>
      <c r="R3111" s="6">
        <f t="shared" si="291"/>
        <v>58.184210526315788</v>
      </c>
      <c r="S3111" t="str">
        <f t="shared" si="292"/>
        <v>theater</v>
      </c>
      <c r="T3111" s="7" t="str">
        <f t="shared" si="293"/>
        <v>spaces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288"/>
        <v>42784.781469907408</v>
      </c>
      <c r="K3112">
        <v>1484009119</v>
      </c>
      <c r="L3112" s="11">
        <f t="shared" si="289"/>
        <v>42744.781469907408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290"/>
        <v>2500</v>
      </c>
      <c r="R3112" s="6">
        <f t="shared" si="291"/>
        <v>10</v>
      </c>
      <c r="S3112" t="str">
        <f t="shared" si="292"/>
        <v>theater</v>
      </c>
      <c r="T3112" s="7" t="str">
        <f t="shared" si="293"/>
        <v>spaces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288"/>
        <v>41916.345138888893</v>
      </c>
      <c r="K3113">
        <v>1409753820</v>
      </c>
      <c r="L3113" s="11">
        <f t="shared" si="289"/>
        <v>41885.345138888893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290"/>
        <v>3.7537537537537538</v>
      </c>
      <c r="R3113" s="6">
        <f t="shared" si="291"/>
        <v>70.10526315789474</v>
      </c>
      <c r="S3113" t="str">
        <f t="shared" si="292"/>
        <v>theater</v>
      </c>
      <c r="T3113" s="7" t="str">
        <f t="shared" si="293"/>
        <v>spaces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288"/>
        <v>42674.871921296297</v>
      </c>
      <c r="K3114">
        <v>1472784934</v>
      </c>
      <c r="L3114" s="11">
        <f t="shared" si="289"/>
        <v>42614.871921296297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290"/>
        <v>21.113243761996163</v>
      </c>
      <c r="R3114" s="6">
        <f t="shared" si="291"/>
        <v>57.888888888888886</v>
      </c>
      <c r="S3114" t="str">
        <f t="shared" si="292"/>
        <v>theater</v>
      </c>
      <c r="T3114" s="7" t="str">
        <f t="shared" si="293"/>
        <v>spaces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288"/>
        <v>42111.481273148151</v>
      </c>
      <c r="K3115">
        <v>1426699982</v>
      </c>
      <c r="L3115" s="11">
        <f t="shared" si="289"/>
        <v>42081.481273148151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290"/>
        <v>23.565264293419634</v>
      </c>
      <c r="R3115" s="6">
        <f t="shared" si="291"/>
        <v>125.27027027027027</v>
      </c>
      <c r="S3115" t="str">
        <f t="shared" si="292"/>
        <v>theater</v>
      </c>
      <c r="T3115" s="7" t="str">
        <f t="shared" si="293"/>
        <v>spaces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288"/>
        <v>41903.382523148146</v>
      </c>
      <c r="K3116">
        <v>1406128250</v>
      </c>
      <c r="L3116" s="11">
        <f t="shared" si="289"/>
        <v>41843.382523148146</v>
      </c>
      <c r="M3116" t="b">
        <v>0</v>
      </c>
      <c r="N3116">
        <v>0</v>
      </c>
      <c r="O3116" t="b">
        <v>0</v>
      </c>
      <c r="P3116" t="s">
        <v>8303</v>
      </c>
      <c r="Q3116" s="5" t="e">
        <f t="shared" si="290"/>
        <v>#DIV/0!</v>
      </c>
      <c r="R3116" s="6" t="e">
        <f t="shared" si="291"/>
        <v>#DIV/0!</v>
      </c>
      <c r="S3116" t="str">
        <f t="shared" si="292"/>
        <v>theater</v>
      </c>
      <c r="T3116" s="7" t="str">
        <f t="shared" si="293"/>
        <v>spaces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288"/>
        <v>42526.197071759263</v>
      </c>
      <c r="K3117">
        <v>1462531427</v>
      </c>
      <c r="L3117" s="11">
        <f t="shared" si="289"/>
        <v>42496.197071759263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290"/>
        <v>33.333333333333336</v>
      </c>
      <c r="R3117" s="6">
        <f t="shared" si="291"/>
        <v>300</v>
      </c>
      <c r="S3117" t="str">
        <f t="shared" si="292"/>
        <v>theater</v>
      </c>
      <c r="T3117" s="7" t="str">
        <f t="shared" si="293"/>
        <v>spaces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288"/>
        <v>42095.265335648146</v>
      </c>
      <c r="K3118">
        <v>1426681325</v>
      </c>
      <c r="L3118" s="11">
        <f t="shared" si="289"/>
        <v>42081.265335648146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290"/>
        <v>1.7441860465116279</v>
      </c>
      <c r="R3118" s="6">
        <f t="shared" si="291"/>
        <v>43</v>
      </c>
      <c r="S3118" t="str">
        <f t="shared" si="292"/>
        <v>theater</v>
      </c>
      <c r="T3118" s="7" t="str">
        <f t="shared" si="293"/>
        <v>spaces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288"/>
        <v>42517.3</v>
      </c>
      <c r="K3119">
        <v>1463648360</v>
      </c>
      <c r="L3119" s="11">
        <f t="shared" si="289"/>
        <v>42509.124537037038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290"/>
        <v>1000</v>
      </c>
      <c r="R3119" s="6">
        <f t="shared" si="291"/>
        <v>1</v>
      </c>
      <c r="S3119" t="str">
        <f t="shared" si="292"/>
        <v>theater</v>
      </c>
      <c r="T3119" s="7" t="str">
        <f t="shared" si="293"/>
        <v>spaces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288"/>
        <v>42553.399571759262</v>
      </c>
      <c r="K3120">
        <v>1465832123</v>
      </c>
      <c r="L3120" s="11">
        <f t="shared" si="289"/>
        <v>42534.399571759262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290"/>
        <v>322.58064516129031</v>
      </c>
      <c r="R3120" s="6">
        <f t="shared" si="291"/>
        <v>775</v>
      </c>
      <c r="S3120" t="str">
        <f t="shared" si="292"/>
        <v>theater</v>
      </c>
      <c r="T3120" s="7" t="str">
        <f t="shared" si="293"/>
        <v>spaces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288"/>
        <v>42089.753842592589</v>
      </c>
      <c r="K3121">
        <v>1424826332</v>
      </c>
      <c r="L3121" s="11">
        <f t="shared" si="289"/>
        <v>42059.79550925926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290"/>
        <v>2000</v>
      </c>
      <c r="R3121" s="6">
        <f t="shared" si="291"/>
        <v>5</v>
      </c>
      <c r="S3121" t="str">
        <f t="shared" si="292"/>
        <v>theater</v>
      </c>
      <c r="T3121" s="7" t="str">
        <f t="shared" si="293"/>
        <v>spaces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288"/>
        <v>42495.650416666671</v>
      </c>
      <c r="K3122">
        <v>1457303796</v>
      </c>
      <c r="L3122" s="11">
        <f t="shared" si="289"/>
        <v>42435.692083333328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290"/>
        <v>10156.25</v>
      </c>
      <c r="R3122" s="6">
        <f t="shared" si="291"/>
        <v>12.8</v>
      </c>
      <c r="S3122" t="str">
        <f t="shared" si="292"/>
        <v>theater</v>
      </c>
      <c r="T3122" s="7" t="str">
        <f t="shared" si="293"/>
        <v>spaces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288"/>
        <v>41908.429803240739</v>
      </c>
      <c r="K3123">
        <v>1406564335</v>
      </c>
      <c r="L3123" s="11">
        <f t="shared" si="289"/>
        <v>41848.429803240739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290"/>
        <v>150</v>
      </c>
      <c r="R3123" s="6">
        <f t="shared" si="291"/>
        <v>10</v>
      </c>
      <c r="S3123" t="str">
        <f t="shared" si="292"/>
        <v>theater</v>
      </c>
      <c r="T3123" s="7" t="str">
        <f t="shared" si="293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288"/>
        <v>42683.723750000005</v>
      </c>
      <c r="K3124">
        <v>1478298132</v>
      </c>
      <c r="L3124" s="11">
        <f t="shared" si="289"/>
        <v>42678.682083333333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290"/>
        <v>1.7155172413793103</v>
      </c>
      <c r="R3124" s="6">
        <f t="shared" si="291"/>
        <v>58</v>
      </c>
      <c r="S3124" t="str">
        <f t="shared" si="292"/>
        <v>theater</v>
      </c>
      <c r="T3124" s="7" t="str">
        <f t="shared" si="293"/>
        <v>spaces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288"/>
        <v>42560.743032407408</v>
      </c>
      <c r="K3125">
        <v>1465516198</v>
      </c>
      <c r="L3125" s="11">
        <f t="shared" si="289"/>
        <v>42530.743032407408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290"/>
        <v>1.4672739224340314</v>
      </c>
      <c r="R3125" s="6">
        <f t="shared" si="291"/>
        <v>244.80459770114942</v>
      </c>
      <c r="S3125" t="str">
        <f t="shared" si="292"/>
        <v>theater</v>
      </c>
      <c r="T3125" s="7" t="str">
        <f t="shared" si="293"/>
        <v>spaces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288"/>
        <v>42037.530104166668</v>
      </c>
      <c r="K3126">
        <v>1417718601</v>
      </c>
      <c r="L3126" s="11">
        <f t="shared" si="289"/>
        <v>41977.530104166668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290"/>
        <v>30769.23076923077</v>
      </c>
      <c r="R3126" s="6">
        <f t="shared" si="291"/>
        <v>6.5</v>
      </c>
      <c r="S3126" t="str">
        <f t="shared" si="292"/>
        <v>theater</v>
      </c>
      <c r="T3126" s="7" t="str">
        <f t="shared" si="293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288"/>
        <v>42375.95685185185</v>
      </c>
      <c r="K3127">
        <v>1449550672</v>
      </c>
      <c r="L3127" s="11">
        <f t="shared" si="289"/>
        <v>42345.95685185185</v>
      </c>
      <c r="M3127" t="b">
        <v>0</v>
      </c>
      <c r="N3127">
        <v>0</v>
      </c>
      <c r="O3127" t="b">
        <v>0</v>
      </c>
      <c r="P3127" t="s">
        <v>8303</v>
      </c>
      <c r="Q3127" s="5" t="e">
        <f t="shared" si="290"/>
        <v>#DIV/0!</v>
      </c>
      <c r="R3127" s="6" t="e">
        <f t="shared" si="291"/>
        <v>#DIV/0!</v>
      </c>
      <c r="S3127" t="str">
        <f t="shared" si="292"/>
        <v>theater</v>
      </c>
      <c r="T3127" s="7" t="str">
        <f t="shared" si="293"/>
        <v>spaces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288"/>
        <v>42456.726412037038</v>
      </c>
      <c r="K3128">
        <v>1456532762</v>
      </c>
      <c r="L3128" s="11">
        <f t="shared" si="289"/>
        <v>42426.768078703702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290"/>
        <v>24.03846153846154</v>
      </c>
      <c r="R3128" s="6">
        <f t="shared" si="291"/>
        <v>61.176470588235297</v>
      </c>
      <c r="S3128" t="str">
        <f t="shared" si="292"/>
        <v>theater</v>
      </c>
      <c r="T3128" s="7" t="str">
        <f t="shared" si="293"/>
        <v>spaces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288"/>
        <v>42064.606817129628</v>
      </c>
      <c r="K3129">
        <v>1422650029</v>
      </c>
      <c r="L3129" s="11">
        <f t="shared" si="289"/>
        <v>42034.606817129628</v>
      </c>
      <c r="M3129" t="b">
        <v>0</v>
      </c>
      <c r="N3129">
        <v>0</v>
      </c>
      <c r="O3129" t="b">
        <v>0</v>
      </c>
      <c r="P3129" t="s">
        <v>8303</v>
      </c>
      <c r="Q3129" s="5" t="e">
        <f t="shared" si="290"/>
        <v>#DIV/0!</v>
      </c>
      <c r="R3129" s="6" t="e">
        <f t="shared" si="291"/>
        <v>#DIV/0!</v>
      </c>
      <c r="S3129" t="str">
        <f t="shared" si="292"/>
        <v>theater</v>
      </c>
      <c r="T3129" s="7" t="str">
        <f t="shared" si="293"/>
        <v>spaces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288"/>
        <v>42810.534039351856</v>
      </c>
      <c r="K3130">
        <v>1487101741</v>
      </c>
      <c r="L3130" s="11">
        <f t="shared" si="289"/>
        <v>42780.575706018513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290"/>
        <v>0.92075379043643735</v>
      </c>
      <c r="R3130" s="6">
        <f t="shared" si="291"/>
        <v>139.23931623931625</v>
      </c>
      <c r="S3130" t="str">
        <f t="shared" si="292"/>
        <v>theater</v>
      </c>
      <c r="T3130" s="7" t="str">
        <f t="shared" si="293"/>
        <v>plays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288"/>
        <v>42843.551145833335</v>
      </c>
      <c r="K3131">
        <v>1489090419</v>
      </c>
      <c r="L3131" s="11">
        <f t="shared" si="289"/>
        <v>42803.592812499999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290"/>
        <v>125</v>
      </c>
      <c r="R3131" s="6">
        <f t="shared" si="291"/>
        <v>10</v>
      </c>
      <c r="S3131" t="str">
        <f t="shared" si="292"/>
        <v>theater</v>
      </c>
      <c r="T3131" s="7" t="str">
        <f t="shared" si="293"/>
        <v>plays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288"/>
        <v>42838.957638888889</v>
      </c>
      <c r="K3132">
        <v>1489504916</v>
      </c>
      <c r="L3132" s="11">
        <f t="shared" si="289"/>
        <v>42808.390231481477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290"/>
        <v>26.666666666666668</v>
      </c>
      <c r="R3132" s="6">
        <f t="shared" si="291"/>
        <v>93.75</v>
      </c>
      <c r="S3132" t="str">
        <f t="shared" si="292"/>
        <v>theater</v>
      </c>
      <c r="T3132" s="7" t="str">
        <f t="shared" si="293"/>
        <v>plays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288"/>
        <v>42833.287557870368</v>
      </c>
      <c r="K3133">
        <v>1489067645</v>
      </c>
      <c r="L3133" s="11">
        <f t="shared" si="289"/>
        <v>42803.329224537039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290"/>
        <v>6.3565891472868215</v>
      </c>
      <c r="R3133" s="6">
        <f t="shared" si="291"/>
        <v>53.75</v>
      </c>
      <c r="S3133" t="str">
        <f t="shared" si="292"/>
        <v>theater</v>
      </c>
      <c r="T3133" s="7" t="str">
        <f t="shared" si="293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288"/>
        <v>42846.058564814812</v>
      </c>
      <c r="K3134">
        <v>1487579060</v>
      </c>
      <c r="L3134" s="11">
        <f t="shared" si="289"/>
        <v>42786.100231481483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290"/>
        <v>3000</v>
      </c>
      <c r="R3134" s="6">
        <f t="shared" si="291"/>
        <v>10</v>
      </c>
      <c r="S3134" t="str">
        <f t="shared" si="292"/>
        <v>theater</v>
      </c>
      <c r="T3134" s="7" t="str">
        <f t="shared" si="293"/>
        <v>plays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288"/>
        <v>42818.273541666669</v>
      </c>
      <c r="K3135">
        <v>1487770434</v>
      </c>
      <c r="L3135" s="11">
        <f t="shared" si="289"/>
        <v>42788.315208333333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290"/>
        <v>0.92592592592592593</v>
      </c>
      <c r="R3135" s="6">
        <f t="shared" si="291"/>
        <v>33.75</v>
      </c>
      <c r="S3135" t="str">
        <f t="shared" si="292"/>
        <v>theater</v>
      </c>
      <c r="T3135" s="7" t="str">
        <f t="shared" si="293"/>
        <v>plays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288"/>
        <v>42821.428460648152</v>
      </c>
      <c r="K3136">
        <v>1488820619</v>
      </c>
      <c r="L3136" s="11">
        <f t="shared" si="289"/>
        <v>42800.470127314809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290"/>
        <v>4.4444444444444446</v>
      </c>
      <c r="R3136" s="6">
        <f t="shared" si="291"/>
        <v>18.75</v>
      </c>
      <c r="S3136" t="str">
        <f t="shared" si="292"/>
        <v>theater</v>
      </c>
      <c r="T3136" s="7" t="str">
        <f t="shared" si="293"/>
        <v>plays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288"/>
        <v>42828.901863425926</v>
      </c>
      <c r="K3137">
        <v>1489376321</v>
      </c>
      <c r="L3137" s="11">
        <f t="shared" si="289"/>
        <v>42806.901863425926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290"/>
        <v>4.7962962962962967</v>
      </c>
      <c r="R3137" s="6">
        <f t="shared" si="291"/>
        <v>23.142857142857142</v>
      </c>
      <c r="S3137" t="str">
        <f t="shared" si="292"/>
        <v>theater</v>
      </c>
      <c r="T3137" s="7" t="str">
        <f t="shared" si="293"/>
        <v>plays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288"/>
        <v>42825.707638888889</v>
      </c>
      <c r="K3138">
        <v>1487847954</v>
      </c>
      <c r="L3138" s="11">
        <f t="shared" si="289"/>
        <v>42789.212430555555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290"/>
        <v>0.78247261345852892</v>
      </c>
      <c r="R3138" s="6">
        <f t="shared" si="291"/>
        <v>29.045454545454547</v>
      </c>
      <c r="S3138" t="str">
        <f t="shared" si="292"/>
        <v>theater</v>
      </c>
      <c r="T3138" s="7" t="str">
        <f t="shared" si="293"/>
        <v>plays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294">(I3139/86400)+25569+(-6/24)</f>
        <v>42858.55</v>
      </c>
      <c r="K3139">
        <v>1489439669</v>
      </c>
      <c r="L3139" s="11">
        <f t="shared" ref="L3139:L3202" si="295">(K3139/86400)+25569+(-6/24)</f>
        <v>42807.635057870371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296">D3139/E3139</f>
        <v>30</v>
      </c>
      <c r="R3139" s="6">
        <f t="shared" ref="R3139:R3202" si="297">E3139/N3139</f>
        <v>50</v>
      </c>
      <c r="S3139" t="str">
        <f t="shared" ref="S3139:S3202" si="298">LEFT(P3139,SEARCH("/",P3139,1)-1)</f>
        <v>theater</v>
      </c>
      <c r="T3139" s="7" t="str">
        <f t="shared" ref="T3139:T3202" si="299">RIGHT(P3139,LEN(P3139) - SEARCH("/", P3139, SEARCH("/", P3139)))</f>
        <v>plays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294"/>
        <v>42828.395914351851</v>
      </c>
      <c r="K3140">
        <v>1489591807</v>
      </c>
      <c r="L3140" s="11">
        <f t="shared" si="295"/>
        <v>42809.395914351851</v>
      </c>
      <c r="M3140" t="b">
        <v>0</v>
      </c>
      <c r="N3140">
        <v>0</v>
      </c>
      <c r="O3140" t="b">
        <v>0</v>
      </c>
      <c r="P3140" t="s">
        <v>8271</v>
      </c>
      <c r="Q3140" s="5" t="e">
        <f t="shared" si="296"/>
        <v>#DIV/0!</v>
      </c>
      <c r="R3140" s="6" t="e">
        <f t="shared" si="297"/>
        <v>#DIV/0!</v>
      </c>
      <c r="S3140" t="str">
        <f t="shared" si="298"/>
        <v>theater</v>
      </c>
      <c r="T3140" s="7" t="str">
        <f t="shared" si="299"/>
        <v>plays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294"/>
        <v>42818.939583333333</v>
      </c>
      <c r="K3141">
        <v>1487485760</v>
      </c>
      <c r="L3141" s="11">
        <f t="shared" si="295"/>
        <v>42785.020370370374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296"/>
        <v>18.518518518518519</v>
      </c>
      <c r="R3141" s="6">
        <f t="shared" si="297"/>
        <v>450</v>
      </c>
      <c r="S3141" t="str">
        <f t="shared" si="298"/>
        <v>theater</v>
      </c>
      <c r="T3141" s="7" t="str">
        <f t="shared" si="299"/>
        <v>plays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294"/>
        <v>42832.427118055552</v>
      </c>
      <c r="K3142">
        <v>1488993303</v>
      </c>
      <c r="L3142" s="11">
        <f t="shared" si="295"/>
        <v>42802.468784722223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296"/>
        <v>104.16666666666667</v>
      </c>
      <c r="R3142" s="6">
        <f t="shared" si="297"/>
        <v>24</v>
      </c>
      <c r="S3142" t="str">
        <f t="shared" si="298"/>
        <v>theater</v>
      </c>
      <c r="T3142" s="7" t="str">
        <f t="shared" si="299"/>
        <v>plays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294"/>
        <v>42841.583333333328</v>
      </c>
      <c r="K3143">
        <v>1488823488</v>
      </c>
      <c r="L3143" s="11">
        <f t="shared" si="295"/>
        <v>42800.503333333334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296"/>
        <v>1.9379844961240309</v>
      </c>
      <c r="R3143" s="6">
        <f t="shared" si="297"/>
        <v>32.25</v>
      </c>
      <c r="S3143" t="str">
        <f t="shared" si="298"/>
        <v>theater</v>
      </c>
      <c r="T3143" s="7" t="str">
        <f t="shared" si="299"/>
        <v>plays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294"/>
        <v>42813.221516203703</v>
      </c>
      <c r="K3144">
        <v>1487333939</v>
      </c>
      <c r="L3144" s="11">
        <f t="shared" si="295"/>
        <v>42783.263182870374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296"/>
        <v>61.111111111111114</v>
      </c>
      <c r="R3144" s="6">
        <f t="shared" si="297"/>
        <v>15</v>
      </c>
      <c r="S3144" t="str">
        <f t="shared" si="298"/>
        <v>theater</v>
      </c>
      <c r="T3144" s="7" t="str">
        <f t="shared" si="299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294"/>
        <v>42834.108287037037</v>
      </c>
      <c r="K3145">
        <v>1489480556</v>
      </c>
      <c r="L3145" s="11">
        <f t="shared" si="295"/>
        <v>42808.108287037037</v>
      </c>
      <c r="M3145" t="b">
        <v>0</v>
      </c>
      <c r="N3145">
        <v>0</v>
      </c>
      <c r="O3145" t="b">
        <v>0</v>
      </c>
      <c r="P3145" t="s">
        <v>8271</v>
      </c>
      <c r="Q3145" s="5" t="e">
        <f t="shared" si="296"/>
        <v>#DIV/0!</v>
      </c>
      <c r="R3145" s="6" t="e">
        <f t="shared" si="297"/>
        <v>#DIV/0!</v>
      </c>
      <c r="S3145" t="str">
        <f t="shared" si="298"/>
        <v>theater</v>
      </c>
      <c r="T3145" s="7" t="str">
        <f t="shared" si="299"/>
        <v>plays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294"/>
        <v>42813</v>
      </c>
      <c r="K3146">
        <v>1488459307</v>
      </c>
      <c r="L3146" s="11">
        <f t="shared" si="295"/>
        <v>42796.288275462968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296"/>
        <v>1.3262599469496021</v>
      </c>
      <c r="R3146" s="6">
        <f t="shared" si="297"/>
        <v>251.33333333333334</v>
      </c>
      <c r="S3146" t="str">
        <f t="shared" si="298"/>
        <v>theater</v>
      </c>
      <c r="T3146" s="7" t="str">
        <f t="shared" si="299"/>
        <v>plays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294"/>
        <v>42821.749236111107</v>
      </c>
      <c r="K3147">
        <v>1485478734</v>
      </c>
      <c r="L3147" s="11">
        <f t="shared" si="295"/>
        <v>42761.790902777779</v>
      </c>
      <c r="M3147" t="b">
        <v>0</v>
      </c>
      <c r="N3147">
        <v>0</v>
      </c>
      <c r="O3147" t="b">
        <v>0</v>
      </c>
      <c r="P3147" t="s">
        <v>8271</v>
      </c>
      <c r="Q3147" s="5" t="e">
        <f t="shared" si="296"/>
        <v>#DIV/0!</v>
      </c>
      <c r="R3147" s="6" t="e">
        <f t="shared" si="297"/>
        <v>#DIV/0!</v>
      </c>
      <c r="S3147" t="str">
        <f t="shared" si="298"/>
        <v>theater</v>
      </c>
      <c r="T3147" s="7" t="str">
        <f t="shared" si="299"/>
        <v>plays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294"/>
        <v>42841.390810185185</v>
      </c>
      <c r="K3148">
        <v>1488471766</v>
      </c>
      <c r="L3148" s="11">
        <f t="shared" si="295"/>
        <v>42796.432476851856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96"/>
        <v>9.5238095238095237</v>
      </c>
      <c r="R3148" s="6">
        <f t="shared" si="297"/>
        <v>437.5</v>
      </c>
      <c r="S3148" t="str">
        <f t="shared" si="298"/>
        <v>theater</v>
      </c>
      <c r="T3148" s="7" t="str">
        <f t="shared" si="299"/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294"/>
        <v>41949.761053240742</v>
      </c>
      <c r="K3149">
        <v>1411859755</v>
      </c>
      <c r="L3149" s="11">
        <f t="shared" si="295"/>
        <v>41909.71938657407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96"/>
        <v>0.85088279089555419</v>
      </c>
      <c r="R3149" s="6">
        <f t="shared" si="297"/>
        <v>110.35211267605634</v>
      </c>
      <c r="S3149" t="str">
        <f t="shared" si="298"/>
        <v>theater</v>
      </c>
      <c r="T3149" s="7" t="str">
        <f t="shared" si="299"/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294"/>
        <v>41912.916666666664</v>
      </c>
      <c r="K3150">
        <v>1410278284</v>
      </c>
      <c r="L3150" s="11">
        <f t="shared" si="295"/>
        <v>41891.415324074071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96"/>
        <v>0.76238881829733163</v>
      </c>
      <c r="R3150" s="6">
        <f t="shared" si="297"/>
        <v>41.421052631578945</v>
      </c>
      <c r="S3150" t="str">
        <f t="shared" si="298"/>
        <v>theater</v>
      </c>
      <c r="T3150" s="7" t="str">
        <f t="shared" si="299"/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294"/>
        <v>41249.833333333336</v>
      </c>
      <c r="K3151">
        <v>1352766300</v>
      </c>
      <c r="L3151" s="11">
        <f t="shared" si="295"/>
        <v>41225.767361111109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96"/>
        <v>0.96153846153846156</v>
      </c>
      <c r="R3151" s="6">
        <f t="shared" si="297"/>
        <v>52</v>
      </c>
      <c r="S3151" t="str">
        <f t="shared" si="298"/>
        <v>theater</v>
      </c>
      <c r="T3151" s="7" t="str">
        <f t="shared" si="299"/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294"/>
        <v>40567.916666666664</v>
      </c>
      <c r="K3152">
        <v>1288160403</v>
      </c>
      <c r="L3152" s="11">
        <f t="shared" si="295"/>
        <v>40478.013923611114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96"/>
        <v>0.99009900990099009</v>
      </c>
      <c r="R3152" s="6">
        <f t="shared" si="297"/>
        <v>33.990384615384613</v>
      </c>
      <c r="S3152" t="str">
        <f t="shared" si="298"/>
        <v>theater</v>
      </c>
      <c r="T3152" s="7" t="str">
        <f t="shared" si="299"/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294"/>
        <v>41892.58997685185</v>
      </c>
      <c r="K3153">
        <v>1407787774</v>
      </c>
      <c r="L3153" s="11">
        <f t="shared" si="295"/>
        <v>41862.58997685185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96"/>
        <v>0.99601593625498008</v>
      </c>
      <c r="R3153" s="6">
        <f t="shared" si="297"/>
        <v>103.35294117647059</v>
      </c>
      <c r="S3153" t="str">
        <f t="shared" si="298"/>
        <v>theater</v>
      </c>
      <c r="T3153" s="7" t="str">
        <f t="shared" si="299"/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294"/>
        <v>41580.617673611108</v>
      </c>
      <c r="K3154">
        <v>1380833367</v>
      </c>
      <c r="L3154" s="11">
        <f t="shared" si="295"/>
        <v>41550.617673611108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96"/>
        <v>0.94380094380094381</v>
      </c>
      <c r="R3154" s="6">
        <f t="shared" si="297"/>
        <v>34.791044776119406</v>
      </c>
      <c r="S3154" t="str">
        <f t="shared" si="298"/>
        <v>theater</v>
      </c>
      <c r="T3154" s="7" t="str">
        <f t="shared" si="299"/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294"/>
        <v>40663.957638888889</v>
      </c>
      <c r="K3155">
        <v>1301542937</v>
      </c>
      <c r="L3155" s="11">
        <f t="shared" si="295"/>
        <v>40632.904363425929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96"/>
        <v>0.29798857710454435</v>
      </c>
      <c r="R3155" s="6">
        <f t="shared" si="297"/>
        <v>41.773858921161825</v>
      </c>
      <c r="S3155" t="str">
        <f t="shared" si="298"/>
        <v>theater</v>
      </c>
      <c r="T3155" s="7" t="str">
        <f t="shared" si="299"/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294"/>
        <v>41000.584004629629</v>
      </c>
      <c r="K3156">
        <v>1330722058</v>
      </c>
      <c r="L3156" s="11">
        <f t="shared" si="295"/>
        <v>40970.625671296293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96"/>
        <v>0.8855154965211891</v>
      </c>
      <c r="R3156" s="6">
        <f t="shared" si="297"/>
        <v>64.268292682926827</v>
      </c>
      <c r="S3156" t="str">
        <f t="shared" si="298"/>
        <v>theater</v>
      </c>
      <c r="T3156" s="7" t="str">
        <f t="shared" si="299"/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294"/>
        <v>41263.249131944445</v>
      </c>
      <c r="K3157">
        <v>1353412725</v>
      </c>
      <c r="L3157" s="11">
        <f t="shared" si="295"/>
        <v>41233.249131944445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96"/>
        <v>0.5304910331100674</v>
      </c>
      <c r="R3157" s="6">
        <f t="shared" si="297"/>
        <v>31.209370860927152</v>
      </c>
      <c r="S3157" t="str">
        <f t="shared" si="298"/>
        <v>theater</v>
      </c>
      <c r="T3157" s="7" t="str">
        <f t="shared" si="299"/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294"/>
        <v>41061.703055555554</v>
      </c>
      <c r="K3158">
        <v>1335567144</v>
      </c>
      <c r="L3158" s="11">
        <f t="shared" si="295"/>
        <v>41026.703055555554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96"/>
        <v>0.9821428571428571</v>
      </c>
      <c r="R3158" s="6">
        <f t="shared" si="297"/>
        <v>62.921348314606739</v>
      </c>
      <c r="S3158" t="str">
        <f t="shared" si="298"/>
        <v>theater</v>
      </c>
      <c r="T3158" s="7" t="str">
        <f t="shared" si="299"/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294"/>
        <v>41838.958333333336</v>
      </c>
      <c r="K3159">
        <v>1404932105</v>
      </c>
      <c r="L3159" s="11">
        <f t="shared" si="295"/>
        <v>41829.538252314815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96"/>
        <v>0.99009900990099009</v>
      </c>
      <c r="R3159" s="6">
        <f t="shared" si="297"/>
        <v>98.536585365853654</v>
      </c>
      <c r="S3159" t="str">
        <f t="shared" si="298"/>
        <v>theater</v>
      </c>
      <c r="T3159" s="7" t="str">
        <f t="shared" si="299"/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294"/>
        <v>41477.589722222227</v>
      </c>
      <c r="K3160">
        <v>1371931752</v>
      </c>
      <c r="L3160" s="11">
        <f t="shared" si="295"/>
        <v>41447.589722222227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96"/>
        <v>0.8771929824561403</v>
      </c>
      <c r="R3160" s="6">
        <f t="shared" si="297"/>
        <v>82.608695652173907</v>
      </c>
      <c r="S3160" t="str">
        <f t="shared" si="298"/>
        <v>theater</v>
      </c>
      <c r="T3160" s="7" t="str">
        <f t="shared" si="299"/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294"/>
        <v>40926.708333333336</v>
      </c>
      <c r="K3161">
        <v>1323221761</v>
      </c>
      <c r="L3161" s="11">
        <f t="shared" si="295"/>
        <v>40883.816678240742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96"/>
        <v>0.74916842305041398</v>
      </c>
      <c r="R3161" s="6">
        <f t="shared" si="297"/>
        <v>38.504230769230773</v>
      </c>
      <c r="S3161" t="str">
        <f t="shared" si="298"/>
        <v>theater</v>
      </c>
      <c r="T3161" s="7" t="str">
        <f t="shared" si="299"/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294"/>
        <v>41863.957638888889</v>
      </c>
      <c r="K3162">
        <v>1405923687</v>
      </c>
      <c r="L3162" s="11">
        <f t="shared" si="295"/>
        <v>41841.01489583333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96"/>
        <v>0.98489822718319109</v>
      </c>
      <c r="R3162" s="6">
        <f t="shared" si="297"/>
        <v>80.15789473684211</v>
      </c>
      <c r="S3162" t="str">
        <f t="shared" si="298"/>
        <v>theater</v>
      </c>
      <c r="T3162" s="7" t="str">
        <f t="shared" si="299"/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294"/>
        <v>41927.286134259259</v>
      </c>
      <c r="K3163">
        <v>1410785522</v>
      </c>
      <c r="L3163" s="11">
        <f t="shared" si="295"/>
        <v>41897.286134259259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96"/>
        <v>0.95147478591817314</v>
      </c>
      <c r="R3163" s="6">
        <f t="shared" si="297"/>
        <v>28.405405405405407</v>
      </c>
      <c r="S3163" t="str">
        <f t="shared" si="298"/>
        <v>theater</v>
      </c>
      <c r="T3163" s="7" t="str">
        <f t="shared" si="299"/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294"/>
        <v>41826.833333333336</v>
      </c>
      <c r="K3164">
        <v>1402331262</v>
      </c>
      <c r="L3164" s="11">
        <f t="shared" si="295"/>
        <v>41799.435902777775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96"/>
        <v>0.78647267007471489</v>
      </c>
      <c r="R3164" s="6">
        <f t="shared" si="297"/>
        <v>80.730158730158735</v>
      </c>
      <c r="S3164" t="str">
        <f t="shared" si="298"/>
        <v>theater</v>
      </c>
      <c r="T3164" s="7" t="str">
        <f t="shared" si="299"/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294"/>
        <v>41805.503761574073</v>
      </c>
      <c r="K3165">
        <v>1400263525</v>
      </c>
      <c r="L3165" s="11">
        <f t="shared" si="295"/>
        <v>41775.503761574073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96"/>
        <v>0.89965397923875434</v>
      </c>
      <c r="R3165" s="6">
        <f t="shared" si="297"/>
        <v>200.69444444444446</v>
      </c>
      <c r="S3165" t="str">
        <f t="shared" si="298"/>
        <v>theater</v>
      </c>
      <c r="T3165" s="7" t="str">
        <f t="shared" si="299"/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294"/>
        <v>41799.555729166663</v>
      </c>
      <c r="K3166">
        <v>1399490415</v>
      </c>
      <c r="L3166" s="11">
        <f t="shared" si="295"/>
        <v>41766.555729166663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96"/>
        <v>0.93668040464593483</v>
      </c>
      <c r="R3166" s="6">
        <f t="shared" si="297"/>
        <v>37.591549295774648</v>
      </c>
      <c r="S3166" t="str">
        <f t="shared" si="298"/>
        <v>theater</v>
      </c>
      <c r="T3166" s="7" t="str">
        <f t="shared" si="299"/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294"/>
        <v>40665.915972222225</v>
      </c>
      <c r="K3167">
        <v>1302493760</v>
      </c>
      <c r="L3167" s="11">
        <f t="shared" si="295"/>
        <v>40643.909259259257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96"/>
        <v>0.61475409836065575</v>
      </c>
      <c r="R3167" s="6">
        <f t="shared" si="297"/>
        <v>58.095238095238095</v>
      </c>
      <c r="S3167" t="str">
        <f t="shared" si="298"/>
        <v>theater</v>
      </c>
      <c r="T3167" s="7" t="str">
        <f t="shared" si="299"/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294"/>
        <v>41969.082638888889</v>
      </c>
      <c r="K3168">
        <v>1414514153</v>
      </c>
      <c r="L3168" s="11">
        <f t="shared" si="295"/>
        <v>41940.44158564815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96"/>
        <v>0.62411030846562832</v>
      </c>
      <c r="R3168" s="6">
        <f t="shared" si="297"/>
        <v>60.300892473118282</v>
      </c>
      <c r="S3168" t="str">
        <f t="shared" si="298"/>
        <v>theater</v>
      </c>
      <c r="T3168" s="7" t="str">
        <f t="shared" si="299"/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294"/>
        <v>41852.925706018519</v>
      </c>
      <c r="K3169">
        <v>1405743181</v>
      </c>
      <c r="L3169" s="11">
        <f t="shared" si="295"/>
        <v>41838.925706018519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96"/>
        <v>0.86083213773314204</v>
      </c>
      <c r="R3169" s="6">
        <f t="shared" si="297"/>
        <v>63.363636363636367</v>
      </c>
      <c r="S3169" t="str">
        <f t="shared" si="298"/>
        <v>theater</v>
      </c>
      <c r="T3169" s="7" t="str">
        <f t="shared" si="299"/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294"/>
        <v>41803.666666666664</v>
      </c>
      <c r="K3170">
        <v>1399948353</v>
      </c>
      <c r="L3170" s="11">
        <f t="shared" si="295"/>
        <v>41771.855937500004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96"/>
        <v>0.80515297906602257</v>
      </c>
      <c r="R3170" s="6">
        <f t="shared" si="297"/>
        <v>50.901639344262293</v>
      </c>
      <c r="S3170" t="str">
        <f t="shared" si="298"/>
        <v>theater</v>
      </c>
      <c r="T3170" s="7" t="str">
        <f t="shared" si="299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294"/>
        <v>41620.957638888889</v>
      </c>
      <c r="K3171">
        <v>1384364561</v>
      </c>
      <c r="L3171" s="11">
        <f t="shared" si="295"/>
        <v>41591.487974537034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96"/>
        <v>0.97075597621647858</v>
      </c>
      <c r="R3171" s="6">
        <f t="shared" si="297"/>
        <v>100.5</v>
      </c>
      <c r="S3171" t="str">
        <f t="shared" si="298"/>
        <v>theater</v>
      </c>
      <c r="T3171" s="7" t="str">
        <f t="shared" si="299"/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294"/>
        <v>41821.916666666664</v>
      </c>
      <c r="K3172">
        <v>1401414944</v>
      </c>
      <c r="L3172" s="11">
        <f t="shared" si="295"/>
        <v>41788.830370370371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96"/>
        <v>0.89086859688195996</v>
      </c>
      <c r="R3172" s="6">
        <f t="shared" si="297"/>
        <v>31.619718309859156</v>
      </c>
      <c r="S3172" t="str">
        <f t="shared" si="298"/>
        <v>theater</v>
      </c>
      <c r="T3172" s="7" t="str">
        <f t="shared" si="299"/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294"/>
        <v>42496.358310185184</v>
      </c>
      <c r="K3173">
        <v>1459953358</v>
      </c>
      <c r="L3173" s="11">
        <f t="shared" si="295"/>
        <v>42466.358310185184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96"/>
        <v>0.91899698043849287</v>
      </c>
      <c r="R3173" s="6">
        <f t="shared" si="297"/>
        <v>65.102564102564102</v>
      </c>
      <c r="S3173" t="str">
        <f t="shared" si="298"/>
        <v>theater</v>
      </c>
      <c r="T3173" s="7" t="str">
        <f t="shared" si="299"/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294"/>
        <v>40953.479953703703</v>
      </c>
      <c r="K3174">
        <v>1326648668</v>
      </c>
      <c r="L3174" s="11">
        <f t="shared" si="295"/>
        <v>40923.479953703703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96"/>
        <v>0.86956521739130432</v>
      </c>
      <c r="R3174" s="6">
        <f t="shared" si="297"/>
        <v>79.310344827586206</v>
      </c>
      <c r="S3174" t="str">
        <f t="shared" si="298"/>
        <v>theater</v>
      </c>
      <c r="T3174" s="7" t="str">
        <f t="shared" si="299"/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294"/>
        <v>41908.628379629634</v>
      </c>
      <c r="K3175">
        <v>1409173492</v>
      </c>
      <c r="L3175" s="11">
        <f t="shared" si="295"/>
        <v>41878.628379629634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96"/>
        <v>0.970873786407767</v>
      </c>
      <c r="R3175" s="6">
        <f t="shared" si="297"/>
        <v>139.18918918918919</v>
      </c>
      <c r="S3175" t="str">
        <f t="shared" si="298"/>
        <v>theater</v>
      </c>
      <c r="T3175" s="7" t="str">
        <f t="shared" si="299"/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294"/>
        <v>41876.614675925928</v>
      </c>
      <c r="K3176">
        <v>1407789908</v>
      </c>
      <c r="L3176" s="11">
        <f t="shared" si="295"/>
        <v>41862.614675925928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96"/>
        <v>0.98879367172050103</v>
      </c>
      <c r="R3176" s="6">
        <f t="shared" si="297"/>
        <v>131.91304347826087</v>
      </c>
      <c r="S3176" t="str">
        <f t="shared" si="298"/>
        <v>theater</v>
      </c>
      <c r="T3176" s="7" t="str">
        <f t="shared" si="299"/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294"/>
        <v>40591.636886574073</v>
      </c>
      <c r="K3177">
        <v>1292793427</v>
      </c>
      <c r="L3177" s="11">
        <f t="shared" si="295"/>
        <v>40531.636886574073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96"/>
        <v>0.91274187659729833</v>
      </c>
      <c r="R3177" s="6">
        <f t="shared" si="297"/>
        <v>91.3</v>
      </c>
      <c r="S3177" t="str">
        <f t="shared" si="298"/>
        <v>theater</v>
      </c>
      <c r="T3177" s="7" t="str">
        <f t="shared" si="299"/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294"/>
        <v>41504.375</v>
      </c>
      <c r="K3178">
        <v>1374531631</v>
      </c>
      <c r="L3178" s="11">
        <f t="shared" si="295"/>
        <v>41477.680914351848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96"/>
        <v>0.87076076993583873</v>
      </c>
      <c r="R3178" s="6">
        <f t="shared" si="297"/>
        <v>39.672727272727272</v>
      </c>
      <c r="S3178" t="str">
        <f t="shared" si="298"/>
        <v>theater</v>
      </c>
      <c r="T3178" s="7" t="str">
        <f t="shared" si="299"/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294"/>
        <v>41811.416770833333</v>
      </c>
      <c r="K3179">
        <v>1400774409</v>
      </c>
      <c r="L3179" s="11">
        <f t="shared" si="295"/>
        <v>41781.416770833333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96"/>
        <v>0.85178875638841567</v>
      </c>
      <c r="R3179" s="6">
        <f t="shared" si="297"/>
        <v>57.549019607843135</v>
      </c>
      <c r="S3179" t="str">
        <f t="shared" si="298"/>
        <v>theater</v>
      </c>
      <c r="T3179" s="7" t="str">
        <f t="shared" si="299"/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294"/>
        <v>41836.355034722219</v>
      </c>
      <c r="K3180">
        <v>1402929075</v>
      </c>
      <c r="L3180" s="11">
        <f t="shared" si="295"/>
        <v>41806.355034722219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96"/>
        <v>0.58229813664596275</v>
      </c>
      <c r="R3180" s="6">
        <f t="shared" si="297"/>
        <v>33.025641025641029</v>
      </c>
      <c r="S3180" t="str">
        <f t="shared" si="298"/>
        <v>theater</v>
      </c>
      <c r="T3180" s="7" t="str">
        <f t="shared" si="299"/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294"/>
        <v>41400.452210648145</v>
      </c>
      <c r="K3181">
        <v>1365699071</v>
      </c>
      <c r="L3181" s="11">
        <f t="shared" si="295"/>
        <v>41375.452210648145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96"/>
        <v>0.87594529095982754</v>
      </c>
      <c r="R3181" s="6">
        <f t="shared" si="297"/>
        <v>77.335806451612896</v>
      </c>
      <c r="S3181" t="str">
        <f t="shared" si="298"/>
        <v>theater</v>
      </c>
      <c r="T3181" s="7" t="str">
        <f t="shared" si="299"/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294"/>
        <v>41810.162604166668</v>
      </c>
      <c r="K3182">
        <v>1400666049</v>
      </c>
      <c r="L3182" s="11">
        <f t="shared" si="295"/>
        <v>41780.162604166668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96"/>
        <v>0.83507306889352817</v>
      </c>
      <c r="R3182" s="6">
        <f t="shared" si="297"/>
        <v>31.933333333333334</v>
      </c>
      <c r="S3182" t="str">
        <f t="shared" si="298"/>
        <v>theater</v>
      </c>
      <c r="T3182" s="7" t="str">
        <f t="shared" si="299"/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294"/>
        <v>41805.416666666664</v>
      </c>
      <c r="K3183">
        <v>1400570787</v>
      </c>
      <c r="L3183" s="11">
        <f t="shared" si="295"/>
        <v>41779.060034722221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96"/>
        <v>0.91743119266055051</v>
      </c>
      <c r="R3183" s="6">
        <f t="shared" si="297"/>
        <v>36.333333333333336</v>
      </c>
      <c r="S3183" t="str">
        <f t="shared" si="298"/>
        <v>theater</v>
      </c>
      <c r="T3183" s="7" t="str">
        <f t="shared" si="299"/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294"/>
        <v>40939.458333333336</v>
      </c>
      <c r="K3184">
        <v>1323211621</v>
      </c>
      <c r="L3184" s="11">
        <f t="shared" si="295"/>
        <v>40883.699317129627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96"/>
        <v>0.99122061738884171</v>
      </c>
      <c r="R3184" s="6">
        <f t="shared" si="297"/>
        <v>46.768211920529801</v>
      </c>
      <c r="S3184" t="str">
        <f t="shared" si="298"/>
        <v>theater</v>
      </c>
      <c r="T3184" s="7" t="str">
        <f t="shared" si="299"/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294"/>
        <v>41509.54478009259</v>
      </c>
      <c r="K3185">
        <v>1375729469</v>
      </c>
      <c r="L3185" s="11">
        <f t="shared" si="295"/>
        <v>41491.54478009259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96"/>
        <v>0.91743119266055051</v>
      </c>
      <c r="R3185" s="6">
        <f t="shared" si="297"/>
        <v>40.073529411764703</v>
      </c>
      <c r="S3185" t="str">
        <f t="shared" si="298"/>
        <v>theater</v>
      </c>
      <c r="T3185" s="7" t="str">
        <f t="shared" si="299"/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294"/>
        <v>41821.743414351848</v>
      </c>
      <c r="K3186">
        <v>1401666631</v>
      </c>
      <c r="L3186" s="11">
        <f t="shared" si="295"/>
        <v>41791.743414351848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96"/>
        <v>0.93275488069414314</v>
      </c>
      <c r="R3186" s="6">
        <f t="shared" si="297"/>
        <v>100.21739130434783</v>
      </c>
      <c r="S3186" t="str">
        <f t="shared" si="298"/>
        <v>theater</v>
      </c>
      <c r="T3186" s="7" t="str">
        <f t="shared" si="299"/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294"/>
        <v>41836.727326388893</v>
      </c>
      <c r="K3187">
        <v>1404948441</v>
      </c>
      <c r="L3187" s="11">
        <f t="shared" si="295"/>
        <v>41829.727326388893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96"/>
        <v>1</v>
      </c>
      <c r="R3187" s="6">
        <f t="shared" si="297"/>
        <v>41.666666666666664</v>
      </c>
      <c r="S3187" t="str">
        <f t="shared" si="298"/>
        <v>theater</v>
      </c>
      <c r="T3187" s="7" t="str">
        <f t="shared" si="299"/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294"/>
        <v>41898.625</v>
      </c>
      <c r="K3188">
        <v>1408313438</v>
      </c>
      <c r="L3188" s="11">
        <f t="shared" si="295"/>
        <v>41868.674050925925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96"/>
        <v>0.9785932721712538</v>
      </c>
      <c r="R3188" s="6">
        <f t="shared" si="297"/>
        <v>46.714285714285715</v>
      </c>
      <c r="S3188" t="str">
        <f t="shared" si="298"/>
        <v>theater</v>
      </c>
      <c r="T3188" s="7" t="str">
        <f t="shared" si="299"/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294"/>
        <v>41855.416354166664</v>
      </c>
      <c r="K3189">
        <v>1405439973</v>
      </c>
      <c r="L3189" s="11">
        <f t="shared" si="295"/>
        <v>41835.416354166664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96"/>
        <v>0.85989451960559504</v>
      </c>
      <c r="R3189" s="6">
        <f t="shared" si="297"/>
        <v>71.491803278688522</v>
      </c>
      <c r="S3189" t="str">
        <f t="shared" si="298"/>
        <v>theater</v>
      </c>
      <c r="T3189" s="7" t="str">
        <f t="shared" si="299"/>
        <v>plays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294"/>
        <v>42165.165532407409</v>
      </c>
      <c r="K3190">
        <v>1432115902</v>
      </c>
      <c r="L3190" s="11">
        <f t="shared" si="295"/>
        <v>42144.165532407409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96"/>
        <v>1.5384615384615385</v>
      </c>
      <c r="R3190" s="6">
        <f t="shared" si="297"/>
        <v>14.444444444444445</v>
      </c>
      <c r="S3190" t="str">
        <f t="shared" si="298"/>
        <v>theater</v>
      </c>
      <c r="T3190" s="7" t="str">
        <f t="shared" si="299"/>
        <v>musical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294"/>
        <v>42148.096435185187</v>
      </c>
      <c r="K3191">
        <v>1429863532</v>
      </c>
      <c r="L3191" s="11">
        <f t="shared" si="295"/>
        <v>42118.096435185187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96"/>
        <v>8.112094395280236</v>
      </c>
      <c r="R3191" s="6">
        <f t="shared" si="297"/>
        <v>356.84210526315792</v>
      </c>
      <c r="S3191" t="str">
        <f t="shared" si="298"/>
        <v>theater</v>
      </c>
      <c r="T3191" s="7" t="str">
        <f t="shared" si="299"/>
        <v>musical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294"/>
        <v>42712.942997685182</v>
      </c>
      <c r="K3192">
        <v>1478662675</v>
      </c>
      <c r="L3192" s="11">
        <f t="shared" si="295"/>
        <v>42682.901331018518</v>
      </c>
      <c r="M3192" t="b">
        <v>0</v>
      </c>
      <c r="N3192">
        <v>0</v>
      </c>
      <c r="O3192" t="b">
        <v>0</v>
      </c>
      <c r="P3192" t="s">
        <v>8305</v>
      </c>
      <c r="Q3192" s="5" t="e">
        <f t="shared" si="296"/>
        <v>#DIV/0!</v>
      </c>
      <c r="R3192" s="6" t="e">
        <f t="shared" si="297"/>
        <v>#DIV/0!</v>
      </c>
      <c r="S3192" t="str">
        <f t="shared" si="298"/>
        <v>theater</v>
      </c>
      <c r="T3192" s="7" t="str">
        <f t="shared" si="299"/>
        <v>musical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294"/>
        <v>42598.505428240736</v>
      </c>
      <c r="K3193">
        <v>1466186869</v>
      </c>
      <c r="L3193" s="11">
        <f t="shared" si="295"/>
        <v>42538.505428240736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96"/>
        <v>24.834437086092716</v>
      </c>
      <c r="R3193" s="6">
        <f t="shared" si="297"/>
        <v>37.75</v>
      </c>
      <c r="S3193" t="str">
        <f t="shared" si="298"/>
        <v>theater</v>
      </c>
      <c r="T3193" s="7" t="str">
        <f t="shared" si="299"/>
        <v>musical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294"/>
        <v>42063.666666666672</v>
      </c>
      <c r="K3194">
        <v>1421274859</v>
      </c>
      <c r="L3194" s="11">
        <f t="shared" si="295"/>
        <v>42018.69049768518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96"/>
        <v>98.039215686274517</v>
      </c>
      <c r="R3194" s="6">
        <f t="shared" si="297"/>
        <v>12.75</v>
      </c>
      <c r="S3194" t="str">
        <f t="shared" si="298"/>
        <v>theater</v>
      </c>
      <c r="T3194" s="7" t="str">
        <f t="shared" si="299"/>
        <v>musical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294"/>
        <v>42055.718240740738</v>
      </c>
      <c r="K3195">
        <v>1420586056</v>
      </c>
      <c r="L3195" s="11">
        <f t="shared" si="295"/>
        <v>42010.718240740738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96"/>
        <v>8.5178875638841571</v>
      </c>
      <c r="R3195" s="6">
        <f t="shared" si="297"/>
        <v>24.458333333333332</v>
      </c>
      <c r="S3195" t="str">
        <f t="shared" si="298"/>
        <v>theater</v>
      </c>
      <c r="T3195" s="7" t="str">
        <f t="shared" si="299"/>
        <v>musical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294"/>
        <v>42211.812476851846</v>
      </c>
      <c r="K3196">
        <v>1435368598</v>
      </c>
      <c r="L3196" s="11">
        <f t="shared" si="295"/>
        <v>42181.812476851846</v>
      </c>
      <c r="M3196" t="b">
        <v>0</v>
      </c>
      <c r="N3196">
        <v>0</v>
      </c>
      <c r="O3196" t="b">
        <v>0</v>
      </c>
      <c r="P3196" t="s">
        <v>8305</v>
      </c>
      <c r="Q3196" s="5" t="e">
        <f t="shared" si="296"/>
        <v>#DIV/0!</v>
      </c>
      <c r="R3196" s="6" t="e">
        <f t="shared" si="297"/>
        <v>#DIV/0!</v>
      </c>
      <c r="S3196" t="str">
        <f t="shared" si="298"/>
        <v>theater</v>
      </c>
      <c r="T3196" s="7" t="str">
        <f t="shared" si="299"/>
        <v>musical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294"/>
        <v>42047.344236111108</v>
      </c>
      <c r="K3197">
        <v>1421158542</v>
      </c>
      <c r="L3197" s="11">
        <f t="shared" si="295"/>
        <v>42017.344236111108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96"/>
        <v>1.6908212560386473</v>
      </c>
      <c r="R3197" s="6">
        <f t="shared" si="297"/>
        <v>53.07692307692308</v>
      </c>
      <c r="S3197" t="str">
        <f t="shared" si="298"/>
        <v>theater</v>
      </c>
      <c r="T3197" s="7" t="str">
        <f t="shared" si="299"/>
        <v>musical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294"/>
        <v>42217.333333333328</v>
      </c>
      <c r="K3198">
        <v>1433254875</v>
      </c>
      <c r="L3198" s="11">
        <f t="shared" si="295"/>
        <v>42157.348090277781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96"/>
        <v>1666.6666666666667</v>
      </c>
      <c r="R3198" s="6">
        <f t="shared" si="297"/>
        <v>300</v>
      </c>
      <c r="S3198" t="str">
        <f t="shared" si="298"/>
        <v>theater</v>
      </c>
      <c r="T3198" s="7" t="str">
        <f t="shared" si="299"/>
        <v>musical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294"/>
        <v>42039.243263888886</v>
      </c>
      <c r="K3199">
        <v>1420458618</v>
      </c>
      <c r="L3199" s="11">
        <f t="shared" si="295"/>
        <v>42009.243263888886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96"/>
        <v>8.7336244541484724</v>
      </c>
      <c r="R3199" s="6">
        <f t="shared" si="297"/>
        <v>286.25</v>
      </c>
      <c r="S3199" t="str">
        <f t="shared" si="298"/>
        <v>theater</v>
      </c>
      <c r="T3199" s="7" t="str">
        <f t="shared" si="299"/>
        <v>musical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294"/>
        <v>42051.174502314811</v>
      </c>
      <c r="K3200">
        <v>1420798277</v>
      </c>
      <c r="L3200" s="11">
        <f t="shared" si="295"/>
        <v>42013.174502314811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96"/>
        <v>272.72727272727275</v>
      </c>
      <c r="R3200" s="6">
        <f t="shared" si="297"/>
        <v>36.666666666666664</v>
      </c>
      <c r="S3200" t="str">
        <f t="shared" si="298"/>
        <v>theater</v>
      </c>
      <c r="T3200" s="7" t="str">
        <f t="shared" si="299"/>
        <v>musical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294"/>
        <v>41888.625</v>
      </c>
      <c r="K3201">
        <v>1407435418</v>
      </c>
      <c r="L3201" s="11">
        <f t="shared" si="295"/>
        <v>41858.511782407411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96"/>
        <v>1.9171779141104295</v>
      </c>
      <c r="R3201" s="6">
        <f t="shared" si="297"/>
        <v>49.20754716981132</v>
      </c>
      <c r="S3201" t="str">
        <f t="shared" si="298"/>
        <v>theater</v>
      </c>
      <c r="T3201" s="7" t="str">
        <f t="shared" si="299"/>
        <v>musical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294"/>
        <v>42489.981944444444</v>
      </c>
      <c r="K3202">
        <v>1459410101</v>
      </c>
      <c r="L3202" s="11">
        <f t="shared" si="295"/>
        <v>42460.070613425924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296"/>
        <v>50000</v>
      </c>
      <c r="R3202" s="6">
        <f t="shared" si="297"/>
        <v>1</v>
      </c>
      <c r="S3202" t="str">
        <f t="shared" si="298"/>
        <v>theater</v>
      </c>
      <c r="T3202" s="7" t="str">
        <f t="shared" si="299"/>
        <v>musical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300">(I3203/86400)+25569+(-6/24)</f>
        <v>41882.517094907409</v>
      </c>
      <c r="K3203">
        <v>1407695077</v>
      </c>
      <c r="L3203" s="11">
        <f t="shared" ref="L3203:L3266" si="301">(K3203/86400)+25569+(-6/24)</f>
        <v>41861.517094907409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302">D3203/E3203</f>
        <v>80</v>
      </c>
      <c r="R3203" s="6">
        <f t="shared" ref="R3203:R3266" si="303">E3203/N3203</f>
        <v>12.5</v>
      </c>
      <c r="S3203" t="str">
        <f t="shared" ref="S3203:S3266" si="304">LEFT(P3203,SEARCH("/",P3203,1)-1)</f>
        <v>theater</v>
      </c>
      <c r="T3203" s="7" t="str">
        <f t="shared" ref="T3203:T3266" si="305">RIGHT(P3203,LEN(P3203) - SEARCH("/", P3203, SEARCH("/", P3203)))</f>
        <v>musical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300"/>
        <v>42351.999305555553</v>
      </c>
      <c r="K3204">
        <v>1445027346</v>
      </c>
      <c r="L3204" s="11">
        <f t="shared" si="301"/>
        <v>42293.603541666671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302"/>
        <v>1.8341892883345561</v>
      </c>
      <c r="R3204" s="6">
        <f t="shared" si="303"/>
        <v>109.04</v>
      </c>
      <c r="S3204" t="str">
        <f t="shared" si="304"/>
        <v>theater</v>
      </c>
      <c r="T3204" s="7" t="str">
        <f t="shared" si="305"/>
        <v>musical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300"/>
        <v>42272.738680555558</v>
      </c>
      <c r="K3205">
        <v>1440632622</v>
      </c>
      <c r="L3205" s="11">
        <f t="shared" si="301"/>
        <v>42242.738680555558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302"/>
        <v>4</v>
      </c>
      <c r="R3205" s="6">
        <f t="shared" si="303"/>
        <v>41.666666666666664</v>
      </c>
      <c r="S3205" t="str">
        <f t="shared" si="304"/>
        <v>theater</v>
      </c>
      <c r="T3205" s="7" t="str">
        <f t="shared" si="305"/>
        <v>musical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300"/>
        <v>42202.426388888889</v>
      </c>
      <c r="K3206">
        <v>1434558479</v>
      </c>
      <c r="L3206" s="11">
        <f t="shared" si="301"/>
        <v>42172.436099537037</v>
      </c>
      <c r="M3206" t="b">
        <v>0</v>
      </c>
      <c r="N3206">
        <v>0</v>
      </c>
      <c r="O3206" t="b">
        <v>0</v>
      </c>
      <c r="P3206" t="s">
        <v>8305</v>
      </c>
      <c r="Q3206" s="5" t="e">
        <f t="shared" si="302"/>
        <v>#DIV/0!</v>
      </c>
      <c r="R3206" s="6" t="e">
        <f t="shared" si="303"/>
        <v>#DIV/0!</v>
      </c>
      <c r="S3206" t="str">
        <f t="shared" si="304"/>
        <v>theater</v>
      </c>
      <c r="T3206" s="7" t="str">
        <f t="shared" si="305"/>
        <v>musical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300"/>
        <v>42125.124675925923</v>
      </c>
      <c r="K3207">
        <v>1427878772</v>
      </c>
      <c r="L3207" s="11">
        <f t="shared" si="301"/>
        <v>42095.124675925923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302"/>
        <v>29.304029304029303</v>
      </c>
      <c r="R3207" s="6">
        <f t="shared" si="303"/>
        <v>22.75</v>
      </c>
      <c r="S3207" t="str">
        <f t="shared" si="304"/>
        <v>theater</v>
      </c>
      <c r="T3207" s="7" t="str">
        <f t="shared" si="305"/>
        <v>musical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300"/>
        <v>42266.026053240741</v>
      </c>
      <c r="K3208">
        <v>1440052651</v>
      </c>
      <c r="L3208" s="11">
        <f t="shared" si="301"/>
        <v>42236.026053240741</v>
      </c>
      <c r="M3208" t="b">
        <v>0</v>
      </c>
      <c r="N3208">
        <v>0</v>
      </c>
      <c r="O3208" t="b">
        <v>0</v>
      </c>
      <c r="P3208" t="s">
        <v>8305</v>
      </c>
      <c r="Q3208" s="5" t="e">
        <f t="shared" si="302"/>
        <v>#DIV/0!</v>
      </c>
      <c r="R3208" s="6" t="e">
        <f t="shared" si="303"/>
        <v>#DIV/0!</v>
      </c>
      <c r="S3208" t="str">
        <f t="shared" si="304"/>
        <v>theater</v>
      </c>
      <c r="T3208" s="7" t="str">
        <f t="shared" si="305"/>
        <v>musical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300"/>
        <v>42116.986192129625</v>
      </c>
      <c r="K3209">
        <v>1424587207</v>
      </c>
      <c r="L3209" s="11">
        <f t="shared" si="301"/>
        <v>42057.027858796297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302"/>
        <v>2.1568627450980391</v>
      </c>
      <c r="R3209" s="6">
        <f t="shared" si="303"/>
        <v>70.833333333333329</v>
      </c>
      <c r="S3209" t="str">
        <f t="shared" si="304"/>
        <v>theater</v>
      </c>
      <c r="T3209" s="7" t="str">
        <f t="shared" si="305"/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300"/>
        <v>41848.355057870373</v>
      </c>
      <c r="K3210">
        <v>1404743477</v>
      </c>
      <c r="L3210" s="11">
        <f t="shared" si="301"/>
        <v>41827.355057870373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302"/>
        <v>0.96618357487922701</v>
      </c>
      <c r="R3210" s="6">
        <f t="shared" si="303"/>
        <v>63.109756097560975</v>
      </c>
      <c r="S3210" t="str">
        <f t="shared" si="304"/>
        <v>theater</v>
      </c>
      <c r="T3210" s="7" t="str">
        <f t="shared" si="305"/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300"/>
        <v>41810.708333333336</v>
      </c>
      <c r="K3211">
        <v>1400512658</v>
      </c>
      <c r="L3211" s="11">
        <f t="shared" si="301"/>
        <v>41778.387245370366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302"/>
        <v>0.83806028741057004</v>
      </c>
      <c r="R3211" s="6">
        <f t="shared" si="303"/>
        <v>50.157964601769912</v>
      </c>
      <c r="S3211" t="str">
        <f t="shared" si="304"/>
        <v>theater</v>
      </c>
      <c r="T3211" s="7" t="str">
        <f t="shared" si="305"/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300"/>
        <v>41060.915972222225</v>
      </c>
      <c r="K3212">
        <v>1334442519</v>
      </c>
      <c r="L3212" s="11">
        <f t="shared" si="301"/>
        <v>41013.686562499999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302"/>
        <v>0.79512324410283597</v>
      </c>
      <c r="R3212" s="6">
        <f t="shared" si="303"/>
        <v>62.883333333333333</v>
      </c>
      <c r="S3212" t="str">
        <f t="shared" si="304"/>
        <v>theater</v>
      </c>
      <c r="T3212" s="7" t="str">
        <f t="shared" si="305"/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300"/>
        <v>41865.833333333336</v>
      </c>
      <c r="K3213">
        <v>1405346680</v>
      </c>
      <c r="L3213" s="11">
        <f t="shared" si="301"/>
        <v>41834.33657407407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302"/>
        <v>0.83511855052467232</v>
      </c>
      <c r="R3213" s="6">
        <f t="shared" si="303"/>
        <v>85.531055900621112</v>
      </c>
      <c r="S3213" t="str">
        <f t="shared" si="304"/>
        <v>theater</v>
      </c>
      <c r="T3213" s="7" t="str">
        <f t="shared" si="305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300"/>
        <v>41859.545729166668</v>
      </c>
      <c r="K3214">
        <v>1404932751</v>
      </c>
      <c r="L3214" s="11">
        <f t="shared" si="301"/>
        <v>41829.545729166668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302"/>
        <v>0.79207920792079212</v>
      </c>
      <c r="R3214" s="6">
        <f t="shared" si="303"/>
        <v>53.723404255319146</v>
      </c>
      <c r="S3214" t="str">
        <f t="shared" si="304"/>
        <v>theater</v>
      </c>
      <c r="T3214" s="7" t="str">
        <f t="shared" si="305"/>
        <v>plays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300"/>
        <v>42211.513414351852</v>
      </c>
      <c r="K3215">
        <v>1434478759</v>
      </c>
      <c r="L3215" s="11">
        <f t="shared" si="301"/>
        <v>42171.513414351852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302"/>
        <v>0.99883469285833193</v>
      </c>
      <c r="R3215" s="6">
        <f t="shared" si="303"/>
        <v>127.80851063829788</v>
      </c>
      <c r="S3215" t="str">
        <f t="shared" si="304"/>
        <v>theater</v>
      </c>
      <c r="T3215" s="7" t="str">
        <f t="shared" si="305"/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300"/>
        <v>42374.746527777781</v>
      </c>
      <c r="K3216">
        <v>1448823673</v>
      </c>
      <c r="L3216" s="11">
        <f t="shared" si="301"/>
        <v>42337.542511574073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302"/>
        <v>0.97911227154046998</v>
      </c>
      <c r="R3216" s="6">
        <f t="shared" si="303"/>
        <v>106.57391304347826</v>
      </c>
      <c r="S3216" t="str">
        <f t="shared" si="304"/>
        <v>theater</v>
      </c>
      <c r="T3216" s="7" t="str">
        <f t="shared" si="305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300"/>
        <v>42256.915972222225</v>
      </c>
      <c r="K3217">
        <v>1438617471</v>
      </c>
      <c r="L3217" s="11">
        <f t="shared" si="301"/>
        <v>42219.415173611109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302"/>
        <v>0.99649802123964348</v>
      </c>
      <c r="R3217" s="6">
        <f t="shared" si="303"/>
        <v>262.11194029850748</v>
      </c>
      <c r="S3217" t="str">
        <f t="shared" si="304"/>
        <v>theater</v>
      </c>
      <c r="T3217" s="7" t="str">
        <f t="shared" si="305"/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300"/>
        <v>42196.354166666672</v>
      </c>
      <c r="K3218">
        <v>1433934371</v>
      </c>
      <c r="L3218" s="11">
        <f t="shared" si="301"/>
        <v>42165.212627314817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302"/>
        <v>0.99950024987506247</v>
      </c>
      <c r="R3218" s="6">
        <f t="shared" si="303"/>
        <v>57.171428571428571</v>
      </c>
      <c r="S3218" t="str">
        <f t="shared" si="304"/>
        <v>theater</v>
      </c>
      <c r="T3218" s="7" t="str">
        <f t="shared" si="305"/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300"/>
        <v>42678.296111111107</v>
      </c>
      <c r="K3219">
        <v>1475672784</v>
      </c>
      <c r="L3219" s="11">
        <f t="shared" si="301"/>
        <v>42648.296111111107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302"/>
        <v>0.86190384983719592</v>
      </c>
      <c r="R3219" s="6">
        <f t="shared" si="303"/>
        <v>50.20192307692308</v>
      </c>
      <c r="S3219" t="str">
        <f t="shared" si="304"/>
        <v>theater</v>
      </c>
      <c r="T3219" s="7" t="str">
        <f t="shared" si="305"/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300"/>
        <v>42003.75</v>
      </c>
      <c r="K3220">
        <v>1417132986</v>
      </c>
      <c r="L3220" s="11">
        <f t="shared" si="301"/>
        <v>41970.752152777779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302"/>
        <v>0.97943192948090108</v>
      </c>
      <c r="R3220" s="6">
        <f t="shared" si="303"/>
        <v>66.586956521739125</v>
      </c>
      <c r="S3220" t="str">
        <f t="shared" si="304"/>
        <v>theater</v>
      </c>
      <c r="T3220" s="7" t="str">
        <f t="shared" si="305"/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300"/>
        <v>42085.691516203704</v>
      </c>
      <c r="K3221">
        <v>1424043347</v>
      </c>
      <c r="L3221" s="11">
        <f t="shared" si="301"/>
        <v>42050.733182870375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302"/>
        <v>0.9989012086704625</v>
      </c>
      <c r="R3221" s="6">
        <f t="shared" si="303"/>
        <v>168.25210084033614</v>
      </c>
      <c r="S3221" t="str">
        <f t="shared" si="304"/>
        <v>theater</v>
      </c>
      <c r="T3221" s="7" t="str">
        <f t="shared" si="305"/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300"/>
        <v>42806.625</v>
      </c>
      <c r="K3222">
        <v>1486411204</v>
      </c>
      <c r="L3222" s="11">
        <f t="shared" si="301"/>
        <v>42772.583379629628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302"/>
        <v>0.99166997223324083</v>
      </c>
      <c r="R3222" s="6">
        <f t="shared" si="303"/>
        <v>256.37288135593218</v>
      </c>
      <c r="S3222" t="str">
        <f t="shared" si="304"/>
        <v>theater</v>
      </c>
      <c r="T3222" s="7" t="str">
        <f t="shared" si="305"/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300"/>
        <v>42190.446793981479</v>
      </c>
      <c r="K3223">
        <v>1433090603</v>
      </c>
      <c r="L3223" s="11">
        <f t="shared" si="301"/>
        <v>42155.446793981479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302"/>
        <v>0.96688421561518012</v>
      </c>
      <c r="R3223" s="6">
        <f t="shared" si="303"/>
        <v>36.610619469026545</v>
      </c>
      <c r="S3223" t="str">
        <f t="shared" si="304"/>
        <v>theater</v>
      </c>
      <c r="T3223" s="7" t="str">
        <f t="shared" si="305"/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300"/>
        <v>42301.645138888889</v>
      </c>
      <c r="K3224">
        <v>1443016697</v>
      </c>
      <c r="L3224" s="11">
        <f t="shared" si="301"/>
        <v>42270.332141203704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302"/>
        <v>0.80128205128205132</v>
      </c>
      <c r="R3224" s="6">
        <f t="shared" si="303"/>
        <v>37.142857142857146</v>
      </c>
      <c r="S3224" t="str">
        <f t="shared" si="304"/>
        <v>theater</v>
      </c>
      <c r="T3224" s="7" t="str">
        <f t="shared" si="305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300"/>
        <v>42236.585370370369</v>
      </c>
      <c r="K3225">
        <v>1437508976</v>
      </c>
      <c r="L3225" s="11">
        <f t="shared" si="301"/>
        <v>42206.585370370369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302"/>
        <v>0.91310751104565535</v>
      </c>
      <c r="R3225" s="6">
        <f t="shared" si="303"/>
        <v>45.878378378378379</v>
      </c>
      <c r="S3225" t="str">
        <f t="shared" si="304"/>
        <v>theater</v>
      </c>
      <c r="T3225" s="7" t="str">
        <f t="shared" si="305"/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300"/>
        <v>42744.958333333328</v>
      </c>
      <c r="K3226">
        <v>1479932713</v>
      </c>
      <c r="L3226" s="11">
        <f t="shared" si="301"/>
        <v>42697.600844907407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302"/>
        <v>0.98007187193727541</v>
      </c>
      <c r="R3226" s="6">
        <f t="shared" si="303"/>
        <v>141.71296296296296</v>
      </c>
      <c r="S3226" t="str">
        <f t="shared" si="304"/>
        <v>theater</v>
      </c>
      <c r="T3226" s="7" t="str">
        <f t="shared" si="305"/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300"/>
        <v>42524.625</v>
      </c>
      <c r="K3227">
        <v>1463145938</v>
      </c>
      <c r="L3227" s="11">
        <f t="shared" si="301"/>
        <v>42503.309467592597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302"/>
        <v>0.97703957010258913</v>
      </c>
      <c r="R3227" s="6">
        <f t="shared" si="303"/>
        <v>52.487179487179489</v>
      </c>
      <c r="S3227" t="str">
        <f t="shared" si="304"/>
        <v>theater</v>
      </c>
      <c r="T3227" s="7" t="str">
        <f t="shared" si="305"/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300"/>
        <v>42307.333472222221</v>
      </c>
      <c r="K3228">
        <v>1443621612</v>
      </c>
      <c r="L3228" s="11">
        <f t="shared" si="301"/>
        <v>42277.333472222221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302"/>
        <v>0.96</v>
      </c>
      <c r="R3228" s="6">
        <f t="shared" si="303"/>
        <v>59.523809523809526</v>
      </c>
      <c r="S3228" t="str">
        <f t="shared" si="304"/>
        <v>theater</v>
      </c>
      <c r="T3228" s="7" t="str">
        <f t="shared" si="305"/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300"/>
        <v>42752.632361111115</v>
      </c>
      <c r="K3229">
        <v>1482095436</v>
      </c>
      <c r="L3229" s="11">
        <f t="shared" si="301"/>
        <v>42722.632361111115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302"/>
        <v>0.8</v>
      </c>
      <c r="R3229" s="6">
        <f t="shared" si="303"/>
        <v>50</v>
      </c>
      <c r="S3229" t="str">
        <f t="shared" si="304"/>
        <v>theater</v>
      </c>
      <c r="T3229" s="7" t="str">
        <f t="shared" si="305"/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300"/>
        <v>42354.957638888889</v>
      </c>
      <c r="K3230">
        <v>1447606884</v>
      </c>
      <c r="L3230" s="11">
        <f t="shared" si="301"/>
        <v>42323.45930555556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302"/>
        <v>0.97710776102735897</v>
      </c>
      <c r="R3230" s="6">
        <f t="shared" si="303"/>
        <v>193.62162162162161</v>
      </c>
      <c r="S3230" t="str">
        <f t="shared" si="304"/>
        <v>theater</v>
      </c>
      <c r="T3230" s="7" t="str">
        <f t="shared" si="305"/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300"/>
        <v>41963.083310185189</v>
      </c>
      <c r="K3231">
        <v>1413874798</v>
      </c>
      <c r="L3231" s="11">
        <f t="shared" si="301"/>
        <v>41933.041643518518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302"/>
        <v>0.92708478190330501</v>
      </c>
      <c r="R3231" s="6">
        <f t="shared" si="303"/>
        <v>106.79702970297029</v>
      </c>
      <c r="S3231" t="str">
        <f t="shared" si="304"/>
        <v>theater</v>
      </c>
      <c r="T3231" s="7" t="str">
        <f t="shared" si="305"/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300"/>
        <v>41912.915972222225</v>
      </c>
      <c r="K3232">
        <v>1410840126</v>
      </c>
      <c r="L3232" s="11">
        <f t="shared" si="301"/>
        <v>41897.918124999997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302"/>
        <v>0.91004550227511372</v>
      </c>
      <c r="R3232" s="6">
        <f t="shared" si="303"/>
        <v>77.21621621621621</v>
      </c>
      <c r="S3232" t="str">
        <f t="shared" si="304"/>
        <v>theater</v>
      </c>
      <c r="T3232" s="7" t="str">
        <f t="shared" si="305"/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300"/>
        <v>42476.693831018521</v>
      </c>
      <c r="K3233">
        <v>1458254347</v>
      </c>
      <c r="L3233" s="11">
        <f t="shared" si="301"/>
        <v>42446.693831018521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302"/>
        <v>0.6211180124223602</v>
      </c>
      <c r="R3233" s="6">
        <f t="shared" si="303"/>
        <v>57.5</v>
      </c>
      <c r="S3233" t="str">
        <f t="shared" si="304"/>
        <v>theater</v>
      </c>
      <c r="T3233" s="7" t="str">
        <f t="shared" si="305"/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300"/>
        <v>42493.915972222225</v>
      </c>
      <c r="K3234">
        <v>1459711917</v>
      </c>
      <c r="L3234" s="11">
        <f t="shared" si="301"/>
        <v>42463.56385416667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302"/>
        <v>0.76219512195121952</v>
      </c>
      <c r="R3234" s="6">
        <f t="shared" si="303"/>
        <v>50.46153846153846</v>
      </c>
      <c r="S3234" t="str">
        <f t="shared" si="304"/>
        <v>theater</v>
      </c>
      <c r="T3234" s="7" t="str">
        <f t="shared" si="305"/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300"/>
        <v>42796.555034722223</v>
      </c>
      <c r="K3235">
        <v>1485890355</v>
      </c>
      <c r="L3235" s="11">
        <f t="shared" si="301"/>
        <v>42766.555034722223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302"/>
        <v>0.84175084175084181</v>
      </c>
      <c r="R3235" s="6">
        <f t="shared" si="303"/>
        <v>97.377049180327873</v>
      </c>
      <c r="S3235" t="str">
        <f t="shared" si="304"/>
        <v>theater</v>
      </c>
      <c r="T3235" s="7" t="str">
        <f t="shared" si="305"/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300"/>
        <v>42767.729861111111</v>
      </c>
      <c r="K3236">
        <v>1483124208</v>
      </c>
      <c r="L3236" s="11">
        <f t="shared" si="301"/>
        <v>42734.539444444439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302"/>
        <v>0.99608786491056378</v>
      </c>
      <c r="R3236" s="6">
        <f t="shared" si="303"/>
        <v>34.91921739130435</v>
      </c>
      <c r="S3236" t="str">
        <f t="shared" si="304"/>
        <v>theater</v>
      </c>
      <c r="T3236" s="7" t="str">
        <f t="shared" si="305"/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300"/>
        <v>42552.097812499997</v>
      </c>
      <c r="K3237">
        <v>1464769251</v>
      </c>
      <c r="L3237" s="11">
        <f t="shared" si="301"/>
        <v>42522.097812499997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302"/>
        <v>0.96892965570699563</v>
      </c>
      <c r="R3237" s="6">
        <f t="shared" si="303"/>
        <v>85.530386740331494</v>
      </c>
      <c r="S3237" t="str">
        <f t="shared" si="304"/>
        <v>theater</v>
      </c>
      <c r="T3237" s="7" t="str">
        <f t="shared" si="305"/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300"/>
        <v>42732.667048611111</v>
      </c>
      <c r="K3238">
        <v>1480370433</v>
      </c>
      <c r="L3238" s="11">
        <f t="shared" si="301"/>
        <v>42702.667048611111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302"/>
        <v>0.99403578528827041</v>
      </c>
      <c r="R3238" s="6">
        <f t="shared" si="303"/>
        <v>182.90909090909091</v>
      </c>
      <c r="S3238" t="str">
        <f t="shared" si="304"/>
        <v>theater</v>
      </c>
      <c r="T3238" s="7" t="str">
        <f t="shared" si="305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300"/>
        <v>42275.915972222225</v>
      </c>
      <c r="K3239">
        <v>1441452184</v>
      </c>
      <c r="L3239" s="11">
        <f t="shared" si="301"/>
        <v>42252.224351851852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302"/>
        <v>0.99218610916768624</v>
      </c>
      <c r="R3239" s="6">
        <f t="shared" si="303"/>
        <v>131.13620817843866</v>
      </c>
      <c r="S3239" t="str">
        <f t="shared" si="304"/>
        <v>theater</v>
      </c>
      <c r="T3239" s="7" t="str">
        <f t="shared" si="305"/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300"/>
        <v>42186.260393518518</v>
      </c>
      <c r="K3240">
        <v>1433160898</v>
      </c>
      <c r="L3240" s="11">
        <f t="shared" si="301"/>
        <v>42156.260393518518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302"/>
        <v>0.890302066772655</v>
      </c>
      <c r="R3240" s="6">
        <f t="shared" si="303"/>
        <v>39.810126582278478</v>
      </c>
      <c r="S3240" t="str">
        <f t="shared" si="304"/>
        <v>theater</v>
      </c>
      <c r="T3240" s="7" t="str">
        <f t="shared" si="305"/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300"/>
        <v>42302.749305555553</v>
      </c>
      <c r="K3241">
        <v>1443665293</v>
      </c>
      <c r="L3241" s="11">
        <f t="shared" si="301"/>
        <v>42277.839039351849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302"/>
        <v>0.94411642492003522</v>
      </c>
      <c r="R3241" s="6">
        <f t="shared" si="303"/>
        <v>59.701730769230764</v>
      </c>
      <c r="S3241" t="str">
        <f t="shared" si="304"/>
        <v>theater</v>
      </c>
      <c r="T3241" s="7" t="str">
        <f t="shared" si="305"/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300"/>
        <v>42782.708333333328</v>
      </c>
      <c r="K3242">
        <v>1484843948</v>
      </c>
      <c r="L3242" s="11">
        <f t="shared" si="301"/>
        <v>42754.443842592591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302"/>
        <v>0.99436526350679488</v>
      </c>
      <c r="R3242" s="6">
        <f t="shared" si="303"/>
        <v>88.735294117647058</v>
      </c>
      <c r="S3242" t="str">
        <f t="shared" si="304"/>
        <v>theater</v>
      </c>
      <c r="T3242" s="7" t="str">
        <f t="shared" si="305"/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300"/>
        <v>41926.040972222225</v>
      </c>
      <c r="K3243">
        <v>1410421670</v>
      </c>
      <c r="L3243" s="11">
        <f t="shared" si="301"/>
        <v>41893.074884259258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302"/>
        <v>0.86725844301601873</v>
      </c>
      <c r="R3243" s="6">
        <f t="shared" si="303"/>
        <v>58.688622754491021</v>
      </c>
      <c r="S3243" t="str">
        <f t="shared" si="304"/>
        <v>theater</v>
      </c>
      <c r="T3243" s="7" t="str">
        <f t="shared" si="305"/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300"/>
        <v>41901.505694444444</v>
      </c>
      <c r="K3244">
        <v>1408558092</v>
      </c>
      <c r="L3244" s="11">
        <f t="shared" si="301"/>
        <v>41871.505694444444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302"/>
        <v>0.78552003783064506</v>
      </c>
      <c r="R3244" s="6">
        <f t="shared" si="303"/>
        <v>69.56513661202186</v>
      </c>
      <c r="S3244" t="str">
        <f t="shared" si="304"/>
        <v>theater</v>
      </c>
      <c r="T3244" s="7" t="str">
        <f t="shared" si="305"/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300"/>
        <v>42285.75</v>
      </c>
      <c r="K3245">
        <v>1442283562</v>
      </c>
      <c r="L3245" s="11">
        <f t="shared" si="301"/>
        <v>42261.846782407403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302"/>
        <v>0.97240792512458973</v>
      </c>
      <c r="R3245" s="6">
        <f t="shared" si="303"/>
        <v>115.87323943661971</v>
      </c>
      <c r="S3245" t="str">
        <f t="shared" si="304"/>
        <v>theater</v>
      </c>
      <c r="T3245" s="7" t="str">
        <f t="shared" si="305"/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300"/>
        <v>42705.485902777778</v>
      </c>
      <c r="K3246">
        <v>1478018382</v>
      </c>
      <c r="L3246" s="11">
        <f t="shared" si="301"/>
        <v>42675.444236111114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302"/>
        <v>0.97146326654523374</v>
      </c>
      <c r="R3246" s="6">
        <f t="shared" si="303"/>
        <v>23.869565217391305</v>
      </c>
      <c r="S3246" t="str">
        <f t="shared" si="304"/>
        <v>theater</v>
      </c>
      <c r="T3246" s="7" t="str">
        <f t="shared" si="305"/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300"/>
        <v>42166.833333333328</v>
      </c>
      <c r="K3247">
        <v>1431354258</v>
      </c>
      <c r="L3247" s="11">
        <f t="shared" si="301"/>
        <v>42135.35020833333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302"/>
        <v>0.95872899926953981</v>
      </c>
      <c r="R3247" s="6">
        <f t="shared" si="303"/>
        <v>81.125925925925927</v>
      </c>
      <c r="S3247" t="str">
        <f t="shared" si="304"/>
        <v>theater</v>
      </c>
      <c r="T3247" s="7" t="str">
        <f t="shared" si="305"/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300"/>
        <v>42258.915972222225</v>
      </c>
      <c r="K3248">
        <v>1439551200</v>
      </c>
      <c r="L3248" s="11">
        <f t="shared" si="301"/>
        <v>42230.222222222219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302"/>
        <v>0.89911886351375647</v>
      </c>
      <c r="R3248" s="6">
        <f t="shared" si="303"/>
        <v>57.626943005181346</v>
      </c>
      <c r="S3248" t="str">
        <f t="shared" si="304"/>
        <v>theater</v>
      </c>
      <c r="T3248" s="7" t="str">
        <f t="shared" si="305"/>
        <v>plays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300"/>
        <v>42197.184166666666</v>
      </c>
      <c r="K3249">
        <v>1434104712</v>
      </c>
      <c r="L3249" s="11">
        <f t="shared" si="301"/>
        <v>42167.184166666666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302"/>
        <v>0.94464386926128852</v>
      </c>
      <c r="R3249" s="6">
        <f t="shared" si="303"/>
        <v>46.429824561403507</v>
      </c>
      <c r="S3249" t="str">
        <f t="shared" si="304"/>
        <v>theater</v>
      </c>
      <c r="T3249" s="7" t="str">
        <f t="shared" si="305"/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300"/>
        <v>42098.596724537041</v>
      </c>
      <c r="K3250">
        <v>1425590357</v>
      </c>
      <c r="L3250" s="11">
        <f t="shared" si="301"/>
        <v>42068.638391203705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302"/>
        <v>0.99214551467548573</v>
      </c>
      <c r="R3250" s="6">
        <f t="shared" si="303"/>
        <v>60.475000000000001</v>
      </c>
      <c r="S3250" t="str">
        <f t="shared" si="304"/>
        <v>theater</v>
      </c>
      <c r="T3250" s="7" t="str">
        <f t="shared" si="305"/>
        <v>plays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300"/>
        <v>42175.496689814812</v>
      </c>
      <c r="K3251">
        <v>1432230914</v>
      </c>
      <c r="L3251" s="11">
        <f t="shared" si="301"/>
        <v>42145.496689814812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302"/>
        <v>0.95304106740599548</v>
      </c>
      <c r="R3251" s="6">
        <f t="shared" si="303"/>
        <v>65.579545454545453</v>
      </c>
      <c r="S3251" t="str">
        <f t="shared" si="304"/>
        <v>theater</v>
      </c>
      <c r="T3251" s="7" t="str">
        <f t="shared" si="305"/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300"/>
        <v>41948.533842592595</v>
      </c>
      <c r="K3252">
        <v>1412617724</v>
      </c>
      <c r="L3252" s="11">
        <f t="shared" si="301"/>
        <v>41918.492175925923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302"/>
        <v>0.98471718922325513</v>
      </c>
      <c r="R3252" s="6">
        <f t="shared" si="303"/>
        <v>119.1924882629108</v>
      </c>
      <c r="S3252" t="str">
        <f t="shared" si="304"/>
        <v>theater</v>
      </c>
      <c r="T3252" s="7" t="str">
        <f t="shared" si="305"/>
        <v>plays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300"/>
        <v>42176.481087962966</v>
      </c>
      <c r="K3253">
        <v>1432315966</v>
      </c>
      <c r="L3253" s="11">
        <f t="shared" si="301"/>
        <v>42146.481087962966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302"/>
        <v>0.90307043949428056</v>
      </c>
      <c r="R3253" s="6">
        <f t="shared" si="303"/>
        <v>83.05</v>
      </c>
      <c r="S3253" t="str">
        <f t="shared" si="304"/>
        <v>theater</v>
      </c>
      <c r="T3253" s="7" t="str">
        <f t="shared" si="305"/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300"/>
        <v>42620.222685185188</v>
      </c>
      <c r="K3254">
        <v>1470655240</v>
      </c>
      <c r="L3254" s="11">
        <f t="shared" si="301"/>
        <v>42590.222685185188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302"/>
        <v>0.78233657858136296</v>
      </c>
      <c r="R3254" s="6">
        <f t="shared" si="303"/>
        <v>57.52</v>
      </c>
      <c r="S3254" t="str">
        <f t="shared" si="304"/>
        <v>theater</v>
      </c>
      <c r="T3254" s="7" t="str">
        <f t="shared" si="305"/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300"/>
        <v>42620.90625</v>
      </c>
      <c r="K3255">
        <v>1471701028</v>
      </c>
      <c r="L3255" s="11">
        <f t="shared" si="301"/>
        <v>42602.326712962968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302"/>
        <v>0.98207709305180457</v>
      </c>
      <c r="R3255" s="6">
        <f t="shared" si="303"/>
        <v>177.08695652173913</v>
      </c>
      <c r="S3255" t="str">
        <f t="shared" si="304"/>
        <v>theater</v>
      </c>
      <c r="T3255" s="7" t="str">
        <f t="shared" si="305"/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300"/>
        <v>42088.794085648144</v>
      </c>
      <c r="K3256">
        <v>1424743409</v>
      </c>
      <c r="L3256" s="11">
        <f t="shared" si="301"/>
        <v>42058.835752314815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302"/>
        <v>0.98757929122193944</v>
      </c>
      <c r="R3256" s="6">
        <f t="shared" si="303"/>
        <v>70.771505376344081</v>
      </c>
      <c r="S3256" t="str">
        <f t="shared" si="304"/>
        <v>theater</v>
      </c>
      <c r="T3256" s="7" t="str">
        <f t="shared" si="305"/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300"/>
        <v>41919.518229166664</v>
      </c>
      <c r="K3257">
        <v>1410114375</v>
      </c>
      <c r="L3257" s="11">
        <f t="shared" si="301"/>
        <v>41889.518229166664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302"/>
        <v>0.5714285714285714</v>
      </c>
      <c r="R3257" s="6">
        <f t="shared" si="303"/>
        <v>29.166666666666668</v>
      </c>
      <c r="S3257" t="str">
        <f t="shared" si="304"/>
        <v>theater</v>
      </c>
      <c r="T3257" s="7" t="str">
        <f t="shared" si="305"/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300"/>
        <v>42165.915972222225</v>
      </c>
      <c r="K3258">
        <v>1432129577</v>
      </c>
      <c r="L3258" s="11">
        <f t="shared" si="301"/>
        <v>42144.323807870373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302"/>
        <v>0.78088396064344834</v>
      </c>
      <c r="R3258" s="6">
        <f t="shared" si="303"/>
        <v>72.76136363636364</v>
      </c>
      <c r="S3258" t="str">
        <f t="shared" si="304"/>
        <v>theater</v>
      </c>
      <c r="T3258" s="7" t="str">
        <f t="shared" si="305"/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300"/>
        <v>42788.309629629628</v>
      </c>
      <c r="K3259">
        <v>1485177952</v>
      </c>
      <c r="L3259" s="11">
        <f t="shared" si="301"/>
        <v>42758.309629629628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302"/>
        <v>0.94073819726339269</v>
      </c>
      <c r="R3259" s="6">
        <f t="shared" si="303"/>
        <v>51.853414634146333</v>
      </c>
      <c r="S3259" t="str">
        <f t="shared" si="304"/>
        <v>theater</v>
      </c>
      <c r="T3259" s="7" t="str">
        <f t="shared" si="305"/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300"/>
        <v>42012.637280092589</v>
      </c>
      <c r="K3260">
        <v>1418159861</v>
      </c>
      <c r="L3260" s="11">
        <f t="shared" si="301"/>
        <v>41982.637280092589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302"/>
        <v>0.95044127630685671</v>
      </c>
      <c r="R3260" s="6">
        <f t="shared" si="303"/>
        <v>98.2</v>
      </c>
      <c r="S3260" t="str">
        <f t="shared" si="304"/>
        <v>theater</v>
      </c>
      <c r="T3260" s="7" t="str">
        <f t="shared" si="305"/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300"/>
        <v>42643.915972222225</v>
      </c>
      <c r="K3261">
        <v>1472753745</v>
      </c>
      <c r="L3261" s="11">
        <f t="shared" si="301"/>
        <v>42614.510937500003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302"/>
        <v>0.94190494131522695</v>
      </c>
      <c r="R3261" s="6">
        <f t="shared" si="303"/>
        <v>251.7381443298969</v>
      </c>
      <c r="S3261" t="str">
        <f t="shared" si="304"/>
        <v>theater</v>
      </c>
      <c r="T3261" s="7" t="str">
        <f t="shared" si="305"/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300"/>
        <v>42338.464328703703</v>
      </c>
      <c r="K3262">
        <v>1445875718</v>
      </c>
      <c r="L3262" s="11">
        <f t="shared" si="301"/>
        <v>42303.422662037032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302"/>
        <v>0.91541559868180156</v>
      </c>
      <c r="R3262" s="6">
        <f t="shared" si="303"/>
        <v>74.821917808219183</v>
      </c>
      <c r="S3262" t="str">
        <f t="shared" si="304"/>
        <v>theater</v>
      </c>
      <c r="T3262" s="7" t="str">
        <f t="shared" si="305"/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300"/>
        <v>42201.475416666668</v>
      </c>
      <c r="K3263">
        <v>1434475476</v>
      </c>
      <c r="L3263" s="11">
        <f t="shared" si="301"/>
        <v>42171.475416666668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302"/>
        <v>0.99547511312217196</v>
      </c>
      <c r="R3263" s="6">
        <f t="shared" si="303"/>
        <v>67.65306122448979</v>
      </c>
      <c r="S3263" t="str">
        <f t="shared" si="304"/>
        <v>theater</v>
      </c>
      <c r="T3263" s="7" t="str">
        <f t="shared" si="305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300"/>
        <v>41994.916666666672</v>
      </c>
      <c r="K3264">
        <v>1416555262</v>
      </c>
      <c r="L3264" s="11">
        <f t="shared" si="301"/>
        <v>41964.065532407403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302"/>
        <v>0.97048763026012252</v>
      </c>
      <c r="R3264" s="6">
        <f t="shared" si="303"/>
        <v>93.81343283582089</v>
      </c>
      <c r="S3264" t="str">
        <f t="shared" si="304"/>
        <v>theater</v>
      </c>
      <c r="T3264" s="7" t="str">
        <f t="shared" si="305"/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300"/>
        <v>42307.625</v>
      </c>
      <c r="K3265">
        <v>1444220588</v>
      </c>
      <c r="L3265" s="11">
        <f t="shared" si="301"/>
        <v>42284.266064814816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302"/>
        <v>0.89153258016660963</v>
      </c>
      <c r="R3265" s="6">
        <f t="shared" si="303"/>
        <v>41.237647058823526</v>
      </c>
      <c r="S3265" t="str">
        <f t="shared" si="304"/>
        <v>theater</v>
      </c>
      <c r="T3265" s="7" t="str">
        <f t="shared" si="305"/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300"/>
        <v>42032.666666666672</v>
      </c>
      <c r="K3266">
        <v>1421089938</v>
      </c>
      <c r="L3266" s="11">
        <f t="shared" si="301"/>
        <v>42016.550208333334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302"/>
        <v>0.970873786407767</v>
      </c>
      <c r="R3266" s="6">
        <f t="shared" si="303"/>
        <v>52.551020408163268</v>
      </c>
      <c r="S3266" t="str">
        <f t="shared" si="304"/>
        <v>theater</v>
      </c>
      <c r="T3266" s="7" t="str">
        <f t="shared" si="305"/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306">(I3267/86400)+25569+(-6/24)</f>
        <v>42341.458333333328</v>
      </c>
      <c r="K3267">
        <v>1446570315</v>
      </c>
      <c r="L3267" s="11">
        <f t="shared" ref="L3267:L3330" si="307">(K3267/86400)+25569+(-6/24)</f>
        <v>42311.461979166663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308">D3267/E3267</f>
        <v>0.6097560975609756</v>
      </c>
      <c r="R3267" s="6">
        <f t="shared" ref="R3267:R3330" si="309">E3267/N3267</f>
        <v>70.285714285714292</v>
      </c>
      <c r="S3267" t="str">
        <f t="shared" ref="S3267:S3330" si="310">LEFT(P3267,SEARCH("/",P3267,1)-1)</f>
        <v>theater</v>
      </c>
      <c r="T3267" s="7" t="str">
        <f t="shared" ref="T3267:T3330" si="311">RIGHT(P3267,LEN(P3267) - SEARCH("/", P3267, SEARCH("/", P3267)))</f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306"/>
        <v>42167.625</v>
      </c>
      <c r="K3268">
        <v>1431435122</v>
      </c>
      <c r="L3268" s="11">
        <f t="shared" si="307"/>
        <v>42136.286134259259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308"/>
        <v>0.76171131141297443</v>
      </c>
      <c r="R3268" s="6">
        <f t="shared" si="309"/>
        <v>48.325153374233132</v>
      </c>
      <c r="S3268" t="str">
        <f t="shared" si="310"/>
        <v>theater</v>
      </c>
      <c r="T3268" s="7" t="str">
        <f t="shared" si="311"/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306"/>
        <v>42202.507638888885</v>
      </c>
      <c r="K3269">
        <v>1434564660</v>
      </c>
      <c r="L3269" s="11">
        <f t="shared" si="307"/>
        <v>42172.507638888885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308"/>
        <v>0.97943192948090108</v>
      </c>
      <c r="R3269" s="6">
        <f t="shared" si="309"/>
        <v>53.177083333333336</v>
      </c>
      <c r="S3269" t="str">
        <f t="shared" si="310"/>
        <v>theater</v>
      </c>
      <c r="T3269" s="7" t="str">
        <f t="shared" si="311"/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306"/>
        <v>42606.65425925926</v>
      </c>
      <c r="K3270">
        <v>1470692528</v>
      </c>
      <c r="L3270" s="11">
        <f t="shared" si="307"/>
        <v>42590.65425925926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308"/>
        <v>0.78125</v>
      </c>
      <c r="R3270" s="6">
        <f t="shared" si="309"/>
        <v>60.952380952380949</v>
      </c>
      <c r="S3270" t="str">
        <f t="shared" si="310"/>
        <v>theater</v>
      </c>
      <c r="T3270" s="7" t="str">
        <f t="shared" si="311"/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306"/>
        <v>42171.208333333328</v>
      </c>
      <c r="K3271">
        <v>1431509397</v>
      </c>
      <c r="L3271" s="11">
        <f t="shared" si="307"/>
        <v>42137.145798611113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308"/>
        <v>0.98522167487684731</v>
      </c>
      <c r="R3271" s="6">
        <f t="shared" si="309"/>
        <v>116</v>
      </c>
      <c r="S3271" t="str">
        <f t="shared" si="310"/>
        <v>theater</v>
      </c>
      <c r="T3271" s="7" t="str">
        <f t="shared" si="311"/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306"/>
        <v>42197.283159722225</v>
      </c>
      <c r="K3272">
        <v>1434113265</v>
      </c>
      <c r="L3272" s="11">
        <f t="shared" si="307"/>
        <v>42167.283159722225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308"/>
        <v>0.98360655737704916</v>
      </c>
      <c r="R3272" s="6">
        <f t="shared" si="309"/>
        <v>61</v>
      </c>
      <c r="S3272" t="str">
        <f t="shared" si="310"/>
        <v>theater</v>
      </c>
      <c r="T3272" s="7" t="str">
        <f t="shared" si="311"/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306"/>
        <v>41945.228877314818</v>
      </c>
      <c r="K3273">
        <v>1412332175</v>
      </c>
      <c r="L3273" s="11">
        <f t="shared" si="307"/>
        <v>41915.187210648146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308"/>
        <v>0.76923076923076927</v>
      </c>
      <c r="R3273" s="6">
        <f t="shared" si="309"/>
        <v>38.235294117647058</v>
      </c>
      <c r="S3273" t="str">
        <f t="shared" si="310"/>
        <v>theater</v>
      </c>
      <c r="T3273" s="7" t="str">
        <f t="shared" si="311"/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306"/>
        <v>42314.291770833333</v>
      </c>
      <c r="K3274">
        <v>1444219209</v>
      </c>
      <c r="L3274" s="11">
        <f t="shared" si="307"/>
        <v>42284.250104166669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308"/>
        <v>0.64754257592436704</v>
      </c>
      <c r="R3274" s="6">
        <f t="shared" si="309"/>
        <v>106.50344827586207</v>
      </c>
      <c r="S3274" t="str">
        <f t="shared" si="310"/>
        <v>theater</v>
      </c>
      <c r="T3274" s="7" t="str">
        <f t="shared" si="311"/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306"/>
        <v>42627.541666666672</v>
      </c>
      <c r="K3275">
        <v>1472498042</v>
      </c>
      <c r="L3275" s="11">
        <f t="shared" si="307"/>
        <v>42611.551412037035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308"/>
        <v>0.93109869646182497</v>
      </c>
      <c r="R3275" s="6">
        <f t="shared" si="309"/>
        <v>204.57142857142858</v>
      </c>
      <c r="S3275" t="str">
        <f t="shared" si="310"/>
        <v>theater</v>
      </c>
      <c r="T3275" s="7" t="str">
        <f t="shared" si="311"/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306"/>
        <v>42444.625</v>
      </c>
      <c r="K3276">
        <v>1454259272</v>
      </c>
      <c r="L3276" s="11">
        <f t="shared" si="307"/>
        <v>42400.454537037032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308"/>
        <v>0.98694683221903856</v>
      </c>
      <c r="R3276" s="6">
        <f t="shared" si="309"/>
        <v>54.912587412587413</v>
      </c>
      <c r="S3276" t="str">
        <f t="shared" si="310"/>
        <v>theater</v>
      </c>
      <c r="T3276" s="7" t="str">
        <f t="shared" si="311"/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306"/>
        <v>42043.9375</v>
      </c>
      <c r="K3277">
        <v>1421183271</v>
      </c>
      <c r="L3277" s="11">
        <f t="shared" si="307"/>
        <v>42017.63045138889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308"/>
        <v>0.99722991689750695</v>
      </c>
      <c r="R3277" s="6">
        <f t="shared" si="309"/>
        <v>150.41666666666666</v>
      </c>
      <c r="S3277" t="str">
        <f t="shared" si="310"/>
        <v>theater</v>
      </c>
      <c r="T3277" s="7" t="str">
        <f t="shared" si="311"/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306"/>
        <v>42460.915972222225</v>
      </c>
      <c r="K3278">
        <v>1456526879</v>
      </c>
      <c r="L3278" s="11">
        <f t="shared" si="307"/>
        <v>42426.699988425928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308"/>
        <v>0.85583872194750854</v>
      </c>
      <c r="R3278" s="6">
        <f t="shared" si="309"/>
        <v>52.58</v>
      </c>
      <c r="S3278" t="str">
        <f t="shared" si="310"/>
        <v>theater</v>
      </c>
      <c r="T3278" s="7" t="str">
        <f t="shared" si="311"/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306"/>
        <v>41961.474606481483</v>
      </c>
      <c r="K3279">
        <v>1413735806</v>
      </c>
      <c r="L3279" s="11">
        <f t="shared" si="307"/>
        <v>41931.432939814811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308"/>
        <v>0.92081031307550643</v>
      </c>
      <c r="R3279" s="6">
        <f t="shared" si="309"/>
        <v>54.3</v>
      </c>
      <c r="S3279" t="str">
        <f t="shared" si="310"/>
        <v>theater</v>
      </c>
      <c r="T3279" s="7" t="str">
        <f t="shared" si="311"/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306"/>
        <v>42154.598414351851</v>
      </c>
      <c r="K3280">
        <v>1430425303</v>
      </c>
      <c r="L3280" s="11">
        <f t="shared" si="307"/>
        <v>42124.598414351851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308"/>
        <v>0.96711798839458418</v>
      </c>
      <c r="R3280" s="6">
        <f t="shared" si="309"/>
        <v>76.029411764705884</v>
      </c>
      <c r="S3280" t="str">
        <f t="shared" si="310"/>
        <v>theater</v>
      </c>
      <c r="T3280" s="7" t="str">
        <f t="shared" si="311"/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306"/>
        <v>42460.81086805556</v>
      </c>
      <c r="K3281">
        <v>1456885659</v>
      </c>
      <c r="L3281" s="11">
        <f t="shared" si="307"/>
        <v>42430.852534722224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308"/>
        <v>0.87507543753771877</v>
      </c>
      <c r="R3281" s="6">
        <f t="shared" si="309"/>
        <v>105.2063492063492</v>
      </c>
      <c r="S3281" t="str">
        <f t="shared" si="310"/>
        <v>theater</v>
      </c>
      <c r="T3281" s="7" t="str">
        <f t="shared" si="311"/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306"/>
        <v>42155.958333333328</v>
      </c>
      <c r="K3282">
        <v>1430158198</v>
      </c>
      <c r="L3282" s="11">
        <f t="shared" si="307"/>
        <v>42121.506921296299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308"/>
        <v>0.970873786407767</v>
      </c>
      <c r="R3282" s="6">
        <f t="shared" si="309"/>
        <v>68.666666666666671</v>
      </c>
      <c r="S3282" t="str">
        <f t="shared" si="310"/>
        <v>theater</v>
      </c>
      <c r="T3282" s="7" t="str">
        <f t="shared" si="311"/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306"/>
        <v>42248.769733796296</v>
      </c>
      <c r="K3283">
        <v>1438561705</v>
      </c>
      <c r="L3283" s="11">
        <f t="shared" si="307"/>
        <v>42218.769733796296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308"/>
        <v>0.82236842105263153</v>
      </c>
      <c r="R3283" s="6">
        <f t="shared" si="309"/>
        <v>129.36170212765958</v>
      </c>
      <c r="S3283" t="str">
        <f t="shared" si="310"/>
        <v>theater</v>
      </c>
      <c r="T3283" s="7" t="str">
        <f t="shared" si="311"/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306"/>
        <v>42488.94430555556</v>
      </c>
      <c r="K3284">
        <v>1458103188</v>
      </c>
      <c r="L3284" s="11">
        <f t="shared" si="307"/>
        <v>42444.94430555556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308"/>
        <v>0.97421473578353579</v>
      </c>
      <c r="R3284" s="6">
        <f t="shared" si="309"/>
        <v>134.26371308016877</v>
      </c>
      <c r="S3284" t="str">
        <f t="shared" si="310"/>
        <v>theater</v>
      </c>
      <c r="T3284" s="7" t="str">
        <f t="shared" si="311"/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306"/>
        <v>42410.625</v>
      </c>
      <c r="K3285">
        <v>1452448298</v>
      </c>
      <c r="L3285" s="11">
        <f t="shared" si="307"/>
        <v>42379.49418981481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308"/>
        <v>0.95465393794749398</v>
      </c>
      <c r="R3285" s="6">
        <f t="shared" si="309"/>
        <v>17.829787234042552</v>
      </c>
      <c r="S3285" t="str">
        <f t="shared" si="310"/>
        <v>theater</v>
      </c>
      <c r="T3285" s="7" t="str">
        <f t="shared" si="311"/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306"/>
        <v>42397.999305555553</v>
      </c>
      <c r="K3286">
        <v>1452546853</v>
      </c>
      <c r="L3286" s="11">
        <f t="shared" si="307"/>
        <v>42380.634872685187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308"/>
        <v>0.98425196850393704</v>
      </c>
      <c r="R3286" s="6">
        <f t="shared" si="309"/>
        <v>203.2</v>
      </c>
      <c r="S3286" t="str">
        <f t="shared" si="310"/>
        <v>theater</v>
      </c>
      <c r="T3286" s="7" t="str">
        <f t="shared" si="311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306"/>
        <v>42793.958333333328</v>
      </c>
      <c r="K3287">
        <v>1485556626</v>
      </c>
      <c r="L3287" s="11">
        <f t="shared" si="307"/>
        <v>42762.692430555559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308"/>
        <v>0.89204139900071378</v>
      </c>
      <c r="R3287" s="6">
        <f t="shared" si="309"/>
        <v>69.18518518518519</v>
      </c>
      <c r="S3287" t="str">
        <f t="shared" si="310"/>
        <v>theater</v>
      </c>
      <c r="T3287" s="7" t="str">
        <f t="shared" si="311"/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306"/>
        <v>42597.590069444443</v>
      </c>
      <c r="K3288">
        <v>1468699782</v>
      </c>
      <c r="L3288" s="11">
        <f t="shared" si="307"/>
        <v>42567.590069444443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308"/>
        <v>0.98264002620373403</v>
      </c>
      <c r="R3288" s="6">
        <f t="shared" si="309"/>
        <v>125.12295081967213</v>
      </c>
      <c r="S3288" t="str">
        <f t="shared" si="310"/>
        <v>theater</v>
      </c>
      <c r="T3288" s="7" t="str">
        <f t="shared" si="311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306"/>
        <v>42336.500324074077</v>
      </c>
      <c r="K3289">
        <v>1446573628</v>
      </c>
      <c r="L3289" s="11">
        <f t="shared" si="307"/>
        <v>42311.500324074077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308"/>
        <v>1</v>
      </c>
      <c r="R3289" s="6">
        <f t="shared" si="309"/>
        <v>73.529411764705884</v>
      </c>
      <c r="S3289" t="str">
        <f t="shared" si="310"/>
        <v>theater</v>
      </c>
      <c r="T3289" s="7" t="str">
        <f t="shared" si="311"/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306"/>
        <v>42541.708333333328</v>
      </c>
      <c r="K3290">
        <v>1463337315</v>
      </c>
      <c r="L3290" s="11">
        <f t="shared" si="307"/>
        <v>42505.524479166663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308"/>
        <v>0.99735799866154562</v>
      </c>
      <c r="R3290" s="6">
        <f t="shared" si="309"/>
        <v>48.437149758454105</v>
      </c>
      <c r="S3290" t="str">
        <f t="shared" si="310"/>
        <v>theater</v>
      </c>
      <c r="T3290" s="7" t="str">
        <f t="shared" si="311"/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306"/>
        <v>42786.118078703701</v>
      </c>
      <c r="K3291">
        <v>1485161402</v>
      </c>
      <c r="L3291" s="11">
        <f t="shared" si="307"/>
        <v>42758.118078703701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308"/>
        <v>0.75164233850964357</v>
      </c>
      <c r="R3291" s="6">
        <f t="shared" si="309"/>
        <v>26.608400000000003</v>
      </c>
      <c r="S3291" t="str">
        <f t="shared" si="310"/>
        <v>theater</v>
      </c>
      <c r="T3291" s="7" t="str">
        <f t="shared" si="311"/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306"/>
        <v>42805.26494212963</v>
      </c>
      <c r="K3292">
        <v>1486642891</v>
      </c>
      <c r="L3292" s="11">
        <f t="shared" si="307"/>
        <v>42775.26494212963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308"/>
        <v>0.82508250825082508</v>
      </c>
      <c r="R3292" s="6">
        <f t="shared" si="309"/>
        <v>33.666666666666664</v>
      </c>
      <c r="S3292" t="str">
        <f t="shared" si="310"/>
        <v>theater</v>
      </c>
      <c r="T3292" s="7" t="str">
        <f t="shared" si="311"/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306"/>
        <v>42263.915972222225</v>
      </c>
      <c r="K3293">
        <v>1439743900</v>
      </c>
      <c r="L3293" s="11">
        <f t="shared" si="307"/>
        <v>42232.452546296292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308"/>
        <v>0.8771929824561403</v>
      </c>
      <c r="R3293" s="6">
        <f t="shared" si="309"/>
        <v>40.714285714285715</v>
      </c>
      <c r="S3293" t="str">
        <f t="shared" si="310"/>
        <v>theater</v>
      </c>
      <c r="T3293" s="7" t="str">
        <f t="shared" si="311"/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306"/>
        <v>42342.561898148153</v>
      </c>
      <c r="K3294">
        <v>1444069748</v>
      </c>
      <c r="L3294" s="11">
        <f t="shared" si="307"/>
        <v>42282.520231481481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308"/>
        <v>0.34948096885813151</v>
      </c>
      <c r="R3294" s="6">
        <f t="shared" si="309"/>
        <v>19.266666666666666</v>
      </c>
      <c r="S3294" t="str">
        <f t="shared" si="310"/>
        <v>theater</v>
      </c>
      <c r="T3294" s="7" t="str">
        <f t="shared" si="311"/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306"/>
        <v>42798.175370370373</v>
      </c>
      <c r="K3295">
        <v>1486030352</v>
      </c>
      <c r="L3295" s="11">
        <f t="shared" si="307"/>
        <v>42768.175370370373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308"/>
        <v>0.58670143415906129</v>
      </c>
      <c r="R3295" s="6">
        <f t="shared" si="309"/>
        <v>84.285714285714292</v>
      </c>
      <c r="S3295" t="str">
        <f t="shared" si="310"/>
        <v>theater</v>
      </c>
      <c r="T3295" s="7" t="str">
        <f t="shared" si="311"/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306"/>
        <v>42171.291134259256</v>
      </c>
      <c r="K3296">
        <v>1431867554</v>
      </c>
      <c r="L3296" s="11">
        <f t="shared" si="307"/>
        <v>42141.291134259256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308"/>
        <v>0.84507042253521125</v>
      </c>
      <c r="R3296" s="6">
        <f t="shared" si="309"/>
        <v>29.583333333333332</v>
      </c>
      <c r="S3296" t="str">
        <f t="shared" si="310"/>
        <v>theater</v>
      </c>
      <c r="T3296" s="7" t="str">
        <f t="shared" si="311"/>
        <v>plays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306"/>
        <v>42639.192465277782</v>
      </c>
      <c r="K3297">
        <v>1472294229</v>
      </c>
      <c r="L3297" s="11">
        <f t="shared" si="307"/>
        <v>42609.192465277782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308"/>
        <v>0.97220871932334274</v>
      </c>
      <c r="R3297" s="6">
        <f t="shared" si="309"/>
        <v>26.667037037037037</v>
      </c>
      <c r="S3297" t="str">
        <f t="shared" si="310"/>
        <v>theater</v>
      </c>
      <c r="T3297" s="7" t="str">
        <f t="shared" si="311"/>
        <v>plays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306"/>
        <v>42330.666666666672</v>
      </c>
      <c r="K3298">
        <v>1446401372</v>
      </c>
      <c r="L3298" s="11">
        <f t="shared" si="307"/>
        <v>42309.506620370375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308"/>
        <v>0.69412309116149928</v>
      </c>
      <c r="R3298" s="6">
        <f t="shared" si="309"/>
        <v>45.978723404255319</v>
      </c>
      <c r="S3298" t="str">
        <f t="shared" si="310"/>
        <v>theater</v>
      </c>
      <c r="T3298" s="7" t="str">
        <f t="shared" si="311"/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306"/>
        <v>42212.707638888889</v>
      </c>
      <c r="K3299">
        <v>1436380256</v>
      </c>
      <c r="L3299" s="11">
        <f t="shared" si="307"/>
        <v>42193.521481481483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308"/>
        <v>0.99927325581395354</v>
      </c>
      <c r="R3299" s="6">
        <f t="shared" si="309"/>
        <v>125.09090909090909</v>
      </c>
      <c r="S3299" t="str">
        <f t="shared" si="310"/>
        <v>theater</v>
      </c>
      <c r="T3299" s="7" t="str">
        <f t="shared" si="311"/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306"/>
        <v>42259.75</v>
      </c>
      <c r="K3300">
        <v>1440370768</v>
      </c>
      <c r="L3300" s="11">
        <f t="shared" si="307"/>
        <v>42239.707962962959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308"/>
        <v>0.98299420033421803</v>
      </c>
      <c r="R3300" s="6">
        <f t="shared" si="309"/>
        <v>141.29166666666666</v>
      </c>
      <c r="S3300" t="str">
        <f t="shared" si="310"/>
        <v>theater</v>
      </c>
      <c r="T3300" s="7" t="str">
        <f t="shared" si="311"/>
        <v>plays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306"/>
        <v>42291.667395833334</v>
      </c>
      <c r="K3301">
        <v>1442268063</v>
      </c>
      <c r="L3301" s="11">
        <f t="shared" si="307"/>
        <v>42261.667395833334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308"/>
        <v>0.86058519793459554</v>
      </c>
      <c r="R3301" s="6">
        <f t="shared" si="309"/>
        <v>55.333333333333336</v>
      </c>
      <c r="S3301" t="str">
        <f t="shared" si="310"/>
        <v>theater</v>
      </c>
      <c r="T3301" s="7" t="str">
        <f t="shared" si="311"/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306"/>
        <v>42123.493773148148</v>
      </c>
      <c r="K3302">
        <v>1428515462</v>
      </c>
      <c r="L3302" s="11">
        <f t="shared" si="307"/>
        <v>42102.493773148148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308"/>
        <v>0.73439412484700117</v>
      </c>
      <c r="R3302" s="6">
        <f t="shared" si="309"/>
        <v>46.420454545454547</v>
      </c>
      <c r="S3302" t="str">
        <f t="shared" si="310"/>
        <v>theater</v>
      </c>
      <c r="T3302" s="7" t="str">
        <f t="shared" si="311"/>
        <v>plays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306"/>
        <v>42583.040972222225</v>
      </c>
      <c r="K3303">
        <v>1466185176</v>
      </c>
      <c r="L3303" s="11">
        <f t="shared" si="307"/>
        <v>42538.485833333332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308"/>
        <v>0.7492507492507493</v>
      </c>
      <c r="R3303" s="6">
        <f t="shared" si="309"/>
        <v>57.2</v>
      </c>
      <c r="S3303" t="str">
        <f t="shared" si="310"/>
        <v>theater</v>
      </c>
      <c r="T3303" s="7" t="str">
        <f t="shared" si="311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306"/>
        <v>42711.10157407407</v>
      </c>
      <c r="K3304">
        <v>1478507176</v>
      </c>
      <c r="L3304" s="11">
        <f t="shared" si="307"/>
        <v>42681.10157407407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308"/>
        <v>0.9671848013816926</v>
      </c>
      <c r="R3304" s="6">
        <f t="shared" si="309"/>
        <v>173.7</v>
      </c>
      <c r="S3304" t="str">
        <f t="shared" si="310"/>
        <v>theater</v>
      </c>
      <c r="T3304" s="7" t="str">
        <f t="shared" si="311"/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306"/>
        <v>42091.359768518523</v>
      </c>
      <c r="K3305">
        <v>1424533084</v>
      </c>
      <c r="L3305" s="11">
        <f t="shared" si="307"/>
        <v>42056.40143518518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308"/>
        <v>0.86289549376797703</v>
      </c>
      <c r="R3305" s="6">
        <f t="shared" si="309"/>
        <v>59.6</v>
      </c>
      <c r="S3305" t="str">
        <f t="shared" si="310"/>
        <v>theater</v>
      </c>
      <c r="T3305" s="7" t="str">
        <f t="shared" si="311"/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306"/>
        <v>42726.374444444446</v>
      </c>
      <c r="K3306">
        <v>1479826752</v>
      </c>
      <c r="L3306" s="11">
        <f t="shared" si="307"/>
        <v>42696.374444444446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308"/>
        <v>0.95678520172221337</v>
      </c>
      <c r="R3306" s="6">
        <f t="shared" si="309"/>
        <v>89.585714285714289</v>
      </c>
      <c r="S3306" t="str">
        <f t="shared" si="310"/>
        <v>theater</v>
      </c>
      <c r="T3306" s="7" t="str">
        <f t="shared" si="311"/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306"/>
        <v>42216.605879629627</v>
      </c>
      <c r="K3307">
        <v>1435782748</v>
      </c>
      <c r="L3307" s="11">
        <f t="shared" si="307"/>
        <v>42186.605879629627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308"/>
        <v>0.98015192354814995</v>
      </c>
      <c r="R3307" s="6">
        <f t="shared" si="309"/>
        <v>204.05</v>
      </c>
      <c r="S3307" t="str">
        <f t="shared" si="310"/>
        <v>theater</v>
      </c>
      <c r="T3307" s="7" t="str">
        <f t="shared" si="311"/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306"/>
        <v>42530.875</v>
      </c>
      <c r="K3308">
        <v>1462252542</v>
      </c>
      <c r="L3308" s="11">
        <f t="shared" si="307"/>
        <v>42492.969236111108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308"/>
        <v>0.57034220532319391</v>
      </c>
      <c r="R3308" s="6">
        <f t="shared" si="309"/>
        <v>48.703703703703702</v>
      </c>
      <c r="S3308" t="str">
        <f t="shared" si="310"/>
        <v>theater</v>
      </c>
      <c r="T3308" s="7" t="str">
        <f t="shared" si="311"/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306"/>
        <v>42504.807164351849</v>
      </c>
      <c r="K3309">
        <v>1460683339</v>
      </c>
      <c r="L3309" s="11">
        <f t="shared" si="307"/>
        <v>42474.807164351849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308"/>
        <v>0.9373828271466067</v>
      </c>
      <c r="R3309" s="6">
        <f t="shared" si="309"/>
        <v>53.339999999999996</v>
      </c>
      <c r="S3309" t="str">
        <f t="shared" si="310"/>
        <v>theater</v>
      </c>
      <c r="T3309" s="7" t="str">
        <f t="shared" si="311"/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306"/>
        <v>42473.626909722225</v>
      </c>
      <c r="K3310">
        <v>1458766965</v>
      </c>
      <c r="L3310" s="11">
        <f t="shared" si="307"/>
        <v>42452.626909722225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308"/>
        <v>0.81775700934579443</v>
      </c>
      <c r="R3310" s="6">
        <f t="shared" si="309"/>
        <v>75.087719298245617</v>
      </c>
      <c r="S3310" t="str">
        <f t="shared" si="310"/>
        <v>theater</v>
      </c>
      <c r="T3310" s="7" t="str">
        <f t="shared" si="311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306"/>
        <v>42659.400208333333</v>
      </c>
      <c r="K3311">
        <v>1473953778</v>
      </c>
      <c r="L3311" s="11">
        <f t="shared" si="307"/>
        <v>42628.400208333333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308"/>
        <v>0.62724014336917566</v>
      </c>
      <c r="R3311" s="6">
        <f t="shared" si="309"/>
        <v>18</v>
      </c>
      <c r="S3311" t="str">
        <f t="shared" si="310"/>
        <v>theater</v>
      </c>
      <c r="T3311" s="7" t="str">
        <f t="shared" si="311"/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306"/>
        <v>42283.678530092591</v>
      </c>
      <c r="K3312">
        <v>1441577825</v>
      </c>
      <c r="L3312" s="11">
        <f t="shared" si="307"/>
        <v>42253.678530092591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308"/>
        <v>0.99923136049192929</v>
      </c>
      <c r="R3312" s="6">
        <f t="shared" si="309"/>
        <v>209.83870967741936</v>
      </c>
      <c r="S3312" t="str">
        <f t="shared" si="310"/>
        <v>theater</v>
      </c>
      <c r="T3312" s="7" t="str">
        <f t="shared" si="311"/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306"/>
        <v>42294.04178240741</v>
      </c>
      <c r="K3313">
        <v>1442473210</v>
      </c>
      <c r="L3313" s="11">
        <f t="shared" si="307"/>
        <v>42264.04178240741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308"/>
        <v>0.91041514930808454</v>
      </c>
      <c r="R3313" s="6">
        <f t="shared" si="309"/>
        <v>61.022222222222226</v>
      </c>
      <c r="S3313" t="str">
        <f t="shared" si="310"/>
        <v>theater</v>
      </c>
      <c r="T3313" s="7" t="str">
        <f t="shared" si="311"/>
        <v>plays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306"/>
        <v>42685.666666666672</v>
      </c>
      <c r="K3314">
        <v>1477077946</v>
      </c>
      <c r="L3314" s="11">
        <f t="shared" si="307"/>
        <v>42664.559560185182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308"/>
        <v>0.99960015993602558</v>
      </c>
      <c r="R3314" s="6">
        <f t="shared" si="309"/>
        <v>61</v>
      </c>
      <c r="S3314" t="str">
        <f t="shared" si="310"/>
        <v>theater</v>
      </c>
      <c r="T3314" s="7" t="str">
        <f t="shared" si="311"/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306"/>
        <v>42395.791666666672</v>
      </c>
      <c r="K3315">
        <v>1452664317</v>
      </c>
      <c r="L3315" s="11">
        <f t="shared" si="307"/>
        <v>42381.994409722218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308"/>
        <v>0.86169754416199917</v>
      </c>
      <c r="R3315" s="6">
        <f t="shared" si="309"/>
        <v>80.034482758620683</v>
      </c>
      <c r="S3315" t="str">
        <f t="shared" si="310"/>
        <v>theater</v>
      </c>
      <c r="T3315" s="7" t="str">
        <f t="shared" si="311"/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306"/>
        <v>42132.586805555555</v>
      </c>
      <c r="K3316">
        <v>1428733511</v>
      </c>
      <c r="L3316" s="11">
        <f t="shared" si="307"/>
        <v>42105.017488425925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308"/>
        <v>0.47449584816132861</v>
      </c>
      <c r="R3316" s="6">
        <f t="shared" si="309"/>
        <v>29.068965517241381</v>
      </c>
      <c r="S3316" t="str">
        <f t="shared" si="310"/>
        <v>theater</v>
      </c>
      <c r="T3316" s="7" t="str">
        <f t="shared" si="311"/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306"/>
        <v>42496.053715277776</v>
      </c>
      <c r="K3317">
        <v>1459927041</v>
      </c>
      <c r="L3317" s="11">
        <f t="shared" si="307"/>
        <v>42466.053715277776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308"/>
        <v>0.90909090909090906</v>
      </c>
      <c r="R3317" s="6">
        <f t="shared" si="309"/>
        <v>49.438202247191015</v>
      </c>
      <c r="S3317" t="str">
        <f t="shared" si="310"/>
        <v>theater</v>
      </c>
      <c r="T3317" s="7" t="str">
        <f t="shared" si="311"/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306"/>
        <v>41859.329166666663</v>
      </c>
      <c r="K3318">
        <v>1404680075</v>
      </c>
      <c r="L3318" s="11">
        <f t="shared" si="307"/>
        <v>41826.621238425927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308"/>
        <v>0.99913340903944603</v>
      </c>
      <c r="R3318" s="6">
        <f t="shared" si="309"/>
        <v>93.977440000000001</v>
      </c>
      <c r="S3318" t="str">
        <f t="shared" si="310"/>
        <v>theater</v>
      </c>
      <c r="T3318" s="7" t="str">
        <f t="shared" si="311"/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306"/>
        <v>42528.789629629631</v>
      </c>
      <c r="K3319">
        <v>1462755424</v>
      </c>
      <c r="L3319" s="11">
        <f t="shared" si="307"/>
        <v>42498.789629629631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308"/>
        <v>0.94170403587443952</v>
      </c>
      <c r="R3319" s="6">
        <f t="shared" si="309"/>
        <v>61.944444444444443</v>
      </c>
      <c r="S3319" t="str">
        <f t="shared" si="310"/>
        <v>theater</v>
      </c>
      <c r="T3319" s="7" t="str">
        <f t="shared" si="311"/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306"/>
        <v>42470.854166666672</v>
      </c>
      <c r="K3320">
        <v>1456902893</v>
      </c>
      <c r="L3320" s="11">
        <f t="shared" si="307"/>
        <v>42431.052002314813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308"/>
        <v>0.79617834394904463</v>
      </c>
      <c r="R3320" s="6">
        <f t="shared" si="309"/>
        <v>78.5</v>
      </c>
      <c r="S3320" t="str">
        <f t="shared" si="310"/>
        <v>theater</v>
      </c>
      <c r="T3320" s="7" t="str">
        <f t="shared" si="311"/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306"/>
        <v>42035.335486111115</v>
      </c>
      <c r="K3321">
        <v>1418824986</v>
      </c>
      <c r="L3321" s="11">
        <f t="shared" si="307"/>
        <v>41990.335486111115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308"/>
        <v>0.92592592592592593</v>
      </c>
      <c r="R3321" s="6">
        <f t="shared" si="309"/>
        <v>33.75</v>
      </c>
      <c r="S3321" t="str">
        <f t="shared" si="310"/>
        <v>theater</v>
      </c>
      <c r="T3321" s="7" t="str">
        <f t="shared" si="311"/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306"/>
        <v>42542.795798611114</v>
      </c>
      <c r="K3322">
        <v>1463965557</v>
      </c>
      <c r="L3322" s="11">
        <f t="shared" si="307"/>
        <v>42512.795798611114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308"/>
        <v>0.99009900990099009</v>
      </c>
      <c r="R3322" s="6">
        <f t="shared" si="309"/>
        <v>66.44736842105263</v>
      </c>
      <c r="S3322" t="str">
        <f t="shared" si="310"/>
        <v>theater</v>
      </c>
      <c r="T3322" s="7" t="str">
        <f t="shared" si="311"/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306"/>
        <v>41927.915972222225</v>
      </c>
      <c r="K3323">
        <v>1412216665</v>
      </c>
      <c r="L3323" s="11">
        <f t="shared" si="307"/>
        <v>41913.850289351853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308"/>
        <v>0.93109869646182497</v>
      </c>
      <c r="R3323" s="6">
        <f t="shared" si="309"/>
        <v>35.799999999999997</v>
      </c>
      <c r="S3323" t="str">
        <f t="shared" si="310"/>
        <v>theater</v>
      </c>
      <c r="T3323" s="7" t="str">
        <f t="shared" si="311"/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306"/>
        <v>42542.913194444445</v>
      </c>
      <c r="K3324">
        <v>1464653696</v>
      </c>
      <c r="L3324" s="11">
        <f t="shared" si="307"/>
        <v>42520.760370370372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308"/>
        <v>0.9850746268656716</v>
      </c>
      <c r="R3324" s="6">
        <f t="shared" si="309"/>
        <v>145.65217391304347</v>
      </c>
      <c r="S3324" t="str">
        <f t="shared" si="310"/>
        <v>theater</v>
      </c>
      <c r="T3324" s="7" t="str">
        <f t="shared" si="311"/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306"/>
        <v>42638.11583333333</v>
      </c>
      <c r="K3325">
        <v>1472201208</v>
      </c>
      <c r="L3325" s="11">
        <f t="shared" si="307"/>
        <v>42608.11583333333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308"/>
        <v>0.79428117553613975</v>
      </c>
      <c r="R3325" s="6">
        <f t="shared" si="309"/>
        <v>25.693877551020407</v>
      </c>
      <c r="S3325" t="str">
        <f t="shared" si="310"/>
        <v>theater</v>
      </c>
      <c r="T3325" s="7" t="str">
        <f t="shared" si="311"/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306"/>
        <v>42526.33321759259</v>
      </c>
      <c r="K3326">
        <v>1463925590</v>
      </c>
      <c r="L3326" s="11">
        <f t="shared" si="307"/>
        <v>42512.33321759259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308"/>
        <v>0.98360655737704916</v>
      </c>
      <c r="R3326" s="6">
        <f t="shared" si="309"/>
        <v>152.5</v>
      </c>
      <c r="S3326" t="str">
        <f t="shared" si="310"/>
        <v>theater</v>
      </c>
      <c r="T3326" s="7" t="str">
        <f t="shared" si="311"/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306"/>
        <v>42099.493946759263</v>
      </c>
      <c r="K3327">
        <v>1425235877</v>
      </c>
      <c r="L3327" s="11">
        <f t="shared" si="307"/>
        <v>42064.535613425927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308"/>
        <v>0.88888888888888884</v>
      </c>
      <c r="R3327" s="6">
        <f t="shared" si="309"/>
        <v>30</v>
      </c>
      <c r="S3327" t="str">
        <f t="shared" si="310"/>
        <v>theater</v>
      </c>
      <c r="T3327" s="7" t="str">
        <f t="shared" si="311"/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306"/>
        <v>42071.42251157407</v>
      </c>
      <c r="K3328">
        <v>1423242505</v>
      </c>
      <c r="L3328" s="11">
        <f t="shared" si="307"/>
        <v>42041.464178240742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308"/>
        <v>0.98643649815043155</v>
      </c>
      <c r="R3328" s="6">
        <f t="shared" si="309"/>
        <v>142.28070175438597</v>
      </c>
      <c r="S3328" t="str">
        <f t="shared" si="310"/>
        <v>theater</v>
      </c>
      <c r="T3328" s="7" t="str">
        <f t="shared" si="311"/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306"/>
        <v>42498.124606481477</v>
      </c>
      <c r="K3329">
        <v>1460105966</v>
      </c>
      <c r="L3329" s="11">
        <f t="shared" si="307"/>
        <v>42468.124606481477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308"/>
        <v>0.98765432098765427</v>
      </c>
      <c r="R3329" s="6">
        <f t="shared" si="309"/>
        <v>24.545454545454547</v>
      </c>
      <c r="S3329" t="str">
        <f t="shared" si="310"/>
        <v>theater</v>
      </c>
      <c r="T3329" s="7" t="str">
        <f t="shared" si="311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306"/>
        <v>41824.791666666664</v>
      </c>
      <c r="K3330">
        <v>1404308883</v>
      </c>
      <c r="L3330" s="11">
        <f t="shared" si="307"/>
        <v>41822.32503472222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308"/>
        <v>0.68311195445920303</v>
      </c>
      <c r="R3330" s="6">
        <f t="shared" si="309"/>
        <v>292.77777777777777</v>
      </c>
      <c r="S3330" t="str">
        <f t="shared" si="310"/>
        <v>theater</v>
      </c>
      <c r="T3330" s="7" t="str">
        <f t="shared" si="311"/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312">(I3331/86400)+25569+(-6/24)</f>
        <v>41847.708333333336</v>
      </c>
      <c r="K3331">
        <v>1405583108</v>
      </c>
      <c r="L3331" s="11">
        <f t="shared" ref="L3331:L3394" si="313">(K3331/86400)+25569+(-6/24)</f>
        <v>41837.073009259257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314">D3331/E3331</f>
        <v>0.85616438356164382</v>
      </c>
      <c r="R3331" s="6">
        <f t="shared" ref="R3331:R3394" si="315">E3331/N3331</f>
        <v>44.92307692307692</v>
      </c>
      <c r="S3331" t="str">
        <f t="shared" ref="S3331:S3394" si="316">LEFT(P3331,SEARCH("/",P3331,1)-1)</f>
        <v>theater</v>
      </c>
      <c r="T3331" s="7" t="str">
        <f t="shared" ref="T3331:T3394" si="317">RIGHT(P3331,LEN(P3331) - SEARCH("/", P3331, SEARCH("/", P3331)))</f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312"/>
        <v>42095.595694444448</v>
      </c>
      <c r="K3332">
        <v>1425331068</v>
      </c>
      <c r="L3332" s="11">
        <f t="shared" si="313"/>
        <v>42065.637361111112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314"/>
        <v>0.94102885821831872</v>
      </c>
      <c r="R3332" s="6">
        <f t="shared" si="315"/>
        <v>23.10144927536232</v>
      </c>
      <c r="S3332" t="str">
        <f t="shared" si="316"/>
        <v>theater</v>
      </c>
      <c r="T3332" s="7" t="str">
        <f t="shared" si="317"/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312"/>
        <v>42283.447754629626</v>
      </c>
      <c r="K3333">
        <v>1441125886</v>
      </c>
      <c r="L3333" s="11">
        <f t="shared" si="313"/>
        <v>42248.447754629626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314"/>
        <v>0.95675468809797171</v>
      </c>
      <c r="R3333" s="6">
        <f t="shared" si="315"/>
        <v>80.400000000000006</v>
      </c>
      <c r="S3333" t="str">
        <f t="shared" si="316"/>
        <v>theater</v>
      </c>
      <c r="T3333" s="7" t="str">
        <f t="shared" si="317"/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312"/>
        <v>41839.610300925924</v>
      </c>
      <c r="K3334">
        <v>1403210330</v>
      </c>
      <c r="L3334" s="11">
        <f t="shared" si="313"/>
        <v>41809.610300925924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314"/>
        <v>1</v>
      </c>
      <c r="R3334" s="6">
        <f t="shared" si="315"/>
        <v>72.289156626506028</v>
      </c>
      <c r="S3334" t="str">
        <f t="shared" si="316"/>
        <v>theater</v>
      </c>
      <c r="T3334" s="7" t="str">
        <f t="shared" si="317"/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312"/>
        <v>42170.426851851851</v>
      </c>
      <c r="K3335">
        <v>1432484080</v>
      </c>
      <c r="L3335" s="11">
        <f t="shared" si="313"/>
        <v>42148.426851851851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314"/>
        <v>0.95628415300546443</v>
      </c>
      <c r="R3335" s="6">
        <f t="shared" si="315"/>
        <v>32.972972972972975</v>
      </c>
      <c r="S3335" t="str">
        <f t="shared" si="316"/>
        <v>theater</v>
      </c>
      <c r="T3335" s="7" t="str">
        <f t="shared" si="317"/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312"/>
        <v>42215.271087962959</v>
      </c>
      <c r="K3336">
        <v>1435667422</v>
      </c>
      <c r="L3336" s="11">
        <f t="shared" si="313"/>
        <v>42185.271087962959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314"/>
        <v>0.72139396198285499</v>
      </c>
      <c r="R3336" s="6">
        <f t="shared" si="315"/>
        <v>116.65217391304348</v>
      </c>
      <c r="S3336" t="str">
        <f t="shared" si="316"/>
        <v>theater</v>
      </c>
      <c r="T3336" s="7" t="str">
        <f t="shared" si="317"/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312"/>
        <v>41854.708333333336</v>
      </c>
      <c r="K3337">
        <v>1404749446</v>
      </c>
      <c r="L3337" s="11">
        <f t="shared" si="313"/>
        <v>41827.424143518518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314"/>
        <v>0.99681020733652315</v>
      </c>
      <c r="R3337" s="6">
        <f t="shared" si="315"/>
        <v>79.61904761904762</v>
      </c>
      <c r="S3337" t="str">
        <f t="shared" si="316"/>
        <v>theater</v>
      </c>
      <c r="T3337" s="7" t="str">
        <f t="shared" si="317"/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312"/>
        <v>42465.10701388889</v>
      </c>
      <c r="K3338">
        <v>1457429646</v>
      </c>
      <c r="L3338" s="11">
        <f t="shared" si="313"/>
        <v>42437.148680555554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314"/>
        <v>1</v>
      </c>
      <c r="R3338" s="6">
        <f t="shared" si="315"/>
        <v>27.777777777777779</v>
      </c>
      <c r="S3338" t="str">
        <f t="shared" si="316"/>
        <v>theater</v>
      </c>
      <c r="T3338" s="7" t="str">
        <f t="shared" si="317"/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312"/>
        <v>41922.625</v>
      </c>
      <c r="K3339">
        <v>1411109167</v>
      </c>
      <c r="L3339" s="11">
        <f t="shared" si="313"/>
        <v>41901.032025462962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314"/>
        <v>0.90744101633393826</v>
      </c>
      <c r="R3339" s="6">
        <f t="shared" si="315"/>
        <v>81.029411764705884</v>
      </c>
      <c r="S3339" t="str">
        <f t="shared" si="316"/>
        <v>theater</v>
      </c>
      <c r="T3339" s="7" t="str">
        <f t="shared" si="317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312"/>
        <v>42790.324999999997</v>
      </c>
      <c r="K3340">
        <v>1486129680</v>
      </c>
      <c r="L3340" s="11">
        <f t="shared" si="313"/>
        <v>42769.324999999997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314"/>
        <v>0.97866510080250535</v>
      </c>
      <c r="R3340" s="6">
        <f t="shared" si="315"/>
        <v>136.84821428571428</v>
      </c>
      <c r="S3340" t="str">
        <f t="shared" si="316"/>
        <v>theater</v>
      </c>
      <c r="T3340" s="7" t="str">
        <f t="shared" si="317"/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312"/>
        <v>42579.415717592594</v>
      </c>
      <c r="K3341">
        <v>1467129518</v>
      </c>
      <c r="L3341" s="11">
        <f t="shared" si="313"/>
        <v>42549.415717592594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314"/>
        <v>0.95831336847149018</v>
      </c>
      <c r="R3341" s="6">
        <f t="shared" si="315"/>
        <v>177.61702127659575</v>
      </c>
      <c r="S3341" t="str">
        <f t="shared" si="316"/>
        <v>theater</v>
      </c>
      <c r="T3341" s="7" t="str">
        <f t="shared" si="317"/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312"/>
        <v>42710.724004629628</v>
      </c>
      <c r="K3342">
        <v>1478906554</v>
      </c>
      <c r="L3342" s="11">
        <f t="shared" si="313"/>
        <v>42685.724004629628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314"/>
        <v>0.72376357056694818</v>
      </c>
      <c r="R3342" s="6">
        <f t="shared" si="315"/>
        <v>109.07894736842105</v>
      </c>
      <c r="S3342" t="str">
        <f t="shared" si="316"/>
        <v>theater</v>
      </c>
      <c r="T3342" s="7" t="str">
        <f t="shared" si="317"/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312"/>
        <v>42533.458333333328</v>
      </c>
      <c r="K3343">
        <v>1463771421</v>
      </c>
      <c r="L3343" s="11">
        <f t="shared" si="313"/>
        <v>42510.548854166671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314"/>
        <v>1</v>
      </c>
      <c r="R3343" s="6">
        <f t="shared" si="315"/>
        <v>119.64285714285714</v>
      </c>
      <c r="S3343" t="str">
        <f t="shared" si="316"/>
        <v>theater</v>
      </c>
      <c r="T3343" s="7" t="str">
        <f t="shared" si="317"/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312"/>
        <v>42094.957638888889</v>
      </c>
      <c r="K3344">
        <v>1425020810</v>
      </c>
      <c r="L3344" s="11">
        <f t="shared" si="313"/>
        <v>42062.046412037038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314"/>
        <v>0.98360655737704916</v>
      </c>
      <c r="R3344" s="6">
        <f t="shared" si="315"/>
        <v>78.205128205128204</v>
      </c>
      <c r="S3344" t="str">
        <f t="shared" si="316"/>
        <v>theater</v>
      </c>
      <c r="T3344" s="7" t="str">
        <f t="shared" si="317"/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312"/>
        <v>42473.304166666669</v>
      </c>
      <c r="K3345">
        <v>1458770384</v>
      </c>
      <c r="L3345" s="11">
        <f t="shared" si="313"/>
        <v>42452.666481481487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314"/>
        <v>0.58333333333333337</v>
      </c>
      <c r="R3345" s="6">
        <f t="shared" si="315"/>
        <v>52.173913043478258</v>
      </c>
      <c r="S3345" t="str">
        <f t="shared" si="316"/>
        <v>theater</v>
      </c>
      <c r="T3345" s="7" t="str">
        <f t="shared" si="317"/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312"/>
        <v>41880.950150462959</v>
      </c>
      <c r="K3346">
        <v>1406782093</v>
      </c>
      <c r="L3346" s="11">
        <f t="shared" si="313"/>
        <v>41850.950150462959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314"/>
        <v>0.98576122672508215</v>
      </c>
      <c r="R3346" s="6">
        <f t="shared" si="315"/>
        <v>114.125</v>
      </c>
      <c r="S3346" t="str">
        <f t="shared" si="316"/>
        <v>theater</v>
      </c>
      <c r="T3346" s="7" t="str">
        <f t="shared" si="317"/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312"/>
        <v>42111.775694444441</v>
      </c>
      <c r="K3347">
        <v>1424226768</v>
      </c>
      <c r="L3347" s="11">
        <f t="shared" si="313"/>
        <v>42052.856111111112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314"/>
        <v>0.76923076923076927</v>
      </c>
      <c r="R3347" s="6">
        <f t="shared" si="315"/>
        <v>50</v>
      </c>
      <c r="S3347" t="str">
        <f t="shared" si="316"/>
        <v>theater</v>
      </c>
      <c r="T3347" s="7" t="str">
        <f t="shared" si="317"/>
        <v>plays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312"/>
        <v>42060.774421296301</v>
      </c>
      <c r="K3348">
        <v>1424306110</v>
      </c>
      <c r="L3348" s="11">
        <f t="shared" si="313"/>
        <v>42053.774421296301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314"/>
        <v>0.90909090909090906</v>
      </c>
      <c r="R3348" s="6">
        <f t="shared" si="315"/>
        <v>91.666666666666671</v>
      </c>
      <c r="S3348" t="str">
        <f t="shared" si="316"/>
        <v>theater</v>
      </c>
      <c r="T3348" s="7" t="str">
        <f t="shared" si="317"/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312"/>
        <v>42498.625</v>
      </c>
      <c r="K3349">
        <v>1461503654</v>
      </c>
      <c r="L3349" s="11">
        <f t="shared" si="313"/>
        <v>42484.301550925928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314"/>
        <v>0.83717036416910839</v>
      </c>
      <c r="R3349" s="6">
        <f t="shared" si="315"/>
        <v>108.59090909090909</v>
      </c>
      <c r="S3349" t="str">
        <f t="shared" si="316"/>
        <v>theater</v>
      </c>
      <c r="T3349" s="7" t="str">
        <f t="shared" si="317"/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312"/>
        <v>42489.915972222225</v>
      </c>
      <c r="K3350">
        <v>1459949080</v>
      </c>
      <c r="L3350" s="11">
        <f t="shared" si="313"/>
        <v>42466.308796296296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314"/>
        <v>0.99709934735315442</v>
      </c>
      <c r="R3350" s="6">
        <f t="shared" si="315"/>
        <v>69.822784810126578</v>
      </c>
      <c r="S3350" t="str">
        <f t="shared" si="316"/>
        <v>theater</v>
      </c>
      <c r="T3350" s="7" t="str">
        <f t="shared" si="317"/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312"/>
        <v>42534.458333333328</v>
      </c>
      <c r="K3351">
        <v>1463971172</v>
      </c>
      <c r="L3351" s="11">
        <f t="shared" si="313"/>
        <v>42512.860787037032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314"/>
        <v>0.65189048239895697</v>
      </c>
      <c r="R3351" s="6">
        <f t="shared" si="315"/>
        <v>109.57142857142857</v>
      </c>
      <c r="S3351" t="str">
        <f t="shared" si="316"/>
        <v>theater</v>
      </c>
      <c r="T3351" s="7" t="str">
        <f t="shared" si="317"/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312"/>
        <v>42337.708333333328</v>
      </c>
      <c r="K3352">
        <v>1445791811</v>
      </c>
      <c r="L3352" s="11">
        <f t="shared" si="313"/>
        <v>42302.451516203699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314"/>
        <v>0.95759233926128595</v>
      </c>
      <c r="R3352" s="6">
        <f t="shared" si="315"/>
        <v>71.666666666666671</v>
      </c>
      <c r="S3352" t="str">
        <f t="shared" si="316"/>
        <v>theater</v>
      </c>
      <c r="T3352" s="7" t="str">
        <f t="shared" si="317"/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312"/>
        <v>41843.208333333336</v>
      </c>
      <c r="K3353">
        <v>1402910965</v>
      </c>
      <c r="L3353" s="11">
        <f t="shared" si="313"/>
        <v>41806.145428240743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314"/>
        <v>0.98911968348170132</v>
      </c>
      <c r="R3353" s="6">
        <f t="shared" si="315"/>
        <v>93.611111111111114</v>
      </c>
      <c r="S3353" t="str">
        <f t="shared" si="316"/>
        <v>theater</v>
      </c>
      <c r="T3353" s="7" t="str">
        <f t="shared" si="317"/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312"/>
        <v>42552.708333333328</v>
      </c>
      <c r="K3354">
        <v>1462492178</v>
      </c>
      <c r="L3354" s="11">
        <f t="shared" si="313"/>
        <v>42495.742800925931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314"/>
        <v>0.93005952380952384</v>
      </c>
      <c r="R3354" s="6">
        <f t="shared" si="315"/>
        <v>76.8</v>
      </c>
      <c r="S3354" t="str">
        <f t="shared" si="316"/>
        <v>theater</v>
      </c>
      <c r="T3354" s="7" t="str">
        <f t="shared" si="317"/>
        <v>plays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312"/>
        <v>42492.708333333328</v>
      </c>
      <c r="K3355">
        <v>1461061350</v>
      </c>
      <c r="L3355" s="11">
        <f t="shared" si="313"/>
        <v>42479.182291666672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314"/>
        <v>0.31746031746031744</v>
      </c>
      <c r="R3355" s="6">
        <f t="shared" si="315"/>
        <v>35.795454545454547</v>
      </c>
      <c r="S3355" t="str">
        <f t="shared" si="316"/>
        <v>theater</v>
      </c>
      <c r="T3355" s="7" t="str">
        <f t="shared" si="317"/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312"/>
        <v>42305.917361111111</v>
      </c>
      <c r="K3356">
        <v>1443029206</v>
      </c>
      <c r="L3356" s="11">
        <f t="shared" si="313"/>
        <v>42270.4769212963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314"/>
        <v>0.98103335513407453</v>
      </c>
      <c r="R3356" s="6">
        <f t="shared" si="315"/>
        <v>55.6</v>
      </c>
      <c r="S3356" t="str">
        <f t="shared" si="316"/>
        <v>theater</v>
      </c>
      <c r="T3356" s="7" t="str">
        <f t="shared" si="317"/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312"/>
        <v>42500.220138888893</v>
      </c>
      <c r="K3357">
        <v>1461941527</v>
      </c>
      <c r="L3357" s="11">
        <f t="shared" si="313"/>
        <v>42489.369525462964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314"/>
        <v>0.79185520361990946</v>
      </c>
      <c r="R3357" s="6">
        <f t="shared" si="315"/>
        <v>147.33333333333334</v>
      </c>
      <c r="S3357" t="str">
        <f t="shared" si="316"/>
        <v>theater</v>
      </c>
      <c r="T3357" s="7" t="str">
        <f t="shared" si="317"/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312"/>
        <v>42566.565648148149</v>
      </c>
      <c r="K3358">
        <v>1466019272</v>
      </c>
      <c r="L3358" s="11">
        <f t="shared" si="313"/>
        <v>42536.565648148149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314"/>
        <v>0.98619329388560162</v>
      </c>
      <c r="R3358" s="6">
        <f t="shared" si="315"/>
        <v>56.333333333333336</v>
      </c>
      <c r="S3358" t="str">
        <f t="shared" si="316"/>
        <v>theater</v>
      </c>
      <c r="T3358" s="7" t="str">
        <f t="shared" si="317"/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312"/>
        <v>41852.167939814812</v>
      </c>
      <c r="K3359">
        <v>1404295310</v>
      </c>
      <c r="L3359" s="11">
        <f t="shared" si="313"/>
        <v>41822.167939814812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314"/>
        <v>0.99009900990099009</v>
      </c>
      <c r="R3359" s="6">
        <f t="shared" si="315"/>
        <v>96.19047619047619</v>
      </c>
      <c r="S3359" t="str">
        <f t="shared" si="316"/>
        <v>theater</v>
      </c>
      <c r="T3359" s="7" t="str">
        <f t="shared" si="317"/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312"/>
        <v>41962.102766203709</v>
      </c>
      <c r="K3360">
        <v>1413790079</v>
      </c>
      <c r="L3360" s="11">
        <f t="shared" si="313"/>
        <v>41932.061099537037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314"/>
        <v>0.9709680551509855</v>
      </c>
      <c r="R3360" s="6">
        <f t="shared" si="315"/>
        <v>63.574074074074076</v>
      </c>
      <c r="S3360" t="str">
        <f t="shared" si="316"/>
        <v>theater</v>
      </c>
      <c r="T3360" s="7" t="str">
        <f t="shared" si="317"/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312"/>
        <v>42790.807106481487</v>
      </c>
      <c r="K3361">
        <v>1484097734</v>
      </c>
      <c r="L3361" s="11">
        <f t="shared" si="313"/>
        <v>42745.807106481487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314"/>
        <v>0.94117647058823528</v>
      </c>
      <c r="R3361" s="6">
        <f t="shared" si="315"/>
        <v>184.78260869565219</v>
      </c>
      <c r="S3361" t="str">
        <f t="shared" si="316"/>
        <v>theater</v>
      </c>
      <c r="T3361" s="7" t="str">
        <f t="shared" si="317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312"/>
        <v>42718.415972222225</v>
      </c>
      <c r="K3362">
        <v>1479866343</v>
      </c>
      <c r="L3362" s="11">
        <f t="shared" si="313"/>
        <v>42696.832673611112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314"/>
        <v>0.98640946953090747</v>
      </c>
      <c r="R3362" s="6">
        <f t="shared" si="315"/>
        <v>126.72222222222223</v>
      </c>
      <c r="S3362" t="str">
        <f t="shared" si="316"/>
        <v>theater</v>
      </c>
      <c r="T3362" s="7" t="str">
        <f t="shared" si="317"/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312"/>
        <v>41883.415972222225</v>
      </c>
      <c r="K3363">
        <v>1408062990</v>
      </c>
      <c r="L3363" s="11">
        <f t="shared" si="313"/>
        <v>41865.775347222225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314"/>
        <v>0.88136788295434509</v>
      </c>
      <c r="R3363" s="6">
        <f t="shared" si="315"/>
        <v>83.42647058823529</v>
      </c>
      <c r="S3363" t="str">
        <f t="shared" si="316"/>
        <v>theater</v>
      </c>
      <c r="T3363" s="7" t="str">
        <f t="shared" si="317"/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312"/>
        <v>42069.954861111109</v>
      </c>
      <c r="K3364">
        <v>1424484717</v>
      </c>
      <c r="L3364" s="11">
        <f t="shared" si="313"/>
        <v>42055.841631944444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314"/>
        <v>0.45871559633027525</v>
      </c>
      <c r="R3364" s="6">
        <f t="shared" si="315"/>
        <v>54.5</v>
      </c>
      <c r="S3364" t="str">
        <f t="shared" si="316"/>
        <v>theater</v>
      </c>
      <c r="T3364" s="7" t="str">
        <f t="shared" si="317"/>
        <v>plays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312"/>
        <v>41870.416666666664</v>
      </c>
      <c r="K3365">
        <v>1406831445</v>
      </c>
      <c r="L3365" s="11">
        <f t="shared" si="313"/>
        <v>41851.521354166667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314"/>
        <v>0.98600508905852413</v>
      </c>
      <c r="R3365" s="6">
        <f t="shared" si="315"/>
        <v>302.30769230769232</v>
      </c>
      <c r="S3365" t="str">
        <f t="shared" si="316"/>
        <v>theater</v>
      </c>
      <c r="T3365" s="7" t="str">
        <f t="shared" si="317"/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312"/>
        <v>42444.625</v>
      </c>
      <c r="K3366">
        <v>1456183649</v>
      </c>
      <c r="L3366" s="11">
        <f t="shared" si="313"/>
        <v>42422.727418981478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314"/>
        <v>0.94398993077407178</v>
      </c>
      <c r="R3366" s="6">
        <f t="shared" si="315"/>
        <v>44.138888888888886</v>
      </c>
      <c r="S3366" t="str">
        <f t="shared" si="316"/>
        <v>theater</v>
      </c>
      <c r="T3366" s="7" t="str">
        <f t="shared" si="317"/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312"/>
        <v>42350.851759259254</v>
      </c>
      <c r="K3367">
        <v>1447381592</v>
      </c>
      <c r="L3367" s="11">
        <f t="shared" si="313"/>
        <v>42320.851759259254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314"/>
        <v>0.96153846153846156</v>
      </c>
      <c r="R3367" s="6">
        <f t="shared" si="315"/>
        <v>866.66666666666663</v>
      </c>
      <c r="S3367" t="str">
        <f t="shared" si="316"/>
        <v>theater</v>
      </c>
      <c r="T3367" s="7" t="str">
        <f t="shared" si="317"/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312"/>
        <v>42136.817557870367</v>
      </c>
      <c r="K3368">
        <v>1428889037</v>
      </c>
      <c r="L3368" s="11">
        <f t="shared" si="313"/>
        <v>42106.817557870367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314"/>
        <v>0.45248868778280543</v>
      </c>
      <c r="R3368" s="6">
        <f t="shared" si="315"/>
        <v>61.388888888888886</v>
      </c>
      <c r="S3368" t="str">
        <f t="shared" si="316"/>
        <v>theater</v>
      </c>
      <c r="T3368" s="7" t="str">
        <f t="shared" si="317"/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312"/>
        <v>42217.683958333335</v>
      </c>
      <c r="K3369">
        <v>1436307894</v>
      </c>
      <c r="L3369" s="11">
        <f t="shared" si="313"/>
        <v>42192.683958333335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314"/>
        <v>0.84269662921348309</v>
      </c>
      <c r="R3369" s="6">
        <f t="shared" si="315"/>
        <v>29.666666666666668</v>
      </c>
      <c r="S3369" t="str">
        <f t="shared" si="316"/>
        <v>theater</v>
      </c>
      <c r="T3369" s="7" t="str">
        <f t="shared" si="317"/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312"/>
        <v>42004.958333333328</v>
      </c>
      <c r="K3370">
        <v>1416977259</v>
      </c>
      <c r="L3370" s="11">
        <f t="shared" si="313"/>
        <v>41968.949756944443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314"/>
        <v>0.95602294455066916</v>
      </c>
      <c r="R3370" s="6">
        <f t="shared" si="315"/>
        <v>45.478260869565219</v>
      </c>
      <c r="S3370" t="str">
        <f t="shared" si="316"/>
        <v>theater</v>
      </c>
      <c r="T3370" s="7" t="str">
        <f t="shared" si="317"/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312"/>
        <v>42749.791435185187</v>
      </c>
      <c r="K3371">
        <v>1479257980</v>
      </c>
      <c r="L3371" s="11">
        <f t="shared" si="313"/>
        <v>42689.791435185187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314"/>
        <v>0.9624639076034649</v>
      </c>
      <c r="R3371" s="6">
        <f t="shared" si="315"/>
        <v>96.203703703703709</v>
      </c>
      <c r="S3371" t="str">
        <f t="shared" si="316"/>
        <v>theater</v>
      </c>
      <c r="T3371" s="7" t="str">
        <f t="shared" si="317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312"/>
        <v>42721.083333333328</v>
      </c>
      <c r="K3372">
        <v>1479283285</v>
      </c>
      <c r="L3372" s="11">
        <f t="shared" si="313"/>
        <v>42690.084317129629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314"/>
        <v>0.84937712344280858</v>
      </c>
      <c r="R3372" s="6">
        <f t="shared" si="315"/>
        <v>67.92307692307692</v>
      </c>
      <c r="S3372" t="str">
        <f t="shared" si="316"/>
        <v>theater</v>
      </c>
      <c r="T3372" s="7" t="str">
        <f t="shared" si="317"/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312"/>
        <v>42340.624594907407</v>
      </c>
      <c r="K3373">
        <v>1446670765</v>
      </c>
      <c r="L3373" s="11">
        <f t="shared" si="313"/>
        <v>42312.624594907407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314"/>
        <v>0.72202166064981954</v>
      </c>
      <c r="R3373" s="6">
        <f t="shared" si="315"/>
        <v>30.777777777777779</v>
      </c>
      <c r="S3373" t="str">
        <f t="shared" si="316"/>
        <v>theater</v>
      </c>
      <c r="T3373" s="7" t="str">
        <f t="shared" si="317"/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312"/>
        <v>41875.957638888889</v>
      </c>
      <c r="K3374">
        <v>1407157756</v>
      </c>
      <c r="L3374" s="11">
        <f t="shared" si="313"/>
        <v>41855.298101851848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314"/>
        <v>0.96618357487922701</v>
      </c>
      <c r="R3374" s="6">
        <f t="shared" si="315"/>
        <v>38.333333333333336</v>
      </c>
      <c r="S3374" t="str">
        <f t="shared" si="316"/>
        <v>theater</v>
      </c>
      <c r="T3374" s="7" t="str">
        <f t="shared" si="317"/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312"/>
        <v>42203.416666666672</v>
      </c>
      <c r="K3375">
        <v>1435177840</v>
      </c>
      <c r="L3375" s="11">
        <f t="shared" si="313"/>
        <v>42179.604629629626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314"/>
        <v>0.99750623441396513</v>
      </c>
      <c r="R3375" s="6">
        <f t="shared" si="315"/>
        <v>66.833333333333329</v>
      </c>
      <c r="S3375" t="str">
        <f t="shared" si="316"/>
        <v>theater</v>
      </c>
      <c r="T3375" s="7" t="str">
        <f t="shared" si="317"/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312"/>
        <v>42305.481666666667</v>
      </c>
      <c r="K3376">
        <v>1443461616</v>
      </c>
      <c r="L3376" s="11">
        <f t="shared" si="313"/>
        <v>42275.481666666667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314"/>
        <v>0.93833780160857905</v>
      </c>
      <c r="R3376" s="6">
        <f t="shared" si="315"/>
        <v>71.730769230769226</v>
      </c>
      <c r="S3376" t="str">
        <f t="shared" si="316"/>
        <v>theater</v>
      </c>
      <c r="T3376" s="7" t="str">
        <f t="shared" si="317"/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312"/>
        <v>41777.360798611109</v>
      </c>
      <c r="K3377">
        <v>1399387173</v>
      </c>
      <c r="L3377" s="11">
        <f t="shared" si="313"/>
        <v>41765.360798611109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314"/>
        <v>1</v>
      </c>
      <c r="R3377" s="6">
        <f t="shared" si="315"/>
        <v>176.47058823529412</v>
      </c>
      <c r="S3377" t="str">
        <f t="shared" si="316"/>
        <v>theater</v>
      </c>
      <c r="T3377" s="7" t="str">
        <f t="shared" si="317"/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312"/>
        <v>42119.409652777773</v>
      </c>
      <c r="K3378">
        <v>1424796594</v>
      </c>
      <c r="L3378" s="11">
        <f t="shared" si="313"/>
        <v>42059.451319444444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314"/>
        <v>0.99987501562304715</v>
      </c>
      <c r="R3378" s="6">
        <f t="shared" si="315"/>
        <v>421.10526315789474</v>
      </c>
      <c r="S3378" t="str">
        <f t="shared" si="316"/>
        <v>theater</v>
      </c>
      <c r="T3378" s="7" t="str">
        <f t="shared" si="317"/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312"/>
        <v>42083.455555555556</v>
      </c>
      <c r="K3379">
        <v>1424280899</v>
      </c>
      <c r="L3379" s="11">
        <f t="shared" si="313"/>
        <v>42053.482627314814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314"/>
        <v>0.98960910440376049</v>
      </c>
      <c r="R3379" s="6">
        <f t="shared" si="315"/>
        <v>104.98701298701299</v>
      </c>
      <c r="S3379" t="str">
        <f t="shared" si="316"/>
        <v>theater</v>
      </c>
      <c r="T3379" s="7" t="str">
        <f t="shared" si="317"/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312"/>
        <v>41882.297222222223</v>
      </c>
      <c r="K3380">
        <v>1407400306</v>
      </c>
      <c r="L3380" s="11">
        <f t="shared" si="313"/>
        <v>41858.105393518519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314"/>
        <v>0.92905405405405406</v>
      </c>
      <c r="R3380" s="6">
        <f t="shared" si="315"/>
        <v>28.19047619047619</v>
      </c>
      <c r="S3380" t="str">
        <f t="shared" si="316"/>
        <v>theater</v>
      </c>
      <c r="T3380" s="7" t="str">
        <f t="shared" si="317"/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312"/>
        <v>42242.708333333328</v>
      </c>
      <c r="K3381">
        <v>1439122800</v>
      </c>
      <c r="L3381" s="11">
        <f t="shared" si="313"/>
        <v>42225.263888888891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314"/>
        <v>0.964785335262904</v>
      </c>
      <c r="R3381" s="6">
        <f t="shared" si="315"/>
        <v>54.55263157894737</v>
      </c>
      <c r="S3381" t="str">
        <f t="shared" si="316"/>
        <v>theater</v>
      </c>
      <c r="T3381" s="7" t="str">
        <f t="shared" si="317"/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312"/>
        <v>41972.745115740741</v>
      </c>
      <c r="K3382">
        <v>1414277578</v>
      </c>
      <c r="L3382" s="11">
        <f t="shared" si="313"/>
        <v>41937.703449074077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314"/>
        <v>0.95754867539099908</v>
      </c>
      <c r="R3382" s="6">
        <f t="shared" si="315"/>
        <v>111.89285714285714</v>
      </c>
      <c r="S3382" t="str">
        <f t="shared" si="316"/>
        <v>theater</v>
      </c>
      <c r="T3382" s="7" t="str">
        <f t="shared" si="317"/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312"/>
        <v>42073.893321759257</v>
      </c>
      <c r="K3383">
        <v>1423455983</v>
      </c>
      <c r="L3383" s="11">
        <f t="shared" si="313"/>
        <v>42043.934988425928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314"/>
        <v>0.97799511002444983</v>
      </c>
      <c r="R3383" s="6">
        <f t="shared" si="315"/>
        <v>85.208333333333329</v>
      </c>
      <c r="S3383" t="str">
        <f t="shared" si="316"/>
        <v>theater</v>
      </c>
      <c r="T3383" s="7" t="str">
        <f t="shared" si="317"/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312"/>
        <v>42583.707638888889</v>
      </c>
      <c r="K3384">
        <v>1467973256</v>
      </c>
      <c r="L3384" s="11">
        <f t="shared" si="313"/>
        <v>42559.181203703702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314"/>
        <v>0.99262620533182078</v>
      </c>
      <c r="R3384" s="6">
        <f t="shared" si="315"/>
        <v>76.652173913043484</v>
      </c>
      <c r="S3384" t="str">
        <f t="shared" si="316"/>
        <v>theater</v>
      </c>
      <c r="T3384" s="7" t="str">
        <f t="shared" si="317"/>
        <v>plays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312"/>
        <v>42544.532638888893</v>
      </c>
      <c r="K3385">
        <v>1464979620</v>
      </c>
      <c r="L3385" s="11">
        <f t="shared" si="313"/>
        <v>42524.532638888893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314"/>
        <v>0.8951406649616368</v>
      </c>
      <c r="R3385" s="6">
        <f t="shared" si="315"/>
        <v>65.166666666666671</v>
      </c>
      <c r="S3385" t="str">
        <f t="shared" si="316"/>
        <v>theater</v>
      </c>
      <c r="T3385" s="7" t="str">
        <f t="shared" si="317"/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312"/>
        <v>42328.875</v>
      </c>
      <c r="K3386">
        <v>1444874768</v>
      </c>
      <c r="L3386" s="11">
        <f t="shared" si="313"/>
        <v>42291.837592592594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314"/>
        <v>0.99989001209866912</v>
      </c>
      <c r="R3386" s="6">
        <f t="shared" si="315"/>
        <v>93.760312499999998</v>
      </c>
      <c r="S3386" t="str">
        <f t="shared" si="316"/>
        <v>theater</v>
      </c>
      <c r="T3386" s="7" t="str">
        <f t="shared" si="317"/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312"/>
        <v>41983.6175</v>
      </c>
      <c r="K3387">
        <v>1415652552</v>
      </c>
      <c r="L3387" s="11">
        <f t="shared" si="313"/>
        <v>41953.6175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314"/>
        <v>1</v>
      </c>
      <c r="R3387" s="6">
        <f t="shared" si="315"/>
        <v>133.33333333333334</v>
      </c>
      <c r="S3387" t="str">
        <f t="shared" si="316"/>
        <v>theater</v>
      </c>
      <c r="T3387" s="7" t="str">
        <f t="shared" si="317"/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312"/>
        <v>41976.394745370373</v>
      </c>
      <c r="K3388">
        <v>1415028506</v>
      </c>
      <c r="L3388" s="11">
        <f t="shared" si="313"/>
        <v>41946.394745370373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314"/>
        <v>0.95238095238095233</v>
      </c>
      <c r="R3388" s="6">
        <f t="shared" si="315"/>
        <v>51.219512195121951</v>
      </c>
      <c r="S3388" t="str">
        <f t="shared" si="316"/>
        <v>theater</v>
      </c>
      <c r="T3388" s="7" t="str">
        <f t="shared" si="317"/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312"/>
        <v>41987.512592592597</v>
      </c>
      <c r="K3389">
        <v>1415125088</v>
      </c>
      <c r="L3389" s="11">
        <f t="shared" si="313"/>
        <v>41947.512592592597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314"/>
        <v>0.85567598402738165</v>
      </c>
      <c r="R3389" s="6">
        <f t="shared" si="315"/>
        <v>100.17142857142858</v>
      </c>
      <c r="S3389" t="str">
        <f t="shared" si="316"/>
        <v>theater</v>
      </c>
      <c r="T3389" s="7" t="str">
        <f t="shared" si="317"/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312"/>
        <v>42173.211122685185</v>
      </c>
      <c r="K3390">
        <v>1432033441</v>
      </c>
      <c r="L3390" s="11">
        <f t="shared" si="313"/>
        <v>42143.211122685185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314"/>
        <v>0.96339113680154143</v>
      </c>
      <c r="R3390" s="6">
        <f t="shared" si="315"/>
        <v>34.6</v>
      </c>
      <c r="S3390" t="str">
        <f t="shared" si="316"/>
        <v>theater</v>
      </c>
      <c r="T3390" s="7" t="str">
        <f t="shared" si="317"/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312"/>
        <v>42524.313449074078</v>
      </c>
      <c r="K3391">
        <v>1462368682</v>
      </c>
      <c r="L3391" s="11">
        <f t="shared" si="313"/>
        <v>42494.313449074078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314"/>
        <v>0.8733624454148472</v>
      </c>
      <c r="R3391" s="6">
        <f t="shared" si="315"/>
        <v>184.67741935483872</v>
      </c>
      <c r="S3391" t="str">
        <f t="shared" si="316"/>
        <v>theater</v>
      </c>
      <c r="T3391" s="7" t="str">
        <f t="shared" si="317"/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312"/>
        <v>41830.524826388893</v>
      </c>
      <c r="K3392">
        <v>1403721345</v>
      </c>
      <c r="L3392" s="11">
        <f t="shared" si="313"/>
        <v>41815.524826388893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314"/>
        <v>0.9765625</v>
      </c>
      <c r="R3392" s="6">
        <f t="shared" si="315"/>
        <v>69.818181818181813</v>
      </c>
      <c r="S3392" t="str">
        <f t="shared" si="316"/>
        <v>theater</v>
      </c>
      <c r="T3392" s="7" t="str">
        <f t="shared" si="317"/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312"/>
        <v>41859.686111111107</v>
      </c>
      <c r="K3393">
        <v>1404997548</v>
      </c>
      <c r="L3393" s="11">
        <f t="shared" si="313"/>
        <v>41830.295694444445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314"/>
        <v>0.44843049327354262</v>
      </c>
      <c r="R3393" s="6">
        <f t="shared" si="315"/>
        <v>61.944444444444443</v>
      </c>
      <c r="S3393" t="str">
        <f t="shared" si="316"/>
        <v>theater</v>
      </c>
      <c r="T3393" s="7" t="str">
        <f t="shared" si="317"/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312"/>
        <v>42496.595543981486</v>
      </c>
      <c r="K3394">
        <v>1458245855</v>
      </c>
      <c r="L3394" s="11">
        <f t="shared" si="313"/>
        <v>42446.595543981486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314"/>
        <v>1</v>
      </c>
      <c r="R3394" s="6">
        <f t="shared" si="315"/>
        <v>41.666666666666664</v>
      </c>
      <c r="S3394" t="str">
        <f t="shared" si="316"/>
        <v>theater</v>
      </c>
      <c r="T3394" s="7" t="str">
        <f t="shared" si="317"/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318">(I3395/86400)+25569+(-6/24)</f>
        <v>41948.781944444447</v>
      </c>
      <c r="K3395">
        <v>1413065230</v>
      </c>
      <c r="L3395" s="11">
        <f t="shared" ref="L3395:L3458" si="319">(K3395/86400)+25569+(-6/24)</f>
        <v>41923.671643518523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320">D3395/E3395</f>
        <v>0.94517958412098302</v>
      </c>
      <c r="R3395" s="6">
        <f t="shared" ref="R3395:R3458" si="321">E3395/N3395</f>
        <v>36.06818181818182</v>
      </c>
      <c r="S3395" t="str">
        <f t="shared" ref="S3395:S3458" si="322">LEFT(P3395,SEARCH("/",P3395,1)-1)</f>
        <v>theater</v>
      </c>
      <c r="T3395" s="7" t="str">
        <f t="shared" ref="T3395:T3458" si="323">RIGHT(P3395,LEN(P3395) - SEARCH("/", P3395, SEARCH("/", P3395)))</f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318"/>
        <v>41847.34542824074</v>
      </c>
      <c r="K3396">
        <v>1403878645</v>
      </c>
      <c r="L3396" s="11">
        <f t="shared" si="319"/>
        <v>41817.34542824074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320"/>
        <v>0.70242656449552998</v>
      </c>
      <c r="R3396" s="6">
        <f t="shared" si="321"/>
        <v>29</v>
      </c>
      <c r="S3396" t="str">
        <f t="shared" si="322"/>
        <v>theater</v>
      </c>
      <c r="T3396" s="7" t="str">
        <f t="shared" si="323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318"/>
        <v>42154.506944444445</v>
      </c>
      <c r="K3397">
        <v>1431795944</v>
      </c>
      <c r="L3397" s="11">
        <f t="shared" si="319"/>
        <v>42140.462314814809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320"/>
        <v>0.54347826086956519</v>
      </c>
      <c r="R3397" s="6">
        <f t="shared" si="321"/>
        <v>24.210526315789473</v>
      </c>
      <c r="S3397" t="str">
        <f t="shared" si="322"/>
        <v>theater</v>
      </c>
      <c r="T3397" s="7" t="str">
        <f t="shared" si="323"/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318"/>
        <v>41790.915972222225</v>
      </c>
      <c r="K3398">
        <v>1399286589</v>
      </c>
      <c r="L3398" s="11">
        <f t="shared" si="319"/>
        <v>41764.196631944447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320"/>
        <v>0.95846645367412142</v>
      </c>
      <c r="R3398" s="6">
        <f t="shared" si="321"/>
        <v>55.892857142857146</v>
      </c>
      <c r="S3398" t="str">
        <f t="shared" si="322"/>
        <v>theater</v>
      </c>
      <c r="T3398" s="7" t="str">
        <f t="shared" si="323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318"/>
        <v>42418.666666666672</v>
      </c>
      <c r="K3399">
        <v>1452338929</v>
      </c>
      <c r="L3399" s="11">
        <f t="shared" si="319"/>
        <v>42378.228344907402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320"/>
        <v>0.8928571428571429</v>
      </c>
      <c r="R3399" s="6">
        <f t="shared" si="321"/>
        <v>11.666666666666666</v>
      </c>
      <c r="S3399" t="str">
        <f t="shared" si="322"/>
        <v>theater</v>
      </c>
      <c r="T3399" s="7" t="str">
        <f t="shared" si="323"/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318"/>
        <v>41964.458333333328</v>
      </c>
      <c r="K3400">
        <v>1414605776</v>
      </c>
      <c r="L3400" s="11">
        <f t="shared" si="319"/>
        <v>41941.502037037033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320"/>
        <v>0.90029259509340531</v>
      </c>
      <c r="R3400" s="6">
        <f t="shared" si="321"/>
        <v>68.353846153846149</v>
      </c>
      <c r="S3400" t="str">
        <f t="shared" si="322"/>
        <v>theater</v>
      </c>
      <c r="T3400" s="7" t="str">
        <f t="shared" si="323"/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318"/>
        <v>42056.670428240745</v>
      </c>
      <c r="K3401">
        <v>1421964325</v>
      </c>
      <c r="L3401" s="11">
        <f t="shared" si="319"/>
        <v>42026.670428240745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320"/>
        <v>0.96385542168674698</v>
      </c>
      <c r="R3401" s="6">
        <f t="shared" si="321"/>
        <v>27.065217391304348</v>
      </c>
      <c r="S3401" t="str">
        <f t="shared" si="322"/>
        <v>theater</v>
      </c>
      <c r="T3401" s="7" t="str">
        <f t="shared" si="323"/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318"/>
        <v>41879.703865740739</v>
      </c>
      <c r="K3402">
        <v>1405378414</v>
      </c>
      <c r="L3402" s="11">
        <f t="shared" si="319"/>
        <v>41834.703865740739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320"/>
        <v>0.9959167413604223</v>
      </c>
      <c r="R3402" s="6">
        <f t="shared" si="321"/>
        <v>118.12941176470588</v>
      </c>
      <c r="S3402" t="str">
        <f t="shared" si="322"/>
        <v>theater</v>
      </c>
      <c r="T3402" s="7" t="str">
        <f t="shared" si="323"/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318"/>
        <v>42223.473912037036</v>
      </c>
      <c r="K3403">
        <v>1436376146</v>
      </c>
      <c r="L3403" s="11">
        <f t="shared" si="319"/>
        <v>42193.473912037036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320"/>
        <v>0.98171970209884907</v>
      </c>
      <c r="R3403" s="6">
        <f t="shared" si="321"/>
        <v>44.757575757575758</v>
      </c>
      <c r="S3403" t="str">
        <f t="shared" si="322"/>
        <v>theater</v>
      </c>
      <c r="T3403" s="7" t="str">
        <f t="shared" si="323"/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318"/>
        <v>42319.854861111111</v>
      </c>
      <c r="K3404">
        <v>1444747843</v>
      </c>
      <c r="L3404" s="11">
        <f t="shared" si="319"/>
        <v>42290.36855324074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320"/>
        <v>0.91102338293349527</v>
      </c>
      <c r="R3404" s="6">
        <f t="shared" si="321"/>
        <v>99.787878787878782</v>
      </c>
      <c r="S3404" t="str">
        <f t="shared" si="322"/>
        <v>theater</v>
      </c>
      <c r="T3404" s="7" t="str">
        <f t="shared" si="323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318"/>
        <v>42180.212083333332</v>
      </c>
      <c r="K3405">
        <v>1432638324</v>
      </c>
      <c r="L3405" s="11">
        <f t="shared" si="319"/>
        <v>42150.212083333332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320"/>
        <v>1</v>
      </c>
      <c r="R3405" s="6">
        <f t="shared" si="321"/>
        <v>117.64705882352941</v>
      </c>
      <c r="S3405" t="str">
        <f t="shared" si="322"/>
        <v>theater</v>
      </c>
      <c r="T3405" s="7" t="str">
        <f t="shared" si="323"/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318"/>
        <v>42172.253495370373</v>
      </c>
      <c r="K3406">
        <v>1432814702</v>
      </c>
      <c r="L3406" s="11">
        <f t="shared" si="319"/>
        <v>42152.253495370373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320"/>
        <v>0.81967213114754101</v>
      </c>
      <c r="R3406" s="6">
        <f t="shared" si="321"/>
        <v>203.33333333333334</v>
      </c>
      <c r="S3406" t="str">
        <f t="shared" si="322"/>
        <v>theater</v>
      </c>
      <c r="T3406" s="7" t="str">
        <f t="shared" si="323"/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318"/>
        <v>42430.749305555553</v>
      </c>
      <c r="K3407">
        <v>1455063886</v>
      </c>
      <c r="L3407" s="11">
        <f t="shared" si="319"/>
        <v>42409.767199074078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320"/>
        <v>0.72689511941848395</v>
      </c>
      <c r="R3407" s="6">
        <f t="shared" si="321"/>
        <v>28.323529411764707</v>
      </c>
      <c r="S3407" t="str">
        <f t="shared" si="322"/>
        <v>theater</v>
      </c>
      <c r="T3407" s="7" t="str">
        <f t="shared" si="323"/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318"/>
        <v>41836.242777777778</v>
      </c>
      <c r="K3408">
        <v>1401623376</v>
      </c>
      <c r="L3408" s="11">
        <f t="shared" si="319"/>
        <v>41791.242777777778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320"/>
        <v>0.99690958030106669</v>
      </c>
      <c r="R3408" s="6">
        <f t="shared" si="321"/>
        <v>110.23076923076923</v>
      </c>
      <c r="S3408" t="str">
        <f t="shared" si="322"/>
        <v>theater</v>
      </c>
      <c r="T3408" s="7" t="str">
        <f t="shared" si="323"/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318"/>
        <v>41826.172326388885</v>
      </c>
      <c r="K3409">
        <v>1402049289</v>
      </c>
      <c r="L3409" s="11">
        <f t="shared" si="319"/>
        <v>41796.172326388885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320"/>
        <v>0.93370681605975725</v>
      </c>
      <c r="R3409" s="6">
        <f t="shared" si="321"/>
        <v>31.970149253731343</v>
      </c>
      <c r="S3409" t="str">
        <f t="shared" si="322"/>
        <v>theater</v>
      </c>
      <c r="T3409" s="7" t="str">
        <f t="shared" si="323"/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318"/>
        <v>41838.741944444446</v>
      </c>
      <c r="K3410">
        <v>1403135304</v>
      </c>
      <c r="L3410" s="11">
        <f t="shared" si="319"/>
        <v>41808.741944444446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320"/>
        <v>0.47393364928909953</v>
      </c>
      <c r="R3410" s="6">
        <f t="shared" si="321"/>
        <v>58.611111111111114</v>
      </c>
      <c r="S3410" t="str">
        <f t="shared" si="322"/>
        <v>theater</v>
      </c>
      <c r="T3410" s="7" t="str">
        <f t="shared" si="323"/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318"/>
        <v>42582.623611111107</v>
      </c>
      <c r="K3411">
        <v>1466710358</v>
      </c>
      <c r="L3411" s="11">
        <f t="shared" si="319"/>
        <v>42544.564328703702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320"/>
        <v>0.80906148867313921</v>
      </c>
      <c r="R3411" s="6">
        <f t="shared" si="321"/>
        <v>29.428571428571427</v>
      </c>
      <c r="S3411" t="str">
        <f t="shared" si="322"/>
        <v>theater</v>
      </c>
      <c r="T3411" s="7" t="str">
        <f t="shared" si="323"/>
        <v>plays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318"/>
        <v>42527.041666666672</v>
      </c>
      <c r="K3412">
        <v>1462841990</v>
      </c>
      <c r="L3412" s="11">
        <f t="shared" si="319"/>
        <v>42499.791550925926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320"/>
        <v>0.92165898617511521</v>
      </c>
      <c r="R3412" s="6">
        <f t="shared" si="321"/>
        <v>81.375</v>
      </c>
      <c r="S3412" t="str">
        <f t="shared" si="322"/>
        <v>theater</v>
      </c>
      <c r="T3412" s="7" t="str">
        <f t="shared" si="323"/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318"/>
        <v>42284.772824074069</v>
      </c>
      <c r="K3413">
        <v>1442536372</v>
      </c>
      <c r="L3413" s="11">
        <f t="shared" si="319"/>
        <v>42264.772824074069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320"/>
        <v>0.96556163501770198</v>
      </c>
      <c r="R3413" s="6">
        <f t="shared" si="321"/>
        <v>199.16666666666666</v>
      </c>
      <c r="S3413" t="str">
        <f t="shared" si="322"/>
        <v>theater</v>
      </c>
      <c r="T3413" s="7" t="str">
        <f t="shared" si="323"/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318"/>
        <v>41909.709050925929</v>
      </c>
      <c r="K3414">
        <v>1409266862</v>
      </c>
      <c r="L3414" s="11">
        <f t="shared" si="319"/>
        <v>41879.709050925929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320"/>
        <v>1</v>
      </c>
      <c r="R3414" s="6">
        <f t="shared" si="321"/>
        <v>115.38461538461539</v>
      </c>
      <c r="S3414" t="str">
        <f t="shared" si="322"/>
        <v>theater</v>
      </c>
      <c r="T3414" s="7" t="str">
        <f t="shared" si="323"/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318"/>
        <v>42062.957638888889</v>
      </c>
      <c r="K3415">
        <v>1424280938</v>
      </c>
      <c r="L3415" s="11">
        <f t="shared" si="319"/>
        <v>42053.483078703706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320"/>
        <v>0.76923076923076927</v>
      </c>
      <c r="R3415" s="6">
        <f t="shared" si="321"/>
        <v>46.428571428571431</v>
      </c>
      <c r="S3415" t="str">
        <f t="shared" si="322"/>
        <v>theater</v>
      </c>
      <c r="T3415" s="7" t="str">
        <f t="shared" si="323"/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318"/>
        <v>42705.082638888889</v>
      </c>
      <c r="K3416">
        <v>1478030325</v>
      </c>
      <c r="L3416" s="11">
        <f t="shared" si="319"/>
        <v>42675.582465277781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320"/>
        <v>0.96618357487922701</v>
      </c>
      <c r="R3416" s="6">
        <f t="shared" si="321"/>
        <v>70.568181818181813</v>
      </c>
      <c r="S3416" t="str">
        <f t="shared" si="322"/>
        <v>theater</v>
      </c>
      <c r="T3416" s="7" t="str">
        <f t="shared" si="323"/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318"/>
        <v>42477.729166666672</v>
      </c>
      <c r="K3417">
        <v>1459999656</v>
      </c>
      <c r="L3417" s="11">
        <f t="shared" si="319"/>
        <v>42466.894166666665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320"/>
        <v>1</v>
      </c>
      <c r="R3417" s="6">
        <f t="shared" si="321"/>
        <v>22.222222222222221</v>
      </c>
      <c r="S3417" t="str">
        <f t="shared" si="322"/>
        <v>theater</v>
      </c>
      <c r="T3417" s="7" t="str">
        <f t="shared" si="323"/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318"/>
        <v>42117.520833333328</v>
      </c>
      <c r="K3418">
        <v>1427363645</v>
      </c>
      <c r="L3418" s="11">
        <f t="shared" si="319"/>
        <v>42089.162557870368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320"/>
        <v>0.83612040133779264</v>
      </c>
      <c r="R3418" s="6">
        <f t="shared" si="321"/>
        <v>159.46666666666667</v>
      </c>
      <c r="S3418" t="str">
        <f t="shared" si="322"/>
        <v>theater</v>
      </c>
      <c r="T3418" s="7" t="str">
        <f t="shared" si="323"/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318"/>
        <v>41937.779861111107</v>
      </c>
      <c r="K3419">
        <v>1410558948</v>
      </c>
      <c r="L3419" s="11">
        <f t="shared" si="319"/>
        <v>41894.66375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320"/>
        <v>0.99999411768166069</v>
      </c>
      <c r="R3419" s="6">
        <f t="shared" si="321"/>
        <v>37.777999999999999</v>
      </c>
      <c r="S3419" t="str">
        <f t="shared" si="322"/>
        <v>theater</v>
      </c>
      <c r="T3419" s="7" t="str">
        <f t="shared" si="323"/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318"/>
        <v>41782.58457175926</v>
      </c>
      <c r="K3420">
        <v>1398283307</v>
      </c>
      <c r="L3420" s="11">
        <f t="shared" si="319"/>
        <v>41752.58457175926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320"/>
        <v>0.99132589838909546</v>
      </c>
      <c r="R3420" s="6">
        <f t="shared" si="321"/>
        <v>72.053571428571431</v>
      </c>
      <c r="S3420" t="str">
        <f t="shared" si="322"/>
        <v>theater</v>
      </c>
      <c r="T3420" s="7" t="str">
        <f t="shared" si="323"/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318"/>
        <v>42466.645833333328</v>
      </c>
      <c r="K3421">
        <v>1458416585</v>
      </c>
      <c r="L3421" s="11">
        <f t="shared" si="319"/>
        <v>42448.571585648147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320"/>
        <v>0.93856655290102387</v>
      </c>
      <c r="R3421" s="6">
        <f t="shared" si="321"/>
        <v>63.695652173913047</v>
      </c>
      <c r="S3421" t="str">
        <f t="shared" si="322"/>
        <v>theater</v>
      </c>
      <c r="T3421" s="7" t="str">
        <f t="shared" si="323"/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318"/>
        <v>42413.75</v>
      </c>
      <c r="K3422">
        <v>1454638202</v>
      </c>
      <c r="L3422" s="11">
        <f t="shared" si="319"/>
        <v>42404.840300925927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320"/>
        <v>0.72463768115942029</v>
      </c>
      <c r="R3422" s="6">
        <f t="shared" si="321"/>
        <v>28.411764705882351</v>
      </c>
      <c r="S3422" t="str">
        <f t="shared" si="322"/>
        <v>theater</v>
      </c>
      <c r="T3422" s="7" t="str">
        <f t="shared" si="323"/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318"/>
        <v>42067.541238425925</v>
      </c>
      <c r="K3423">
        <v>1422903563</v>
      </c>
      <c r="L3423" s="11">
        <f t="shared" si="319"/>
        <v>42037.541238425925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320"/>
        <v>0.98863074641621351</v>
      </c>
      <c r="R3423" s="6">
        <f t="shared" si="321"/>
        <v>103.21428571428571</v>
      </c>
      <c r="S3423" t="str">
        <f t="shared" si="322"/>
        <v>theater</v>
      </c>
      <c r="T3423" s="7" t="str">
        <f t="shared" si="323"/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318"/>
        <v>42351.75</v>
      </c>
      <c r="K3424">
        <v>1447594176</v>
      </c>
      <c r="L3424" s="11">
        <f t="shared" si="319"/>
        <v>42323.312222222223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320"/>
        <v>0.91659028414298804</v>
      </c>
      <c r="R3424" s="6">
        <f t="shared" si="321"/>
        <v>71.152173913043484</v>
      </c>
      <c r="S3424" t="str">
        <f t="shared" si="322"/>
        <v>theater</v>
      </c>
      <c r="T3424" s="7" t="str">
        <f t="shared" si="323"/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318"/>
        <v>42118.661354166667</v>
      </c>
      <c r="K3425">
        <v>1427320341</v>
      </c>
      <c r="L3425" s="11">
        <f t="shared" si="319"/>
        <v>42088.661354166667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320"/>
        <v>0.7142857142857143</v>
      </c>
      <c r="R3425" s="6">
        <f t="shared" si="321"/>
        <v>35</v>
      </c>
      <c r="S3425" t="str">
        <f t="shared" si="322"/>
        <v>theater</v>
      </c>
      <c r="T3425" s="7" t="str">
        <f t="shared" si="323"/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318"/>
        <v>42040.040972222225</v>
      </c>
      <c r="K3426">
        <v>1421252084</v>
      </c>
      <c r="L3426" s="11">
        <f t="shared" si="319"/>
        <v>42018.426898148144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320"/>
        <v>0.96540627514078836</v>
      </c>
      <c r="R3426" s="6">
        <f t="shared" si="321"/>
        <v>81.776315789473685</v>
      </c>
      <c r="S3426" t="str">
        <f t="shared" si="322"/>
        <v>theater</v>
      </c>
      <c r="T3426" s="7" t="str">
        <f t="shared" si="323"/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318"/>
        <v>41916.367314814815</v>
      </c>
      <c r="K3427">
        <v>1409669336</v>
      </c>
      <c r="L3427" s="11">
        <f t="shared" si="319"/>
        <v>41884.367314814815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320"/>
        <v>0.97115350375998266</v>
      </c>
      <c r="R3427" s="6">
        <f t="shared" si="321"/>
        <v>297.02980769230766</v>
      </c>
      <c r="S3427" t="str">
        <f t="shared" si="322"/>
        <v>theater</v>
      </c>
      <c r="T3427" s="7" t="str">
        <f t="shared" si="323"/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318"/>
        <v>41902.833333333336</v>
      </c>
      <c r="K3428">
        <v>1409620903</v>
      </c>
      <c r="L3428" s="11">
        <f t="shared" si="319"/>
        <v>41883.806747685187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320"/>
        <v>0.92478421701602964</v>
      </c>
      <c r="R3428" s="6">
        <f t="shared" si="321"/>
        <v>46.609195402298852</v>
      </c>
      <c r="S3428" t="str">
        <f t="shared" si="322"/>
        <v>theater</v>
      </c>
      <c r="T3428" s="7" t="str">
        <f t="shared" si="323"/>
        <v>plays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318"/>
        <v>41822.395277777774</v>
      </c>
      <c r="K3429">
        <v>1401722952</v>
      </c>
      <c r="L3429" s="11">
        <f t="shared" si="319"/>
        <v>41792.395277777774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320"/>
        <v>1</v>
      </c>
      <c r="R3429" s="6">
        <f t="shared" si="321"/>
        <v>51.724137931034484</v>
      </c>
      <c r="S3429" t="str">
        <f t="shared" si="322"/>
        <v>theater</v>
      </c>
      <c r="T3429" s="7" t="str">
        <f t="shared" si="323"/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318"/>
        <v>42063.458333333328</v>
      </c>
      <c r="K3430">
        <v>1422983847</v>
      </c>
      <c r="L3430" s="11">
        <f t="shared" si="319"/>
        <v>42038.470451388886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320"/>
        <v>0.97323600973236013</v>
      </c>
      <c r="R3430" s="6">
        <f t="shared" si="321"/>
        <v>40.294117647058826</v>
      </c>
      <c r="S3430" t="str">
        <f t="shared" si="322"/>
        <v>theater</v>
      </c>
      <c r="T3430" s="7" t="str">
        <f t="shared" si="323"/>
        <v>plays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318"/>
        <v>42675.771539351852</v>
      </c>
      <c r="K3431">
        <v>1476837061</v>
      </c>
      <c r="L3431" s="11">
        <f t="shared" si="319"/>
        <v>42661.771539351852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320"/>
        <v>0.76923076923076927</v>
      </c>
      <c r="R3431" s="6">
        <f t="shared" si="321"/>
        <v>16.25</v>
      </c>
      <c r="S3431" t="str">
        <f t="shared" si="322"/>
        <v>theater</v>
      </c>
      <c r="T3431" s="7" t="str">
        <f t="shared" si="323"/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318"/>
        <v>41850.695613425924</v>
      </c>
      <c r="K3432">
        <v>1404168101</v>
      </c>
      <c r="L3432" s="11">
        <f t="shared" si="319"/>
        <v>41820.695613425924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320"/>
        <v>0.92123869755272947</v>
      </c>
      <c r="R3432" s="6">
        <f t="shared" si="321"/>
        <v>30.152638888888887</v>
      </c>
      <c r="S3432" t="str">
        <f t="shared" si="322"/>
        <v>theater</v>
      </c>
      <c r="T3432" s="7" t="str">
        <f t="shared" si="323"/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318"/>
        <v>41869.480937500004</v>
      </c>
      <c r="K3433">
        <v>1405791153</v>
      </c>
      <c r="L3433" s="11">
        <f t="shared" si="319"/>
        <v>41839.480937500004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320"/>
        <v>1</v>
      </c>
      <c r="R3433" s="6">
        <f t="shared" si="321"/>
        <v>95.238095238095241</v>
      </c>
      <c r="S3433" t="str">
        <f t="shared" si="322"/>
        <v>theater</v>
      </c>
      <c r="T3433" s="7" t="str">
        <f t="shared" si="323"/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318"/>
        <v>42405.666666666672</v>
      </c>
      <c r="K3434">
        <v>1452520614</v>
      </c>
      <c r="L3434" s="11">
        <f t="shared" si="319"/>
        <v>42380.331180555557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320"/>
        <v>0.91199270405836752</v>
      </c>
      <c r="R3434" s="6">
        <f t="shared" si="321"/>
        <v>52.214285714285715</v>
      </c>
      <c r="S3434" t="str">
        <f t="shared" si="322"/>
        <v>theater</v>
      </c>
      <c r="T3434" s="7" t="str">
        <f t="shared" si="323"/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318"/>
        <v>41806.875</v>
      </c>
      <c r="K3435">
        <v>1400290255</v>
      </c>
      <c r="L3435" s="11">
        <f t="shared" si="319"/>
        <v>41775.81313657407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320"/>
        <v>0.99737532808398954</v>
      </c>
      <c r="R3435" s="6">
        <f t="shared" si="321"/>
        <v>134.1549295774648</v>
      </c>
      <c r="S3435" t="str">
        <f t="shared" si="322"/>
        <v>theater</v>
      </c>
      <c r="T3435" s="7" t="str">
        <f t="shared" si="323"/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318"/>
        <v>41830.130428240736</v>
      </c>
      <c r="K3436">
        <v>1402391269</v>
      </c>
      <c r="L3436" s="11">
        <f t="shared" si="319"/>
        <v>41800.130428240736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320"/>
        <v>0.94741828517290383</v>
      </c>
      <c r="R3436" s="6">
        <f t="shared" si="321"/>
        <v>62.827380952380949</v>
      </c>
      <c r="S3436" t="str">
        <f t="shared" si="322"/>
        <v>theater</v>
      </c>
      <c r="T3436" s="7" t="str">
        <f t="shared" si="323"/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318"/>
        <v>42588.875</v>
      </c>
      <c r="K3437">
        <v>1469112493</v>
      </c>
      <c r="L3437" s="11">
        <f t="shared" si="319"/>
        <v>42572.36681712963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320"/>
        <v>0.8928571428571429</v>
      </c>
      <c r="R3437" s="6">
        <f t="shared" si="321"/>
        <v>58.94736842105263</v>
      </c>
      <c r="S3437" t="str">
        <f t="shared" si="322"/>
        <v>theater</v>
      </c>
      <c r="T3437" s="7" t="str">
        <f t="shared" si="323"/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318"/>
        <v>41872.436111111107</v>
      </c>
      <c r="K3438">
        <v>1406811593</v>
      </c>
      <c r="L3438" s="11">
        <f t="shared" si="319"/>
        <v>41851.291585648149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320"/>
        <v>0.94428706326723322</v>
      </c>
      <c r="R3438" s="6">
        <f t="shared" si="321"/>
        <v>143.1081081081081</v>
      </c>
      <c r="S3438" t="str">
        <f t="shared" si="322"/>
        <v>theater</v>
      </c>
      <c r="T3438" s="7" t="str">
        <f t="shared" si="323"/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318"/>
        <v>42235.460879629631</v>
      </c>
      <c r="K3439">
        <v>1437411820</v>
      </c>
      <c r="L3439" s="11">
        <f t="shared" si="319"/>
        <v>42205.460879629631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320"/>
        <v>0.99009900990099009</v>
      </c>
      <c r="R3439" s="6">
        <f t="shared" si="321"/>
        <v>84.166666666666671</v>
      </c>
      <c r="S3439" t="str">
        <f t="shared" si="322"/>
        <v>theater</v>
      </c>
      <c r="T3439" s="7" t="str">
        <f t="shared" si="323"/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318"/>
        <v>42126.625</v>
      </c>
      <c r="K3440">
        <v>1428358567</v>
      </c>
      <c r="L3440" s="11">
        <f t="shared" si="319"/>
        <v>42100.677858796298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320"/>
        <v>0.95969289827255277</v>
      </c>
      <c r="R3440" s="6">
        <f t="shared" si="321"/>
        <v>186.07142857142858</v>
      </c>
      <c r="S3440" t="str">
        <f t="shared" si="322"/>
        <v>theater</v>
      </c>
      <c r="T3440" s="7" t="str">
        <f t="shared" si="323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318"/>
        <v>42387.957638888889</v>
      </c>
      <c r="K3441">
        <v>1452030730</v>
      </c>
      <c r="L3441" s="11">
        <f t="shared" si="319"/>
        <v>42374.661226851851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320"/>
        <v>0.74250993107032803</v>
      </c>
      <c r="R3441" s="6">
        <f t="shared" si="321"/>
        <v>89.785555555555561</v>
      </c>
      <c r="S3441" t="str">
        <f t="shared" si="322"/>
        <v>theater</v>
      </c>
      <c r="T3441" s="7" t="str">
        <f t="shared" si="323"/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318"/>
        <v>41831.427083333336</v>
      </c>
      <c r="K3442">
        <v>1403146628</v>
      </c>
      <c r="L3442" s="11">
        <f t="shared" si="319"/>
        <v>41808.87300925926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320"/>
        <v>0.95040411182834938</v>
      </c>
      <c r="R3442" s="6">
        <f t="shared" si="321"/>
        <v>64.157560975609755</v>
      </c>
      <c r="S3442" t="str">
        <f t="shared" si="322"/>
        <v>theater</v>
      </c>
      <c r="T3442" s="7" t="str">
        <f t="shared" si="323"/>
        <v>plays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318"/>
        <v>42321.595138888893</v>
      </c>
      <c r="K3443">
        <v>1445077121</v>
      </c>
      <c r="L3443" s="11">
        <f t="shared" si="319"/>
        <v>42294.179641203707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320"/>
        <v>0.97465886939571145</v>
      </c>
      <c r="R3443" s="6">
        <f t="shared" si="321"/>
        <v>59.651162790697676</v>
      </c>
      <c r="S3443" t="str">
        <f t="shared" si="322"/>
        <v>theater</v>
      </c>
      <c r="T3443" s="7" t="str">
        <f t="shared" si="323"/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318"/>
        <v>42154.591111111113</v>
      </c>
      <c r="K3444">
        <v>1430424672</v>
      </c>
      <c r="L3444" s="11">
        <f t="shared" si="319"/>
        <v>42124.591111111113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320"/>
        <v>1</v>
      </c>
      <c r="R3444" s="6">
        <f t="shared" si="321"/>
        <v>31.25</v>
      </c>
      <c r="S3444" t="str">
        <f t="shared" si="322"/>
        <v>theater</v>
      </c>
      <c r="T3444" s="7" t="str">
        <f t="shared" si="323"/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318"/>
        <v>41891.274837962963</v>
      </c>
      <c r="K3445">
        <v>1407674146</v>
      </c>
      <c r="L3445" s="11">
        <f t="shared" si="319"/>
        <v>41861.274837962963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320"/>
        <v>0.53908355795148244</v>
      </c>
      <c r="R3445" s="6">
        <f t="shared" si="321"/>
        <v>41.222222222222221</v>
      </c>
      <c r="S3445" t="str">
        <f t="shared" si="322"/>
        <v>theater</v>
      </c>
      <c r="T3445" s="7" t="str">
        <f t="shared" si="323"/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318"/>
        <v>42529.332638888889</v>
      </c>
      <c r="K3446">
        <v>1464677986</v>
      </c>
      <c r="L3446" s="11">
        <f t="shared" si="319"/>
        <v>42521.041504629626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320"/>
        <v>0.34602076124567471</v>
      </c>
      <c r="R3446" s="6">
        <f t="shared" si="321"/>
        <v>43.35</v>
      </c>
      <c r="S3446" t="str">
        <f t="shared" si="322"/>
        <v>theater</v>
      </c>
      <c r="T3446" s="7" t="str">
        <f t="shared" si="323"/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318"/>
        <v>42300.280509259261</v>
      </c>
      <c r="K3447">
        <v>1443185036</v>
      </c>
      <c r="L3447" s="11">
        <f t="shared" si="319"/>
        <v>42272.280509259261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320"/>
        <v>1</v>
      </c>
      <c r="R3447" s="6">
        <f t="shared" si="321"/>
        <v>64.516129032258064</v>
      </c>
      <c r="S3447" t="str">
        <f t="shared" si="322"/>
        <v>theater</v>
      </c>
      <c r="T3447" s="7" t="str">
        <f t="shared" si="323"/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318"/>
        <v>42040.263888888891</v>
      </c>
      <c r="K3448">
        <v>1421092725</v>
      </c>
      <c r="L3448" s="11">
        <f t="shared" si="319"/>
        <v>42016.582465277781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320"/>
        <v>0.92421441774491686</v>
      </c>
      <c r="R3448" s="6">
        <f t="shared" si="321"/>
        <v>43.28</v>
      </c>
      <c r="S3448" t="str">
        <f t="shared" si="322"/>
        <v>theater</v>
      </c>
      <c r="T3448" s="7" t="str">
        <f t="shared" si="323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318"/>
        <v>42447.597361111111</v>
      </c>
      <c r="K3449">
        <v>1454448012</v>
      </c>
      <c r="L3449" s="11">
        <f t="shared" si="319"/>
        <v>42402.639027777783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320"/>
        <v>0.92764378478664189</v>
      </c>
      <c r="R3449" s="6">
        <f t="shared" si="321"/>
        <v>77</v>
      </c>
      <c r="S3449" t="str">
        <f t="shared" si="322"/>
        <v>theater</v>
      </c>
      <c r="T3449" s="7" t="str">
        <f t="shared" si="323"/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318"/>
        <v>41989.869085648148</v>
      </c>
      <c r="K3450">
        <v>1416192689</v>
      </c>
      <c r="L3450" s="11">
        <f t="shared" si="319"/>
        <v>41959.869085648148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320"/>
        <v>0.91106290672451196</v>
      </c>
      <c r="R3450" s="6">
        <f t="shared" si="321"/>
        <v>51.222222222222221</v>
      </c>
      <c r="S3450" t="str">
        <f t="shared" si="322"/>
        <v>theater</v>
      </c>
      <c r="T3450" s="7" t="str">
        <f t="shared" si="323"/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318"/>
        <v>42559.916666666672</v>
      </c>
      <c r="K3451">
        <v>1465607738</v>
      </c>
      <c r="L3451" s="11">
        <f t="shared" si="319"/>
        <v>42531.802523148144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320"/>
        <v>0.58608058608058611</v>
      </c>
      <c r="R3451" s="6">
        <f t="shared" si="321"/>
        <v>68.25</v>
      </c>
      <c r="S3451" t="str">
        <f t="shared" si="322"/>
        <v>theater</v>
      </c>
      <c r="T3451" s="7" t="str">
        <f t="shared" si="323"/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318"/>
        <v>42096.412858796291</v>
      </c>
      <c r="K3452">
        <v>1422809671</v>
      </c>
      <c r="L3452" s="11">
        <f t="shared" si="319"/>
        <v>42036.454525462963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320"/>
        <v>0.65789473684210531</v>
      </c>
      <c r="R3452" s="6">
        <f t="shared" si="321"/>
        <v>19.487179487179485</v>
      </c>
      <c r="S3452" t="str">
        <f t="shared" si="322"/>
        <v>theater</v>
      </c>
      <c r="T3452" s="7" t="str">
        <f t="shared" si="323"/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318"/>
        <v>42115.473692129628</v>
      </c>
      <c r="K3453">
        <v>1427304127</v>
      </c>
      <c r="L3453" s="11">
        <f t="shared" si="319"/>
        <v>42088.473692129628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320"/>
        <v>0.9878419452887538</v>
      </c>
      <c r="R3453" s="6">
        <f t="shared" si="321"/>
        <v>41.125</v>
      </c>
      <c r="S3453" t="str">
        <f t="shared" si="322"/>
        <v>theater</v>
      </c>
      <c r="T3453" s="7" t="str">
        <f t="shared" si="323"/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318"/>
        <v>41842.915972222225</v>
      </c>
      <c r="K3454">
        <v>1404141626</v>
      </c>
      <c r="L3454" s="11">
        <f t="shared" si="319"/>
        <v>41820.389189814814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320"/>
        <v>0.65274151436031336</v>
      </c>
      <c r="R3454" s="6">
        <f t="shared" si="321"/>
        <v>41.405405405405403</v>
      </c>
      <c r="S3454" t="str">
        <f t="shared" si="322"/>
        <v>theater</v>
      </c>
      <c r="T3454" s="7" t="str">
        <f t="shared" si="323"/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318"/>
        <v>42595.72865740741</v>
      </c>
      <c r="K3455">
        <v>1465946956</v>
      </c>
      <c r="L3455" s="11">
        <f t="shared" si="319"/>
        <v>42535.72865740741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320"/>
        <v>0.77922077922077926</v>
      </c>
      <c r="R3455" s="6">
        <f t="shared" si="321"/>
        <v>27.5</v>
      </c>
      <c r="S3455" t="str">
        <f t="shared" si="322"/>
        <v>theater</v>
      </c>
      <c r="T3455" s="7" t="str">
        <f t="shared" si="323"/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318"/>
        <v>41851.448599537034</v>
      </c>
      <c r="K3456">
        <v>1404233159</v>
      </c>
      <c r="L3456" s="11">
        <f t="shared" si="319"/>
        <v>41821.448599537034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320"/>
        <v>0.99290780141843971</v>
      </c>
      <c r="R3456" s="6">
        <f t="shared" si="321"/>
        <v>33.571428571428569</v>
      </c>
      <c r="S3456" t="str">
        <f t="shared" si="322"/>
        <v>theater</v>
      </c>
      <c r="T3456" s="7" t="str">
        <f t="shared" si="323"/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318"/>
        <v>42656.5003125</v>
      </c>
      <c r="K3457">
        <v>1473789627</v>
      </c>
      <c r="L3457" s="11">
        <f t="shared" si="319"/>
        <v>42626.5003125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320"/>
        <v>0.99354197714853454</v>
      </c>
      <c r="R3457" s="6">
        <f t="shared" si="321"/>
        <v>145.86956521739131</v>
      </c>
      <c r="S3457" t="str">
        <f t="shared" si="322"/>
        <v>theater</v>
      </c>
      <c r="T3457" s="7" t="str">
        <f t="shared" si="323"/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318"/>
        <v>41852.040972222225</v>
      </c>
      <c r="K3458">
        <v>1404190567</v>
      </c>
      <c r="L3458" s="11">
        <f t="shared" si="319"/>
        <v>41820.955636574072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320"/>
        <v>0.52273915316257191</v>
      </c>
      <c r="R3458" s="6">
        <f t="shared" si="321"/>
        <v>358.6875</v>
      </c>
      <c r="S3458" t="str">
        <f t="shared" si="322"/>
        <v>theater</v>
      </c>
      <c r="T3458" s="7" t="str">
        <f t="shared" si="323"/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324">(I3459/86400)+25569+(-6/24)</f>
        <v>42046.999305555553</v>
      </c>
      <c r="K3459">
        <v>1421081857</v>
      </c>
      <c r="L3459" s="11">
        <f t="shared" ref="L3459:L3522" si="325">(K3459/86400)+25569+(-6/24)</f>
        <v>42016.456678240742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326">D3459/E3459</f>
        <v>0.71326676176890158</v>
      </c>
      <c r="R3459" s="6">
        <f t="shared" ref="R3459:R3522" si="327">E3459/N3459</f>
        <v>50.981818181818184</v>
      </c>
      <c r="S3459" t="str">
        <f t="shared" ref="S3459:S3522" si="328">LEFT(P3459,SEARCH("/",P3459,1)-1)</f>
        <v>theater</v>
      </c>
      <c r="T3459" s="7" t="str">
        <f t="shared" ref="T3459:T3522" si="329">RIGHT(P3459,LEN(P3459) - SEARCH("/", P3459, SEARCH("/", P3459)))</f>
        <v>plays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324"/>
        <v>42037.935416666667</v>
      </c>
      <c r="K3460">
        <v>1420606303</v>
      </c>
      <c r="L3460" s="11">
        <f t="shared" si="325"/>
        <v>42010.952581018515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326"/>
        <v>0.80427631578947367</v>
      </c>
      <c r="R3460" s="6">
        <f t="shared" si="327"/>
        <v>45.037037037037038</v>
      </c>
      <c r="S3460" t="str">
        <f t="shared" si="328"/>
        <v>theater</v>
      </c>
      <c r="T3460" s="7" t="str">
        <f t="shared" si="329"/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324"/>
        <v>42510.229861111111</v>
      </c>
      <c r="K3461">
        <v>1461151860</v>
      </c>
      <c r="L3461" s="11">
        <f t="shared" si="325"/>
        <v>42480.229861111111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326"/>
        <v>0.79239302694136293</v>
      </c>
      <c r="R3461" s="6">
        <f t="shared" si="327"/>
        <v>17.527777777777779</v>
      </c>
      <c r="S3461" t="str">
        <f t="shared" si="328"/>
        <v>theater</v>
      </c>
      <c r="T3461" s="7" t="str">
        <f t="shared" si="329"/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324"/>
        <v>41866.277222222227</v>
      </c>
      <c r="K3462">
        <v>1406896752</v>
      </c>
      <c r="L3462" s="11">
        <f t="shared" si="325"/>
        <v>41852.277222222227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326"/>
        <v>0.52631578947368418</v>
      </c>
      <c r="R3462" s="6">
        <f t="shared" si="327"/>
        <v>50</v>
      </c>
      <c r="S3462" t="str">
        <f t="shared" si="328"/>
        <v>theater</v>
      </c>
      <c r="T3462" s="7" t="str">
        <f t="shared" si="329"/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324"/>
        <v>42671.875</v>
      </c>
      <c r="K3463">
        <v>1475248279</v>
      </c>
      <c r="L3463" s="11">
        <f t="shared" si="325"/>
        <v>42643.382858796293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326"/>
        <v>0.71942446043165464</v>
      </c>
      <c r="R3463" s="6">
        <f t="shared" si="327"/>
        <v>57.916666666666664</v>
      </c>
      <c r="S3463" t="str">
        <f t="shared" si="328"/>
        <v>theater</v>
      </c>
      <c r="T3463" s="7" t="str">
        <f t="shared" si="329"/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324"/>
        <v>42195.5</v>
      </c>
      <c r="K3464">
        <v>1435181628</v>
      </c>
      <c r="L3464" s="11">
        <f t="shared" si="325"/>
        <v>42179.648472222223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326"/>
        <v>0.49504950495049505</v>
      </c>
      <c r="R3464" s="6">
        <f t="shared" si="327"/>
        <v>29.705882352941178</v>
      </c>
      <c r="S3464" t="str">
        <f t="shared" si="328"/>
        <v>theater</v>
      </c>
      <c r="T3464" s="7" t="str">
        <f t="shared" si="329"/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324"/>
        <v>42653.915972222225</v>
      </c>
      <c r="K3465">
        <v>1472594585</v>
      </c>
      <c r="L3465" s="11">
        <f t="shared" si="325"/>
        <v>42612.668807870374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326"/>
        <v>0.967305088024763</v>
      </c>
      <c r="R3465" s="6">
        <f t="shared" si="327"/>
        <v>90.684210526315795</v>
      </c>
      <c r="S3465" t="str">
        <f t="shared" si="328"/>
        <v>theater</v>
      </c>
      <c r="T3465" s="7" t="str">
        <f t="shared" si="329"/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324"/>
        <v>42604.880057870367</v>
      </c>
      <c r="K3466">
        <v>1469329637</v>
      </c>
      <c r="L3466" s="11">
        <f t="shared" si="325"/>
        <v>42574.880057870367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326"/>
        <v>0.97729165119288208</v>
      </c>
      <c r="R3466" s="6">
        <f t="shared" si="327"/>
        <v>55.012688172043013</v>
      </c>
      <c r="S3466" t="str">
        <f t="shared" si="328"/>
        <v>theater</v>
      </c>
      <c r="T3466" s="7" t="str">
        <f t="shared" si="329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324"/>
        <v>42225.416666666672</v>
      </c>
      <c r="K3467">
        <v>1436972472</v>
      </c>
      <c r="L3467" s="11">
        <f t="shared" si="325"/>
        <v>42200.375833333332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326"/>
        <v>0.970873786407767</v>
      </c>
      <c r="R3467" s="6">
        <f t="shared" si="327"/>
        <v>57.222222222222221</v>
      </c>
      <c r="S3467" t="str">
        <f t="shared" si="328"/>
        <v>theater</v>
      </c>
      <c r="T3467" s="7" t="str">
        <f t="shared" si="329"/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324"/>
        <v>42479.727430555555</v>
      </c>
      <c r="K3468">
        <v>1455928050</v>
      </c>
      <c r="L3468" s="11">
        <f t="shared" si="325"/>
        <v>42419.769097222219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326"/>
        <v>0.7865168539325843</v>
      </c>
      <c r="R3468" s="6">
        <f t="shared" si="327"/>
        <v>72.950819672131146</v>
      </c>
      <c r="S3468" t="str">
        <f t="shared" si="328"/>
        <v>theater</v>
      </c>
      <c r="T3468" s="7" t="str">
        <f t="shared" si="329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324"/>
        <v>42083.380000000005</v>
      </c>
      <c r="K3469">
        <v>1424275632</v>
      </c>
      <c r="L3469" s="11">
        <f t="shared" si="325"/>
        <v>42053.421666666662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326"/>
        <v>0.99009900990099009</v>
      </c>
      <c r="R3469" s="6">
        <f t="shared" si="327"/>
        <v>64.468085106382972</v>
      </c>
      <c r="S3469" t="str">
        <f t="shared" si="328"/>
        <v>theater</v>
      </c>
      <c r="T3469" s="7" t="str">
        <f t="shared" si="329"/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324"/>
        <v>42633.875</v>
      </c>
      <c r="K3470">
        <v>1471976529</v>
      </c>
      <c r="L3470" s="11">
        <f t="shared" si="325"/>
        <v>42605.515381944446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326"/>
        <v>0.82115289866973229</v>
      </c>
      <c r="R3470" s="6">
        <f t="shared" si="327"/>
        <v>716.35294117647061</v>
      </c>
      <c r="S3470" t="str">
        <f t="shared" si="328"/>
        <v>theater</v>
      </c>
      <c r="T3470" s="7" t="str">
        <f t="shared" si="329"/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324"/>
        <v>42488.391724537039</v>
      </c>
      <c r="K3471">
        <v>1459265045</v>
      </c>
      <c r="L3471" s="11">
        <f t="shared" si="325"/>
        <v>42458.391724537039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326"/>
        <v>0.88188976377952755</v>
      </c>
      <c r="R3471" s="6">
        <f t="shared" si="327"/>
        <v>50.396825396825399</v>
      </c>
      <c r="S3471" t="str">
        <f t="shared" si="328"/>
        <v>theater</v>
      </c>
      <c r="T3471" s="7" t="str">
        <f t="shared" si="329"/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324"/>
        <v>42566.651388888888</v>
      </c>
      <c r="K3472">
        <v>1465345902</v>
      </c>
      <c r="L3472" s="11">
        <f t="shared" si="325"/>
        <v>42528.772013888884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326"/>
        <v>0.66666666666666663</v>
      </c>
      <c r="R3472" s="6">
        <f t="shared" si="327"/>
        <v>41.666666666666664</v>
      </c>
      <c r="S3472" t="str">
        <f t="shared" si="328"/>
        <v>theater</v>
      </c>
      <c r="T3472" s="7" t="str">
        <f t="shared" si="329"/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324"/>
        <v>41882.583333333336</v>
      </c>
      <c r="K3473">
        <v>1405971690</v>
      </c>
      <c r="L3473" s="11">
        <f t="shared" si="325"/>
        <v>41841.570486111115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326"/>
        <v>0.46598322460391428</v>
      </c>
      <c r="R3473" s="6">
        <f t="shared" si="327"/>
        <v>35.766666666666666</v>
      </c>
      <c r="S3473" t="str">
        <f t="shared" si="328"/>
        <v>theater</v>
      </c>
      <c r="T3473" s="7" t="str">
        <f t="shared" si="329"/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324"/>
        <v>41948.999305555553</v>
      </c>
      <c r="K3474">
        <v>1413432331</v>
      </c>
      <c r="L3474" s="11">
        <f t="shared" si="325"/>
        <v>41927.920497685183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326"/>
        <v>0.97991180793728561</v>
      </c>
      <c r="R3474" s="6">
        <f t="shared" si="327"/>
        <v>88.739130434782609</v>
      </c>
      <c r="S3474" t="str">
        <f t="shared" si="328"/>
        <v>theater</v>
      </c>
      <c r="T3474" s="7" t="str">
        <f t="shared" si="329"/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324"/>
        <v>42083.602083333331</v>
      </c>
      <c r="K3475">
        <v>1425067296</v>
      </c>
      <c r="L3475" s="11">
        <f t="shared" si="325"/>
        <v>42062.584444444445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326"/>
        <v>1</v>
      </c>
      <c r="R3475" s="6">
        <f t="shared" si="327"/>
        <v>148.4848484848485</v>
      </c>
      <c r="S3475" t="str">
        <f t="shared" si="328"/>
        <v>theater</v>
      </c>
      <c r="T3475" s="7" t="str">
        <f t="shared" si="329"/>
        <v>plays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324"/>
        <v>42571.251516203702</v>
      </c>
      <c r="K3476">
        <v>1466424131</v>
      </c>
      <c r="L3476" s="11">
        <f t="shared" si="325"/>
        <v>42541.251516203702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326"/>
        <v>0.99009900990099009</v>
      </c>
      <c r="R3476" s="6">
        <f t="shared" si="327"/>
        <v>51.794871794871796</v>
      </c>
      <c r="S3476" t="str">
        <f t="shared" si="328"/>
        <v>theater</v>
      </c>
      <c r="T3476" s="7" t="str">
        <f t="shared" si="329"/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324"/>
        <v>41945.75</v>
      </c>
      <c r="K3477">
        <v>1412629704</v>
      </c>
      <c r="L3477" s="11">
        <f t="shared" si="325"/>
        <v>41918.630833333329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326"/>
        <v>0.88235294117647056</v>
      </c>
      <c r="R3477" s="6">
        <f t="shared" si="327"/>
        <v>20</v>
      </c>
      <c r="S3477" t="str">
        <f t="shared" si="328"/>
        <v>theater</v>
      </c>
      <c r="T3477" s="7" t="str">
        <f t="shared" si="329"/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324"/>
        <v>41938.875</v>
      </c>
      <c r="K3478">
        <v>1412836990</v>
      </c>
      <c r="L3478" s="11">
        <f t="shared" si="325"/>
        <v>41921.029976851853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326"/>
        <v>0.96153846153846156</v>
      </c>
      <c r="R3478" s="6">
        <f t="shared" si="327"/>
        <v>52</v>
      </c>
      <c r="S3478" t="str">
        <f t="shared" si="328"/>
        <v>theater</v>
      </c>
      <c r="T3478" s="7" t="str">
        <f t="shared" si="329"/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324"/>
        <v>42140.875</v>
      </c>
      <c r="K3479">
        <v>1430761243</v>
      </c>
      <c r="L3479" s="11">
        <f t="shared" si="325"/>
        <v>42128.486608796295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326"/>
        <v>0.86705202312138729</v>
      </c>
      <c r="R3479" s="6">
        <f t="shared" si="327"/>
        <v>53.230769230769234</v>
      </c>
      <c r="S3479" t="str">
        <f t="shared" si="328"/>
        <v>theater</v>
      </c>
      <c r="T3479" s="7" t="str">
        <f t="shared" si="329"/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324"/>
        <v>42079.625</v>
      </c>
      <c r="K3480">
        <v>1424296822</v>
      </c>
      <c r="L3480" s="11">
        <f t="shared" si="325"/>
        <v>42053.666921296295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326"/>
        <v>0.88613203367301729</v>
      </c>
      <c r="R3480" s="6">
        <f t="shared" si="327"/>
        <v>39.596491228070178</v>
      </c>
      <c r="S3480" t="str">
        <f t="shared" si="328"/>
        <v>theater</v>
      </c>
      <c r="T3480" s="7" t="str">
        <f t="shared" si="329"/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324"/>
        <v>41811.605092592596</v>
      </c>
      <c r="K3481">
        <v>1400790680</v>
      </c>
      <c r="L3481" s="11">
        <f t="shared" si="325"/>
        <v>41781.605092592596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326"/>
        <v>0.78206465067778941</v>
      </c>
      <c r="R3481" s="6">
        <f t="shared" si="327"/>
        <v>34.25</v>
      </c>
      <c r="S3481" t="str">
        <f t="shared" si="328"/>
        <v>theater</v>
      </c>
      <c r="T3481" s="7" t="str">
        <f t="shared" si="329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324"/>
        <v>42195.625</v>
      </c>
      <c r="K3482">
        <v>1434440227</v>
      </c>
      <c r="L3482" s="11">
        <f t="shared" si="325"/>
        <v>42171.067442129628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326"/>
        <v>0.7009345794392523</v>
      </c>
      <c r="R3482" s="6">
        <f t="shared" si="327"/>
        <v>164.61538461538461</v>
      </c>
      <c r="S3482" t="str">
        <f t="shared" si="328"/>
        <v>theater</v>
      </c>
      <c r="T3482" s="7" t="str">
        <f t="shared" si="329"/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324"/>
        <v>42005.997546296298</v>
      </c>
      <c r="K3483">
        <v>1418709388</v>
      </c>
      <c r="L3483" s="11">
        <f t="shared" si="325"/>
        <v>41988.997546296298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326"/>
        <v>0.84175084175084181</v>
      </c>
      <c r="R3483" s="6">
        <f t="shared" si="327"/>
        <v>125.05263157894737</v>
      </c>
      <c r="S3483" t="str">
        <f t="shared" si="328"/>
        <v>theater</v>
      </c>
      <c r="T3483" s="7" t="str">
        <f t="shared" si="329"/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324"/>
        <v>41826.521597222221</v>
      </c>
      <c r="K3484">
        <v>1402079466</v>
      </c>
      <c r="L3484" s="11">
        <f t="shared" si="325"/>
        <v>41796.521597222221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326"/>
        <v>0.72289156626506024</v>
      </c>
      <c r="R3484" s="6">
        <f t="shared" si="327"/>
        <v>51.875</v>
      </c>
      <c r="S3484" t="str">
        <f t="shared" si="328"/>
        <v>theater</v>
      </c>
      <c r="T3484" s="7" t="str">
        <f t="shared" si="329"/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324"/>
        <v>41823.418761574074</v>
      </c>
      <c r="K3485">
        <v>1401811381</v>
      </c>
      <c r="L3485" s="11">
        <f t="shared" si="325"/>
        <v>41793.418761574074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326"/>
        <v>0.62523329600597233</v>
      </c>
      <c r="R3485" s="6">
        <f t="shared" si="327"/>
        <v>40.285714285714285</v>
      </c>
      <c r="S3485" t="str">
        <f t="shared" si="328"/>
        <v>theater</v>
      </c>
      <c r="T3485" s="7" t="str">
        <f t="shared" si="329"/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324"/>
        <v>42536.510405092587</v>
      </c>
      <c r="K3486">
        <v>1463422499</v>
      </c>
      <c r="L3486" s="11">
        <f t="shared" si="325"/>
        <v>42506.510405092587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326"/>
        <v>0.87535014005602241</v>
      </c>
      <c r="R3486" s="6">
        <f t="shared" si="327"/>
        <v>64.909090909090907</v>
      </c>
      <c r="S3486" t="str">
        <f t="shared" si="328"/>
        <v>theater</v>
      </c>
      <c r="T3486" s="7" t="str">
        <f t="shared" si="329"/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324"/>
        <v>42402.443055555559</v>
      </c>
      <c r="K3487">
        <v>1451839080</v>
      </c>
      <c r="L3487" s="11">
        <f t="shared" si="325"/>
        <v>42372.443055555559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326"/>
        <v>0.99397590361445787</v>
      </c>
      <c r="R3487" s="6">
        <f t="shared" si="327"/>
        <v>55.333333333333336</v>
      </c>
      <c r="S3487" t="str">
        <f t="shared" si="328"/>
        <v>theater</v>
      </c>
      <c r="T3487" s="7" t="str">
        <f t="shared" si="329"/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324"/>
        <v>42158.040972222225</v>
      </c>
      <c r="K3488">
        <v>1430600401</v>
      </c>
      <c r="L3488" s="11">
        <f t="shared" si="325"/>
        <v>42126.62501157407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326"/>
        <v>0.64432989690721654</v>
      </c>
      <c r="R3488" s="6">
        <f t="shared" si="327"/>
        <v>83.142857142857139</v>
      </c>
      <c r="S3488" t="str">
        <f t="shared" si="328"/>
        <v>theater</v>
      </c>
      <c r="T3488" s="7" t="str">
        <f t="shared" si="329"/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324"/>
        <v>42179.690416666665</v>
      </c>
      <c r="K3489">
        <v>1432593252</v>
      </c>
      <c r="L3489" s="11">
        <f t="shared" si="325"/>
        <v>42149.690416666665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326"/>
        <v>0.78277886497064575</v>
      </c>
      <c r="R3489" s="6">
        <f t="shared" si="327"/>
        <v>38.712121212121211</v>
      </c>
      <c r="S3489" t="str">
        <f t="shared" si="328"/>
        <v>theater</v>
      </c>
      <c r="T3489" s="7" t="str">
        <f t="shared" si="329"/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324"/>
        <v>42111.416666666672</v>
      </c>
      <c r="K3490">
        <v>1427221560</v>
      </c>
      <c r="L3490" s="11">
        <f t="shared" si="325"/>
        <v>42087.518055555556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326"/>
        <v>0.82508250825082508</v>
      </c>
      <c r="R3490" s="6">
        <f t="shared" si="327"/>
        <v>125.37931034482759</v>
      </c>
      <c r="S3490" t="str">
        <f t="shared" si="328"/>
        <v>theater</v>
      </c>
      <c r="T3490" s="7" t="str">
        <f t="shared" si="329"/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324"/>
        <v>41783.625</v>
      </c>
      <c r="K3491">
        <v>1398352531</v>
      </c>
      <c r="L3491" s="11">
        <f t="shared" si="325"/>
        <v>41753.385775462964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326"/>
        <v>0.88731144631765746</v>
      </c>
      <c r="R3491" s="6">
        <f t="shared" si="327"/>
        <v>78.263888888888886</v>
      </c>
      <c r="S3491" t="str">
        <f t="shared" si="328"/>
        <v>theater</v>
      </c>
      <c r="T3491" s="7" t="str">
        <f t="shared" si="329"/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324"/>
        <v>42473.552361111113</v>
      </c>
      <c r="K3492">
        <v>1457982924</v>
      </c>
      <c r="L3492" s="11">
        <f t="shared" si="325"/>
        <v>42443.552361111113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326"/>
        <v>0.78431372549019607</v>
      </c>
      <c r="R3492" s="6">
        <f t="shared" si="327"/>
        <v>47.222222222222221</v>
      </c>
      <c r="S3492" t="str">
        <f t="shared" si="328"/>
        <v>theater</v>
      </c>
      <c r="T3492" s="7" t="str">
        <f t="shared" si="329"/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324"/>
        <v>42141.999814814815</v>
      </c>
      <c r="K3493">
        <v>1430114384</v>
      </c>
      <c r="L3493" s="11">
        <f t="shared" si="325"/>
        <v>42120.999814814815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326"/>
        <v>0.63211125158027814</v>
      </c>
      <c r="R3493" s="6">
        <f t="shared" si="327"/>
        <v>79.099999999999994</v>
      </c>
      <c r="S3493" t="str">
        <f t="shared" si="328"/>
        <v>theater</v>
      </c>
      <c r="T3493" s="7" t="str">
        <f t="shared" si="329"/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324"/>
        <v>42302.759224537032</v>
      </c>
      <c r="K3494">
        <v>1442794397</v>
      </c>
      <c r="L3494" s="11">
        <f t="shared" si="325"/>
        <v>42267.759224537032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326"/>
        <v>0.94994775287359201</v>
      </c>
      <c r="R3494" s="6">
        <f t="shared" si="327"/>
        <v>114.29199999999999</v>
      </c>
      <c r="S3494" t="str">
        <f t="shared" si="328"/>
        <v>theater</v>
      </c>
      <c r="T3494" s="7" t="str">
        <f t="shared" si="329"/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324"/>
        <v>41867.96597222222</v>
      </c>
      <c r="K3495">
        <v>1406580436</v>
      </c>
      <c r="L3495" s="11">
        <f t="shared" si="325"/>
        <v>41848.616157407407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326"/>
        <v>1</v>
      </c>
      <c r="R3495" s="6">
        <f t="shared" si="327"/>
        <v>51.724137931034484</v>
      </c>
      <c r="S3495" t="str">
        <f t="shared" si="328"/>
        <v>theater</v>
      </c>
      <c r="T3495" s="7" t="str">
        <f t="shared" si="329"/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324"/>
        <v>42700</v>
      </c>
      <c r="K3496">
        <v>1479186575</v>
      </c>
      <c r="L3496" s="11">
        <f t="shared" si="325"/>
        <v>42688.964988425927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326"/>
        <v>1</v>
      </c>
      <c r="R3496" s="6">
        <f t="shared" si="327"/>
        <v>30.76923076923077</v>
      </c>
      <c r="S3496" t="str">
        <f t="shared" si="328"/>
        <v>theater</v>
      </c>
      <c r="T3496" s="7" t="str">
        <f t="shared" si="329"/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324"/>
        <v>41944.470833333333</v>
      </c>
      <c r="K3497">
        <v>1412360309</v>
      </c>
      <c r="L3497" s="11">
        <f t="shared" si="325"/>
        <v>41915.512835648144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326"/>
        <v>0.93580385551188472</v>
      </c>
      <c r="R3497" s="6">
        <f t="shared" si="327"/>
        <v>74.208333333333329</v>
      </c>
      <c r="S3497" t="str">
        <f t="shared" si="328"/>
        <v>theater</v>
      </c>
      <c r="T3497" s="7" t="str">
        <f t="shared" si="329"/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324"/>
        <v>42624.596828703703</v>
      </c>
      <c r="K3498">
        <v>1470169166</v>
      </c>
      <c r="L3498" s="11">
        <f t="shared" si="325"/>
        <v>42584.596828703703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326"/>
        <v>0.8038585209003215</v>
      </c>
      <c r="R3498" s="6">
        <f t="shared" si="327"/>
        <v>47.846153846153847</v>
      </c>
      <c r="S3498" t="str">
        <f t="shared" si="328"/>
        <v>theater</v>
      </c>
      <c r="T3498" s="7" t="str">
        <f t="shared" si="329"/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324"/>
        <v>42523.666666666672</v>
      </c>
      <c r="K3499">
        <v>1463852904</v>
      </c>
      <c r="L3499" s="11">
        <f t="shared" si="325"/>
        <v>42511.491944444446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326"/>
        <v>0.91992882562277578</v>
      </c>
      <c r="R3499" s="6">
        <f t="shared" si="327"/>
        <v>34.408163265306122</v>
      </c>
      <c r="S3499" t="str">
        <f t="shared" si="328"/>
        <v>theater</v>
      </c>
      <c r="T3499" s="7" t="str">
        <f t="shared" si="329"/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324"/>
        <v>42518.655555555553</v>
      </c>
      <c r="K3500">
        <v>1459309704</v>
      </c>
      <c r="L3500" s="11">
        <f t="shared" si="325"/>
        <v>42458.90861111111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326"/>
        <v>0.97633136094674555</v>
      </c>
      <c r="R3500" s="6">
        <f t="shared" si="327"/>
        <v>40.238095238095241</v>
      </c>
      <c r="S3500" t="str">
        <f t="shared" si="328"/>
        <v>theater</v>
      </c>
      <c r="T3500" s="7" t="str">
        <f t="shared" si="329"/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324"/>
        <v>42186.040972222225</v>
      </c>
      <c r="K3501">
        <v>1431046325</v>
      </c>
      <c r="L3501" s="11">
        <f t="shared" si="325"/>
        <v>42131.786168981482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326"/>
        <v>0.94786729857819907</v>
      </c>
      <c r="R3501" s="6">
        <f t="shared" si="327"/>
        <v>60.285714285714285</v>
      </c>
      <c r="S3501" t="str">
        <f t="shared" si="328"/>
        <v>theater</v>
      </c>
      <c r="T3501" s="7" t="str">
        <f t="shared" si="329"/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324"/>
        <v>42435.957638888889</v>
      </c>
      <c r="K3502">
        <v>1455919438</v>
      </c>
      <c r="L3502" s="11">
        <f t="shared" si="325"/>
        <v>42419.669421296298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326"/>
        <v>0.94073377234242705</v>
      </c>
      <c r="R3502" s="6">
        <f t="shared" si="327"/>
        <v>25.30952380952381</v>
      </c>
      <c r="S3502" t="str">
        <f t="shared" si="328"/>
        <v>theater</v>
      </c>
      <c r="T3502" s="7" t="str">
        <f t="shared" si="329"/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324"/>
        <v>42258.513831018514</v>
      </c>
      <c r="K3503">
        <v>1439835595</v>
      </c>
      <c r="L3503" s="11">
        <f t="shared" si="325"/>
        <v>42233.513831018514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326"/>
        <v>0.99337748344370858</v>
      </c>
      <c r="R3503" s="6">
        <f t="shared" si="327"/>
        <v>35.952380952380949</v>
      </c>
      <c r="S3503" t="str">
        <f t="shared" si="328"/>
        <v>theater</v>
      </c>
      <c r="T3503" s="7" t="str">
        <f t="shared" si="329"/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324"/>
        <v>42444.915972222225</v>
      </c>
      <c r="K3504">
        <v>1456862924</v>
      </c>
      <c r="L3504" s="11">
        <f t="shared" si="325"/>
        <v>42430.589398148149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326"/>
        <v>0.94876660341555974</v>
      </c>
      <c r="R3504" s="6">
        <f t="shared" si="327"/>
        <v>136</v>
      </c>
      <c r="S3504" t="str">
        <f t="shared" si="328"/>
        <v>theater</v>
      </c>
      <c r="T3504" s="7" t="str">
        <f t="shared" si="329"/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324"/>
        <v>42575.228333333333</v>
      </c>
      <c r="K3505">
        <v>1466767728</v>
      </c>
      <c r="L3505" s="11">
        <f t="shared" si="325"/>
        <v>42545.228333333333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326"/>
        <v>0.92971364819635549</v>
      </c>
      <c r="R3505" s="6">
        <f t="shared" si="327"/>
        <v>70.763157894736835</v>
      </c>
      <c r="S3505" t="str">
        <f t="shared" si="328"/>
        <v>theater</v>
      </c>
      <c r="T3505" s="7" t="str">
        <f t="shared" si="329"/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324"/>
        <v>42327.540405092594</v>
      </c>
      <c r="K3506">
        <v>1445363891</v>
      </c>
      <c r="L3506" s="11">
        <f t="shared" si="325"/>
        <v>42297.498738425929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326"/>
        <v>1</v>
      </c>
      <c r="R3506" s="6">
        <f t="shared" si="327"/>
        <v>125</v>
      </c>
      <c r="S3506" t="str">
        <f t="shared" si="328"/>
        <v>theater</v>
      </c>
      <c r="T3506" s="7" t="str">
        <f t="shared" si="329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324"/>
        <v>41771.916666666664</v>
      </c>
      <c r="K3507">
        <v>1398983245</v>
      </c>
      <c r="L3507" s="11">
        <f t="shared" si="325"/>
        <v>41760.685706018521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326"/>
        <v>0.96376252891287584</v>
      </c>
      <c r="R3507" s="6">
        <f t="shared" si="327"/>
        <v>66.512820512820511</v>
      </c>
      <c r="S3507" t="str">
        <f t="shared" si="328"/>
        <v>theater</v>
      </c>
      <c r="T3507" s="7" t="str">
        <f t="shared" si="329"/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324"/>
        <v>41874.484259259261</v>
      </c>
      <c r="K3508">
        <v>1404927440</v>
      </c>
      <c r="L3508" s="11">
        <f t="shared" si="325"/>
        <v>41829.484259259261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326"/>
        <v>0.98522167487684731</v>
      </c>
      <c r="R3508" s="6">
        <f t="shared" si="327"/>
        <v>105</v>
      </c>
      <c r="S3508" t="str">
        <f t="shared" si="328"/>
        <v>theater</v>
      </c>
      <c r="T3508" s="7" t="str">
        <f t="shared" si="329"/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324"/>
        <v>42521.67288194444</v>
      </c>
      <c r="K3509">
        <v>1462140537</v>
      </c>
      <c r="L3509" s="11">
        <f t="shared" si="325"/>
        <v>42491.67288194444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326"/>
        <v>0.95785440613026818</v>
      </c>
      <c r="R3509" s="6">
        <f t="shared" si="327"/>
        <v>145</v>
      </c>
      <c r="S3509" t="str">
        <f t="shared" si="328"/>
        <v>theater</v>
      </c>
      <c r="T3509" s="7" t="str">
        <f t="shared" si="329"/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324"/>
        <v>42500.625</v>
      </c>
      <c r="K3510">
        <v>1460914253</v>
      </c>
      <c r="L3510" s="11">
        <f t="shared" si="325"/>
        <v>42477.479780092588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326"/>
        <v>0.55555555555555558</v>
      </c>
      <c r="R3510" s="6">
        <f t="shared" si="327"/>
        <v>12</v>
      </c>
      <c r="S3510" t="str">
        <f t="shared" si="328"/>
        <v>theater</v>
      </c>
      <c r="T3510" s="7" t="str">
        <f t="shared" si="329"/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324"/>
        <v>41963.954861111109</v>
      </c>
      <c r="K3511">
        <v>1415392666</v>
      </c>
      <c r="L3511" s="11">
        <f t="shared" si="325"/>
        <v>41950.609560185185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326"/>
        <v>0.94043887147335425</v>
      </c>
      <c r="R3511" s="6">
        <f t="shared" si="327"/>
        <v>96.666666666666671</v>
      </c>
      <c r="S3511" t="str">
        <f t="shared" si="328"/>
        <v>theater</v>
      </c>
      <c r="T3511" s="7" t="str">
        <f t="shared" si="329"/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324"/>
        <v>41822.37090277778</v>
      </c>
      <c r="K3512">
        <v>1402584846</v>
      </c>
      <c r="L3512" s="11">
        <f t="shared" si="325"/>
        <v>41802.37090277778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326"/>
        <v>0.99447513812154698</v>
      </c>
      <c r="R3512" s="6">
        <f t="shared" si="327"/>
        <v>60.333333333333336</v>
      </c>
      <c r="S3512" t="str">
        <f t="shared" si="328"/>
        <v>theater</v>
      </c>
      <c r="T3512" s="7" t="str">
        <f t="shared" si="329"/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324"/>
        <v>41950.520833333336</v>
      </c>
      <c r="K3513">
        <v>1413406695</v>
      </c>
      <c r="L3513" s="11">
        <f t="shared" si="325"/>
        <v>41927.623784722222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326"/>
        <v>0.98814229249011853</v>
      </c>
      <c r="R3513" s="6">
        <f t="shared" si="327"/>
        <v>79.89473684210526</v>
      </c>
      <c r="S3513" t="str">
        <f t="shared" si="328"/>
        <v>theater</v>
      </c>
      <c r="T3513" s="7" t="str">
        <f t="shared" si="329"/>
        <v>plays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324"/>
        <v>42117.24527777778</v>
      </c>
      <c r="K3514">
        <v>1424609592</v>
      </c>
      <c r="L3514" s="11">
        <f t="shared" si="325"/>
        <v>42057.286944444444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326"/>
        <v>1</v>
      </c>
      <c r="R3514" s="6">
        <f t="shared" si="327"/>
        <v>58.823529411764703</v>
      </c>
      <c r="S3514" t="str">
        <f t="shared" si="328"/>
        <v>theater</v>
      </c>
      <c r="T3514" s="7" t="str">
        <f t="shared" si="329"/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324"/>
        <v>41793.957638888889</v>
      </c>
      <c r="K3515">
        <v>1400725112</v>
      </c>
      <c r="L3515" s="11">
        <f t="shared" si="325"/>
        <v>41780.846203703702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326"/>
        <v>0.84464555052790347</v>
      </c>
      <c r="R3515" s="6">
        <f t="shared" si="327"/>
        <v>75.340909090909093</v>
      </c>
      <c r="S3515" t="str">
        <f t="shared" si="328"/>
        <v>theater</v>
      </c>
      <c r="T3515" s="7" t="str">
        <f t="shared" si="329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324"/>
        <v>42036.957638888889</v>
      </c>
      <c r="K3516">
        <v>1421439552</v>
      </c>
      <c r="L3516" s="11">
        <f t="shared" si="325"/>
        <v>42020.596666666665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326"/>
        <v>0.90909090909090906</v>
      </c>
      <c r="R3516" s="6">
        <f t="shared" si="327"/>
        <v>55</v>
      </c>
      <c r="S3516" t="str">
        <f t="shared" si="328"/>
        <v>theater</v>
      </c>
      <c r="T3516" s="7" t="str">
        <f t="shared" si="329"/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324"/>
        <v>42155.522812499999</v>
      </c>
      <c r="K3517">
        <v>1430505171</v>
      </c>
      <c r="L3517" s="11">
        <f t="shared" si="325"/>
        <v>42125.522812499999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326"/>
        <v>0.97402597402597402</v>
      </c>
      <c r="R3517" s="6">
        <f t="shared" si="327"/>
        <v>66.956521739130437</v>
      </c>
      <c r="S3517" t="str">
        <f t="shared" si="328"/>
        <v>theater</v>
      </c>
      <c r="T3517" s="7" t="str">
        <f t="shared" si="329"/>
        <v>plays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324"/>
        <v>41889.875</v>
      </c>
      <c r="K3518">
        <v>1407197670</v>
      </c>
      <c r="L3518" s="11">
        <f t="shared" si="325"/>
        <v>41855.760069444441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326"/>
        <v>1</v>
      </c>
      <c r="R3518" s="6">
        <f t="shared" si="327"/>
        <v>227.27272727272728</v>
      </c>
      <c r="S3518" t="str">
        <f t="shared" si="328"/>
        <v>theater</v>
      </c>
      <c r="T3518" s="7" t="str">
        <f t="shared" si="329"/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324"/>
        <v>41824.208333333336</v>
      </c>
      <c r="K3519">
        <v>1401910634</v>
      </c>
      <c r="L3519" s="11">
        <f t="shared" si="325"/>
        <v>41794.567523148144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326"/>
        <v>1</v>
      </c>
      <c r="R3519" s="6">
        <f t="shared" si="327"/>
        <v>307.69230769230768</v>
      </c>
      <c r="S3519" t="str">
        <f t="shared" si="328"/>
        <v>theater</v>
      </c>
      <c r="T3519" s="7" t="str">
        <f t="shared" si="329"/>
        <v>plays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324"/>
        <v>41914.347916666666</v>
      </c>
      <c r="K3520">
        <v>1410461299</v>
      </c>
      <c r="L3520" s="11">
        <f t="shared" si="325"/>
        <v>41893.533553240741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326"/>
        <v>0.90871090271341071</v>
      </c>
      <c r="R3520" s="6">
        <f t="shared" si="327"/>
        <v>50.020909090909093</v>
      </c>
      <c r="S3520" t="str">
        <f t="shared" si="328"/>
        <v>theater</v>
      </c>
      <c r="T3520" s="7" t="str">
        <f t="shared" si="329"/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324"/>
        <v>42067.348958333328</v>
      </c>
      <c r="K3521">
        <v>1422886950</v>
      </c>
      <c r="L3521" s="11">
        <f t="shared" si="325"/>
        <v>42037.348958333328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326"/>
        <v>0.98667982239763197</v>
      </c>
      <c r="R3521" s="6">
        <f t="shared" si="327"/>
        <v>72.392857142857139</v>
      </c>
      <c r="S3521" t="str">
        <f t="shared" si="328"/>
        <v>theater</v>
      </c>
      <c r="T3521" s="7" t="str">
        <f t="shared" si="329"/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324"/>
        <v>42253.32430555555</v>
      </c>
      <c r="K3522">
        <v>1439322412</v>
      </c>
      <c r="L3522" s="11">
        <f t="shared" si="325"/>
        <v>42227.574212962965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326"/>
        <v>0.99255583126550873</v>
      </c>
      <c r="R3522" s="6">
        <f t="shared" si="327"/>
        <v>95.952380952380949</v>
      </c>
      <c r="S3522" t="str">
        <f t="shared" si="328"/>
        <v>theater</v>
      </c>
      <c r="T3522" s="7" t="str">
        <f t="shared" si="329"/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330">(I3523/86400)+25569+(-6/24)</f>
        <v>41911.111342592594</v>
      </c>
      <c r="K3523">
        <v>1409388020</v>
      </c>
      <c r="L3523" s="11">
        <f t="shared" ref="L3523:L3586" si="331">(K3523/86400)+25569+(-6/24)</f>
        <v>41881.111342592594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332">D3523/E3523</f>
        <v>0.5902192242833052</v>
      </c>
      <c r="R3523" s="6">
        <f t="shared" ref="R3523:R3586" si="333">E3523/N3523</f>
        <v>45.615384615384613</v>
      </c>
      <c r="S3523" t="str">
        <f t="shared" ref="S3523:S3586" si="334">LEFT(P3523,SEARCH("/",P3523,1)-1)</f>
        <v>theater</v>
      </c>
      <c r="T3523" s="7" t="str">
        <f t="shared" ref="T3523:T3586" si="335">RIGHT(P3523,LEN(P3523) - SEARCH("/", P3523, SEARCH("/", P3523)))</f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330"/>
        <v>42262.170833333337</v>
      </c>
      <c r="K3524">
        <v>1439924246</v>
      </c>
      <c r="L3524" s="11">
        <f t="shared" si="331"/>
        <v>42234.539884259255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332"/>
        <v>1</v>
      </c>
      <c r="R3524" s="6">
        <f t="shared" si="333"/>
        <v>41.029411764705884</v>
      </c>
      <c r="S3524" t="str">
        <f t="shared" si="334"/>
        <v>theater</v>
      </c>
      <c r="T3524" s="7" t="str">
        <f t="shared" si="335"/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330"/>
        <v>42638.708333333328</v>
      </c>
      <c r="K3525">
        <v>1469871148</v>
      </c>
      <c r="L3525" s="11">
        <f t="shared" si="331"/>
        <v>42581.147546296299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332"/>
        <v>0.87989441267047952</v>
      </c>
      <c r="R3525" s="6">
        <f t="shared" si="333"/>
        <v>56.825000000000003</v>
      </c>
      <c r="S3525" t="str">
        <f t="shared" si="334"/>
        <v>theater</v>
      </c>
      <c r="T3525" s="7" t="str">
        <f t="shared" si="335"/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330"/>
        <v>41894.916666666664</v>
      </c>
      <c r="K3526">
        <v>1409336373</v>
      </c>
      <c r="L3526" s="11">
        <f t="shared" si="331"/>
        <v>41880.51357638889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332"/>
        <v>0.98463962189838516</v>
      </c>
      <c r="R3526" s="6">
        <f t="shared" si="333"/>
        <v>137.24324324324326</v>
      </c>
      <c r="S3526" t="str">
        <f t="shared" si="334"/>
        <v>theater</v>
      </c>
      <c r="T3526" s="7" t="str">
        <f t="shared" si="335"/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330"/>
        <v>42225.416666666672</v>
      </c>
      <c r="K3527">
        <v>1438188106</v>
      </c>
      <c r="L3527" s="11">
        <f t="shared" si="331"/>
        <v>42214.4456712963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332"/>
        <v>0.94339622641509435</v>
      </c>
      <c r="R3527" s="6">
        <f t="shared" si="333"/>
        <v>75.714285714285708</v>
      </c>
      <c r="S3527" t="str">
        <f t="shared" si="334"/>
        <v>theater</v>
      </c>
      <c r="T3527" s="7" t="str">
        <f t="shared" si="335"/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330"/>
        <v>42487.999305555553</v>
      </c>
      <c r="K3528">
        <v>1459411371</v>
      </c>
      <c r="L3528" s="11">
        <f t="shared" si="331"/>
        <v>42460.085312499999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332"/>
        <v>0.98039215686274506</v>
      </c>
      <c r="R3528" s="6">
        <f t="shared" si="333"/>
        <v>99</v>
      </c>
      <c r="S3528" t="str">
        <f t="shared" si="334"/>
        <v>theater</v>
      </c>
      <c r="T3528" s="7" t="str">
        <f t="shared" si="335"/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330"/>
        <v>42195.915972222225</v>
      </c>
      <c r="K3529">
        <v>1434069205</v>
      </c>
      <c r="L3529" s="11">
        <f t="shared" si="331"/>
        <v>42166.773206018523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332"/>
        <v>0.85531004989308623</v>
      </c>
      <c r="R3529" s="6">
        <f t="shared" si="333"/>
        <v>81.569767441860463</v>
      </c>
      <c r="S3529" t="str">
        <f t="shared" si="334"/>
        <v>theater</v>
      </c>
      <c r="T3529" s="7" t="str">
        <f t="shared" si="335"/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330"/>
        <v>42753.25136574074</v>
      </c>
      <c r="K3530">
        <v>1483012918</v>
      </c>
      <c r="L3530" s="11">
        <f t="shared" si="331"/>
        <v>42733.25136574074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332"/>
        <v>0.98861593768723788</v>
      </c>
      <c r="R3530" s="6">
        <f t="shared" si="333"/>
        <v>45.108108108108105</v>
      </c>
      <c r="S3530" t="str">
        <f t="shared" si="334"/>
        <v>theater</v>
      </c>
      <c r="T3530" s="7" t="str">
        <f t="shared" si="335"/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330"/>
        <v>42197.791666666672</v>
      </c>
      <c r="K3531">
        <v>1434997018</v>
      </c>
      <c r="L3531" s="11">
        <f t="shared" si="331"/>
        <v>42177.511782407411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332"/>
        <v>0.75757575757575757</v>
      </c>
      <c r="R3531" s="6">
        <f t="shared" si="333"/>
        <v>36.666666666666664</v>
      </c>
      <c r="S3531" t="str">
        <f t="shared" si="334"/>
        <v>theater</v>
      </c>
      <c r="T3531" s="7" t="str">
        <f t="shared" si="335"/>
        <v>plays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330"/>
        <v>42470.583333333328</v>
      </c>
      <c r="K3532">
        <v>1457881057</v>
      </c>
      <c r="L3532" s="11">
        <f t="shared" si="331"/>
        <v>42442.373344907406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332"/>
        <v>1</v>
      </c>
      <c r="R3532" s="6">
        <f t="shared" si="333"/>
        <v>125</v>
      </c>
      <c r="S3532" t="str">
        <f t="shared" si="334"/>
        <v>theater</v>
      </c>
      <c r="T3532" s="7" t="str">
        <f t="shared" si="335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330"/>
        <v>42551.404328703706</v>
      </c>
      <c r="K3533">
        <v>1464709334</v>
      </c>
      <c r="L3533" s="11">
        <f t="shared" si="331"/>
        <v>42521.404328703706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332"/>
        <v>0.78125</v>
      </c>
      <c r="R3533" s="6">
        <f t="shared" si="333"/>
        <v>49.230769230769234</v>
      </c>
      <c r="S3533" t="str">
        <f t="shared" si="334"/>
        <v>theater</v>
      </c>
      <c r="T3533" s="7" t="str">
        <f t="shared" si="335"/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330"/>
        <v>41899.915972222225</v>
      </c>
      <c r="K3534">
        <v>1409667827</v>
      </c>
      <c r="L3534" s="11">
        <f t="shared" si="331"/>
        <v>41884.349849537037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332"/>
        <v>0.84063047285464099</v>
      </c>
      <c r="R3534" s="6">
        <f t="shared" si="333"/>
        <v>42.296296296296298</v>
      </c>
      <c r="S3534" t="str">
        <f t="shared" si="334"/>
        <v>theater</v>
      </c>
      <c r="T3534" s="7" t="str">
        <f t="shared" si="335"/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330"/>
        <v>42319.552858796298</v>
      </c>
      <c r="K3535">
        <v>1444673767</v>
      </c>
      <c r="L3535" s="11">
        <f t="shared" si="331"/>
        <v>42289.511192129634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332"/>
        <v>0.79239302694136293</v>
      </c>
      <c r="R3535" s="6">
        <f t="shared" si="333"/>
        <v>78.875</v>
      </c>
      <c r="S3535" t="str">
        <f t="shared" si="334"/>
        <v>theater</v>
      </c>
      <c r="T3535" s="7" t="str">
        <f t="shared" si="335"/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330"/>
        <v>42278.3752662037</v>
      </c>
      <c r="K3536">
        <v>1440687623</v>
      </c>
      <c r="L3536" s="11">
        <f t="shared" si="331"/>
        <v>42243.3752662037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332"/>
        <v>0.6402048655569782</v>
      </c>
      <c r="R3536" s="6">
        <f t="shared" si="333"/>
        <v>38.284313725490193</v>
      </c>
      <c r="S3536" t="str">
        <f t="shared" si="334"/>
        <v>theater</v>
      </c>
      <c r="T3536" s="7" t="str">
        <f t="shared" si="335"/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330"/>
        <v>42279.5</v>
      </c>
      <c r="K3537">
        <v>1441120910</v>
      </c>
      <c r="L3537" s="11">
        <f t="shared" si="331"/>
        <v>42248.390162037038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332"/>
        <v>0.96946194861851676</v>
      </c>
      <c r="R3537" s="6">
        <f t="shared" si="333"/>
        <v>44.847826086956523</v>
      </c>
      <c r="S3537" t="str">
        <f t="shared" si="334"/>
        <v>theater</v>
      </c>
      <c r="T3537" s="7" t="str">
        <f t="shared" si="335"/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330"/>
        <v>42358.249305555553</v>
      </c>
      <c r="K3538">
        <v>1448040425</v>
      </c>
      <c r="L3538" s="11">
        <f t="shared" si="331"/>
        <v>42328.477141203708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332"/>
        <v>0.65217391304347827</v>
      </c>
      <c r="R3538" s="6">
        <f t="shared" si="333"/>
        <v>13.529411764705882</v>
      </c>
      <c r="S3538" t="str">
        <f t="shared" si="334"/>
        <v>theater</v>
      </c>
      <c r="T3538" s="7" t="str">
        <f t="shared" si="335"/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330"/>
        <v>41960.082638888889</v>
      </c>
      <c r="K3539">
        <v>1413016216</v>
      </c>
      <c r="L3539" s="11">
        <f t="shared" si="331"/>
        <v>41923.104351851856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332"/>
        <v>0.55418719211822665</v>
      </c>
      <c r="R3539" s="6">
        <f t="shared" si="333"/>
        <v>43.5</v>
      </c>
      <c r="S3539" t="str">
        <f t="shared" si="334"/>
        <v>theater</v>
      </c>
      <c r="T3539" s="7" t="str">
        <f t="shared" si="335"/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330"/>
        <v>42599.170601851853</v>
      </c>
      <c r="K3540">
        <v>1469009140</v>
      </c>
      <c r="L3540" s="11">
        <f t="shared" si="331"/>
        <v>42571.170601851853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332"/>
        <v>0.77851304009342159</v>
      </c>
      <c r="R3540" s="6">
        <f t="shared" si="333"/>
        <v>30.951807228915662</v>
      </c>
      <c r="S3540" t="str">
        <f t="shared" si="334"/>
        <v>theater</v>
      </c>
      <c r="T3540" s="7" t="str">
        <f t="shared" si="335"/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330"/>
        <v>42621.506041666667</v>
      </c>
      <c r="K3541">
        <v>1471543722</v>
      </c>
      <c r="L3541" s="11">
        <f t="shared" si="331"/>
        <v>42600.506041666667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332"/>
        <v>0.83565459610027859</v>
      </c>
      <c r="R3541" s="6">
        <f t="shared" si="333"/>
        <v>55.230769230769234</v>
      </c>
      <c r="S3541" t="str">
        <f t="shared" si="334"/>
        <v>theater</v>
      </c>
      <c r="T3541" s="7" t="str">
        <f t="shared" si="335"/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330"/>
        <v>42546.753368055557</v>
      </c>
      <c r="K3542">
        <v>1464307491</v>
      </c>
      <c r="L3542" s="11">
        <f t="shared" si="331"/>
        <v>42516.753368055557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332"/>
        <v>0.81300813008130079</v>
      </c>
      <c r="R3542" s="6">
        <f t="shared" si="333"/>
        <v>46.125</v>
      </c>
      <c r="S3542" t="str">
        <f t="shared" si="334"/>
        <v>theater</v>
      </c>
      <c r="T3542" s="7" t="str">
        <f t="shared" si="335"/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330"/>
        <v>42247.480034722219</v>
      </c>
      <c r="K3543">
        <v>1438882275</v>
      </c>
      <c r="L3543" s="11">
        <f t="shared" si="331"/>
        <v>42222.480034722219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332"/>
        <v>0.95238095238095233</v>
      </c>
      <c r="R3543" s="6">
        <f t="shared" si="333"/>
        <v>39.375</v>
      </c>
      <c r="S3543" t="str">
        <f t="shared" si="334"/>
        <v>theater</v>
      </c>
      <c r="T3543" s="7" t="str">
        <f t="shared" si="335"/>
        <v>plays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330"/>
        <v>41889.349791666667</v>
      </c>
      <c r="K3544">
        <v>1404915822</v>
      </c>
      <c r="L3544" s="11">
        <f t="shared" si="331"/>
        <v>41829.349791666667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332"/>
        <v>0.97812555575315663</v>
      </c>
      <c r="R3544" s="6">
        <f t="shared" si="333"/>
        <v>66.152941176470591</v>
      </c>
      <c r="S3544" t="str">
        <f t="shared" si="334"/>
        <v>theater</v>
      </c>
      <c r="T3544" s="7" t="str">
        <f t="shared" si="335"/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330"/>
        <v>42180.505312499998</v>
      </c>
      <c r="K3545">
        <v>1432663659</v>
      </c>
      <c r="L3545" s="11">
        <f t="shared" si="331"/>
        <v>42150.505312499998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332"/>
        <v>0.95541401273885351</v>
      </c>
      <c r="R3545" s="6">
        <f t="shared" si="333"/>
        <v>54.137931034482762</v>
      </c>
      <c r="S3545" t="str">
        <f t="shared" si="334"/>
        <v>theater</v>
      </c>
      <c r="T3545" s="7" t="str">
        <f t="shared" si="335"/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330"/>
        <v>42070.581678240742</v>
      </c>
      <c r="K3546">
        <v>1423166257</v>
      </c>
      <c r="L3546" s="11">
        <f t="shared" si="331"/>
        <v>42040.581678240742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332"/>
        <v>1</v>
      </c>
      <c r="R3546" s="6">
        <f t="shared" si="333"/>
        <v>104.16666666666667</v>
      </c>
      <c r="S3546" t="str">
        <f t="shared" si="334"/>
        <v>theater</v>
      </c>
      <c r="T3546" s="7" t="str">
        <f t="shared" si="335"/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330"/>
        <v>42105.557395833333</v>
      </c>
      <c r="K3547">
        <v>1426188159</v>
      </c>
      <c r="L3547" s="11">
        <f t="shared" si="331"/>
        <v>42075.557395833333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332"/>
        <v>0.99601593625498008</v>
      </c>
      <c r="R3547" s="6">
        <f t="shared" si="333"/>
        <v>31.375</v>
      </c>
      <c r="S3547" t="str">
        <f t="shared" si="334"/>
        <v>theater</v>
      </c>
      <c r="T3547" s="7" t="str">
        <f t="shared" si="335"/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330"/>
        <v>42094.915972222225</v>
      </c>
      <c r="K3548">
        <v>1426002684</v>
      </c>
      <c r="L3548" s="11">
        <f t="shared" si="331"/>
        <v>42073.410694444443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332"/>
        <v>0.97777777777777775</v>
      </c>
      <c r="R3548" s="6">
        <f t="shared" si="333"/>
        <v>59.210526315789473</v>
      </c>
      <c r="S3548" t="str">
        <f t="shared" si="334"/>
        <v>theater</v>
      </c>
      <c r="T3548" s="7" t="str">
        <f t="shared" si="335"/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330"/>
        <v>42503.915972222225</v>
      </c>
      <c r="K3549">
        <v>1461117201</v>
      </c>
      <c r="L3549" s="11">
        <f t="shared" si="331"/>
        <v>42479.828715277778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332"/>
        <v>0.87405492810898211</v>
      </c>
      <c r="R3549" s="6">
        <f t="shared" si="333"/>
        <v>119.17633928571429</v>
      </c>
      <c r="S3549" t="str">
        <f t="shared" si="334"/>
        <v>theater</v>
      </c>
      <c r="T3549" s="7" t="str">
        <f t="shared" si="335"/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330"/>
        <v>42433.791666666672</v>
      </c>
      <c r="K3550">
        <v>1455230214</v>
      </c>
      <c r="L3550" s="11">
        <f t="shared" si="331"/>
        <v>42411.692291666666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332"/>
        <v>0.98130841121495327</v>
      </c>
      <c r="R3550" s="6">
        <f t="shared" si="333"/>
        <v>164.61538461538461</v>
      </c>
      <c r="S3550" t="str">
        <f t="shared" si="334"/>
        <v>theater</v>
      </c>
      <c r="T3550" s="7" t="str">
        <f t="shared" si="335"/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330"/>
        <v>42251.144363425927</v>
      </c>
      <c r="K3551">
        <v>1438939673</v>
      </c>
      <c r="L3551" s="11">
        <f t="shared" si="331"/>
        <v>42223.144363425927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332"/>
        <v>0.98039215686274506</v>
      </c>
      <c r="R3551" s="6">
        <f t="shared" si="333"/>
        <v>24.285714285714285</v>
      </c>
      <c r="S3551" t="str">
        <f t="shared" si="334"/>
        <v>theater</v>
      </c>
      <c r="T3551" s="7" t="str">
        <f t="shared" si="335"/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330"/>
        <v>42492.643495370372</v>
      </c>
      <c r="K3552">
        <v>1459632398</v>
      </c>
      <c r="L3552" s="11">
        <f t="shared" si="331"/>
        <v>42462.643495370372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332"/>
        <v>0.95419847328244278</v>
      </c>
      <c r="R3552" s="6">
        <f t="shared" si="333"/>
        <v>40.9375</v>
      </c>
      <c r="S3552" t="str">
        <f t="shared" si="334"/>
        <v>theater</v>
      </c>
      <c r="T3552" s="7" t="str">
        <f t="shared" si="335"/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330"/>
        <v>41781.671527777777</v>
      </c>
      <c r="K3553">
        <v>1398342170</v>
      </c>
      <c r="L3553" s="11">
        <f t="shared" si="331"/>
        <v>41753.265856481477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332"/>
        <v>0.98199672667757776</v>
      </c>
      <c r="R3553" s="6">
        <f t="shared" si="333"/>
        <v>61.1</v>
      </c>
      <c r="S3553" t="str">
        <f t="shared" si="334"/>
        <v>theater</v>
      </c>
      <c r="T3553" s="7" t="str">
        <f t="shared" si="335"/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330"/>
        <v>41818.337083333332</v>
      </c>
      <c r="K3554">
        <v>1401372324</v>
      </c>
      <c r="L3554" s="11">
        <f t="shared" si="331"/>
        <v>41788.337083333332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332"/>
        <v>1</v>
      </c>
      <c r="R3554" s="6">
        <f t="shared" si="333"/>
        <v>38.65</v>
      </c>
      <c r="S3554" t="str">
        <f t="shared" si="334"/>
        <v>theater</v>
      </c>
      <c r="T3554" s="7" t="str">
        <f t="shared" si="335"/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330"/>
        <v>42227.75</v>
      </c>
      <c r="K3555">
        <v>1436575280</v>
      </c>
      <c r="L3555" s="11">
        <f t="shared" si="331"/>
        <v>42195.778703703705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332"/>
        <v>0.94097519247219841</v>
      </c>
      <c r="R3555" s="6">
        <f t="shared" si="333"/>
        <v>56.20192307692308</v>
      </c>
      <c r="S3555" t="str">
        <f t="shared" si="334"/>
        <v>theater</v>
      </c>
      <c r="T3555" s="7" t="str">
        <f t="shared" si="335"/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330"/>
        <v>42046.458333333328</v>
      </c>
      <c r="K3556">
        <v>1421025159</v>
      </c>
      <c r="L3556" s="11">
        <f t="shared" si="331"/>
        <v>42015.800451388888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332"/>
        <v>0.88166161474561422</v>
      </c>
      <c r="R3556" s="6">
        <f t="shared" si="333"/>
        <v>107.00207547169811</v>
      </c>
      <c r="S3556" t="str">
        <f t="shared" si="334"/>
        <v>theater</v>
      </c>
      <c r="T3556" s="7" t="str">
        <f t="shared" si="335"/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330"/>
        <v>42691.233726851853</v>
      </c>
      <c r="K3557">
        <v>1476786994</v>
      </c>
      <c r="L3557" s="11">
        <f t="shared" si="331"/>
        <v>42661.192060185189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332"/>
        <v>1</v>
      </c>
      <c r="R3557" s="6">
        <f t="shared" si="333"/>
        <v>171.42857142857142</v>
      </c>
      <c r="S3557" t="str">
        <f t="shared" si="334"/>
        <v>theater</v>
      </c>
      <c r="T3557" s="7" t="str">
        <f t="shared" si="335"/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330"/>
        <v>41868.399583333332</v>
      </c>
      <c r="K3558">
        <v>1403105724</v>
      </c>
      <c r="L3558" s="11">
        <f t="shared" si="331"/>
        <v>41808.399583333332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332"/>
        <v>0.99547511312217196</v>
      </c>
      <c r="R3558" s="6">
        <f t="shared" si="333"/>
        <v>110.5</v>
      </c>
      <c r="S3558" t="str">
        <f t="shared" si="334"/>
        <v>theater</v>
      </c>
      <c r="T3558" s="7" t="str">
        <f t="shared" si="335"/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330"/>
        <v>41764.026747685188</v>
      </c>
      <c r="K3559">
        <v>1396334311</v>
      </c>
      <c r="L3559" s="11">
        <f t="shared" si="331"/>
        <v>41730.026747685188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332"/>
        <v>0.99964012955336079</v>
      </c>
      <c r="R3559" s="6">
        <f t="shared" si="333"/>
        <v>179.27598566308242</v>
      </c>
      <c r="S3559" t="str">
        <f t="shared" si="334"/>
        <v>theater</v>
      </c>
      <c r="T3559" s="7" t="str">
        <f t="shared" si="335"/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330"/>
        <v>42181.625</v>
      </c>
      <c r="K3560">
        <v>1431718575</v>
      </c>
      <c r="L3560" s="11">
        <f t="shared" si="331"/>
        <v>42139.566840277781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332"/>
        <v>0.69444444444444442</v>
      </c>
      <c r="R3560" s="6">
        <f t="shared" si="333"/>
        <v>22.90909090909091</v>
      </c>
      <c r="S3560" t="str">
        <f t="shared" si="334"/>
        <v>theater</v>
      </c>
      <c r="T3560" s="7" t="str">
        <f t="shared" si="335"/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330"/>
        <v>42216.123611111107</v>
      </c>
      <c r="K3561">
        <v>1436408308</v>
      </c>
      <c r="L3561" s="11">
        <f t="shared" si="331"/>
        <v>42193.846157407403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332"/>
        <v>0.96618357487922701</v>
      </c>
      <c r="R3561" s="6">
        <f t="shared" si="333"/>
        <v>43.125</v>
      </c>
      <c r="S3561" t="str">
        <f t="shared" si="334"/>
        <v>theater</v>
      </c>
      <c r="T3561" s="7" t="str">
        <f t="shared" si="335"/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330"/>
        <v>42150.864583333328</v>
      </c>
      <c r="K3562">
        <v>1429651266</v>
      </c>
      <c r="L3562" s="11">
        <f t="shared" si="331"/>
        <v>42115.639652777776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332"/>
        <v>0.9221902017291066</v>
      </c>
      <c r="R3562" s="6">
        <f t="shared" si="333"/>
        <v>46.891891891891895</v>
      </c>
      <c r="S3562" t="str">
        <f t="shared" si="334"/>
        <v>theater</v>
      </c>
      <c r="T3562" s="7" t="str">
        <f t="shared" si="335"/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330"/>
        <v>42221.525000000001</v>
      </c>
      <c r="K3563">
        <v>1437236378</v>
      </c>
      <c r="L3563" s="11">
        <f t="shared" si="331"/>
        <v>42203.430300925931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332"/>
        <v>0.9765625</v>
      </c>
      <c r="R3563" s="6">
        <f t="shared" si="333"/>
        <v>47.407407407407405</v>
      </c>
      <c r="S3563" t="str">
        <f t="shared" si="334"/>
        <v>theater</v>
      </c>
      <c r="T3563" s="7" t="str">
        <f t="shared" si="335"/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330"/>
        <v>42442.666666666672</v>
      </c>
      <c r="K3564">
        <v>1457115427</v>
      </c>
      <c r="L3564" s="11">
        <f t="shared" si="331"/>
        <v>42433.511886574073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332"/>
        <v>0.67164179104477617</v>
      </c>
      <c r="R3564" s="6">
        <f t="shared" si="333"/>
        <v>15.129032258064516</v>
      </c>
      <c r="S3564" t="str">
        <f t="shared" si="334"/>
        <v>theater</v>
      </c>
      <c r="T3564" s="7" t="str">
        <f t="shared" si="335"/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330"/>
        <v>42583.541666666672</v>
      </c>
      <c r="K3565">
        <v>1467648456</v>
      </c>
      <c r="L3565" s="11">
        <f t="shared" si="331"/>
        <v>42555.421944444446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332"/>
        <v>0.94795715233671429</v>
      </c>
      <c r="R3565" s="6">
        <f t="shared" si="333"/>
        <v>21.098000000000003</v>
      </c>
      <c r="S3565" t="str">
        <f t="shared" si="334"/>
        <v>theater</v>
      </c>
      <c r="T3565" s="7" t="str">
        <f t="shared" si="335"/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330"/>
        <v>42282.416666666672</v>
      </c>
      <c r="K3566">
        <v>1440082649</v>
      </c>
      <c r="L3566" s="11">
        <f t="shared" si="331"/>
        <v>42236.373252314814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332"/>
        <v>0.99502487562189057</v>
      </c>
      <c r="R3566" s="6">
        <f t="shared" si="333"/>
        <v>59.117647058823529</v>
      </c>
      <c r="S3566" t="str">
        <f t="shared" si="334"/>
        <v>theater</v>
      </c>
      <c r="T3566" s="7" t="str">
        <f t="shared" si="335"/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330"/>
        <v>42004.493148148147</v>
      </c>
      <c r="K3567">
        <v>1417456208</v>
      </c>
      <c r="L3567" s="11">
        <f t="shared" si="331"/>
        <v>41974.493148148147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332"/>
        <v>0.76595744680851063</v>
      </c>
      <c r="R3567" s="6">
        <f t="shared" si="333"/>
        <v>97.916666666666671</v>
      </c>
      <c r="S3567" t="str">
        <f t="shared" si="334"/>
        <v>theater</v>
      </c>
      <c r="T3567" s="7" t="str">
        <f t="shared" si="335"/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330"/>
        <v>42027.257905092592</v>
      </c>
      <c r="K3568">
        <v>1419423083</v>
      </c>
      <c r="L3568" s="11">
        <f t="shared" si="331"/>
        <v>41997.257905092592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332"/>
        <v>0.95465393794749398</v>
      </c>
      <c r="R3568" s="6">
        <f t="shared" si="333"/>
        <v>55.131578947368418</v>
      </c>
      <c r="S3568" t="str">
        <f t="shared" si="334"/>
        <v>theater</v>
      </c>
      <c r="T3568" s="7" t="str">
        <f t="shared" si="335"/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330"/>
        <v>42165.560694444444</v>
      </c>
      <c r="K3569">
        <v>1431372444</v>
      </c>
      <c r="L3569" s="11">
        <f t="shared" si="331"/>
        <v>42135.560694444444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332"/>
        <v>0.91911764705882348</v>
      </c>
      <c r="R3569" s="6">
        <f t="shared" si="333"/>
        <v>26.536585365853657</v>
      </c>
      <c r="S3569" t="str">
        <f t="shared" si="334"/>
        <v>theater</v>
      </c>
      <c r="T3569" s="7" t="str">
        <f t="shared" si="335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330"/>
        <v>41899.490671296298</v>
      </c>
      <c r="K3570">
        <v>1408383994</v>
      </c>
      <c r="L3570" s="11">
        <f t="shared" si="331"/>
        <v>41869.490671296298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332"/>
        <v>0.90090090090090091</v>
      </c>
      <c r="R3570" s="6">
        <f t="shared" si="333"/>
        <v>58.421052631578945</v>
      </c>
      <c r="S3570" t="str">
        <f t="shared" si="334"/>
        <v>theater</v>
      </c>
      <c r="T3570" s="7" t="str">
        <f t="shared" si="335"/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330"/>
        <v>42012.438611111109</v>
      </c>
      <c r="K3571">
        <v>1418142696</v>
      </c>
      <c r="L3571" s="11">
        <f t="shared" si="331"/>
        <v>41982.438611111109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332"/>
        <v>0.99522292993630568</v>
      </c>
      <c r="R3571" s="6">
        <f t="shared" si="333"/>
        <v>122.53658536585365</v>
      </c>
      <c r="S3571" t="str">
        <f t="shared" si="334"/>
        <v>theater</v>
      </c>
      <c r="T3571" s="7" t="str">
        <f t="shared" si="335"/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330"/>
        <v>42004.041666666672</v>
      </c>
      <c r="K3572">
        <v>1417593483</v>
      </c>
      <c r="L3572" s="11">
        <f t="shared" si="331"/>
        <v>41976.081979166665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332"/>
        <v>0.87450808919982514</v>
      </c>
      <c r="R3572" s="6">
        <f t="shared" si="333"/>
        <v>87.961538461538467</v>
      </c>
      <c r="S3572" t="str">
        <f t="shared" si="334"/>
        <v>theater</v>
      </c>
      <c r="T3572" s="7" t="str">
        <f t="shared" si="335"/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330"/>
        <v>41942.608946759261</v>
      </c>
      <c r="K3573">
        <v>1412109413</v>
      </c>
      <c r="L3573" s="11">
        <f t="shared" si="331"/>
        <v>41912.608946759261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332"/>
        <v>0.81922446750409617</v>
      </c>
      <c r="R3573" s="6">
        <f t="shared" si="333"/>
        <v>73.239999999999995</v>
      </c>
      <c r="S3573" t="str">
        <f t="shared" si="334"/>
        <v>theater</v>
      </c>
      <c r="T3573" s="7" t="str">
        <f t="shared" si="335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330"/>
        <v>42176.320393518516</v>
      </c>
      <c r="K3574">
        <v>1432302082</v>
      </c>
      <c r="L3574" s="11">
        <f t="shared" si="331"/>
        <v>42146.320393518516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332"/>
        <v>1</v>
      </c>
      <c r="R3574" s="6">
        <f t="shared" si="333"/>
        <v>55.555555555555557</v>
      </c>
      <c r="S3574" t="str">
        <f t="shared" si="334"/>
        <v>theater</v>
      </c>
      <c r="T3574" s="7" t="str">
        <f t="shared" si="335"/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330"/>
        <v>41951.167199074072</v>
      </c>
      <c r="K3575">
        <v>1412845246</v>
      </c>
      <c r="L3575" s="11">
        <f t="shared" si="331"/>
        <v>41921.125532407408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332"/>
        <v>0.97276264591439687</v>
      </c>
      <c r="R3575" s="6">
        <f t="shared" si="333"/>
        <v>39.53846153846154</v>
      </c>
      <c r="S3575" t="str">
        <f t="shared" si="334"/>
        <v>theater</v>
      </c>
      <c r="T3575" s="7" t="str">
        <f t="shared" si="335"/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330"/>
        <v>41956.734351851846</v>
      </c>
      <c r="K3576">
        <v>1413326248</v>
      </c>
      <c r="L3576" s="11">
        <f t="shared" si="331"/>
        <v>41926.692685185189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332"/>
        <v>0.94232331437855399</v>
      </c>
      <c r="R3576" s="6">
        <f t="shared" si="333"/>
        <v>136.77777777777777</v>
      </c>
      <c r="S3576" t="str">
        <f t="shared" si="334"/>
        <v>theater</v>
      </c>
      <c r="T3576" s="7" t="str">
        <f t="shared" si="335"/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330"/>
        <v>42592.915972222225</v>
      </c>
      <c r="K3577">
        <v>1468176527</v>
      </c>
      <c r="L3577" s="11">
        <f t="shared" si="331"/>
        <v>42561.533877314811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332"/>
        <v>0.9868745682423764</v>
      </c>
      <c r="R3577" s="6">
        <f t="shared" si="333"/>
        <v>99.343137254901961</v>
      </c>
      <c r="S3577" t="str">
        <f t="shared" si="334"/>
        <v>theater</v>
      </c>
      <c r="T3577" s="7" t="str">
        <f t="shared" si="335"/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330"/>
        <v>42709.340902777782</v>
      </c>
      <c r="K3578">
        <v>1475759454</v>
      </c>
      <c r="L3578" s="11">
        <f t="shared" si="331"/>
        <v>42649.29923611111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332"/>
        <v>1</v>
      </c>
      <c r="R3578" s="6">
        <f t="shared" si="333"/>
        <v>20</v>
      </c>
      <c r="S3578" t="str">
        <f t="shared" si="334"/>
        <v>theater</v>
      </c>
      <c r="T3578" s="7" t="str">
        <f t="shared" si="335"/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330"/>
        <v>42120.01944444445</v>
      </c>
      <c r="K3579">
        <v>1427741583</v>
      </c>
      <c r="L3579" s="11">
        <f t="shared" si="331"/>
        <v>42093.536840277782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332"/>
        <v>0.76923076923076927</v>
      </c>
      <c r="R3579" s="6">
        <f t="shared" si="333"/>
        <v>28.888888888888889</v>
      </c>
      <c r="S3579" t="str">
        <f t="shared" si="334"/>
        <v>theater</v>
      </c>
      <c r="T3579" s="7" t="str">
        <f t="shared" si="335"/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330"/>
        <v>42490.483530092592</v>
      </c>
      <c r="K3580">
        <v>1459445777</v>
      </c>
      <c r="L3580" s="11">
        <f t="shared" si="331"/>
        <v>42460.483530092592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332"/>
        <v>0.99986668444207438</v>
      </c>
      <c r="R3580" s="6">
        <f t="shared" si="333"/>
        <v>40.545945945945945</v>
      </c>
      <c r="S3580" t="str">
        <f t="shared" si="334"/>
        <v>theater</v>
      </c>
      <c r="T3580" s="7" t="str">
        <f t="shared" si="335"/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330"/>
        <v>42460.470555555556</v>
      </c>
      <c r="K3581">
        <v>1456856256</v>
      </c>
      <c r="L3581" s="11">
        <f t="shared" si="331"/>
        <v>42430.512222222227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332"/>
        <v>1</v>
      </c>
      <c r="R3581" s="6">
        <f t="shared" si="333"/>
        <v>35.714285714285715</v>
      </c>
      <c r="S3581" t="str">
        <f t="shared" si="334"/>
        <v>theater</v>
      </c>
      <c r="T3581" s="7" t="str">
        <f t="shared" si="335"/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330"/>
        <v>42063.957638888889</v>
      </c>
      <c r="K3582">
        <v>1421900022</v>
      </c>
      <c r="L3582" s="11">
        <f t="shared" si="331"/>
        <v>42025.926180555558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332"/>
        <v>0.87804878048780488</v>
      </c>
      <c r="R3582" s="6">
        <f t="shared" si="333"/>
        <v>37.962962962962962</v>
      </c>
      <c r="S3582" t="str">
        <f t="shared" si="334"/>
        <v>theater</v>
      </c>
      <c r="T3582" s="7" t="str">
        <f t="shared" si="335"/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330"/>
        <v>41850.221180555556</v>
      </c>
      <c r="K3583">
        <v>1405509510</v>
      </c>
      <c r="L3583" s="11">
        <f t="shared" si="331"/>
        <v>41836.221180555556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332"/>
        <v>1</v>
      </c>
      <c r="R3583" s="6">
        <f t="shared" si="333"/>
        <v>33.333333333333336</v>
      </c>
      <c r="S3583" t="str">
        <f t="shared" si="334"/>
        <v>theater</v>
      </c>
      <c r="T3583" s="7" t="str">
        <f t="shared" si="335"/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330"/>
        <v>42464.845856481479</v>
      </c>
      <c r="K3584">
        <v>1458613082</v>
      </c>
      <c r="L3584" s="11">
        <f t="shared" si="331"/>
        <v>42450.845856481479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332"/>
        <v>0.34843205574912894</v>
      </c>
      <c r="R3584" s="6">
        <f t="shared" si="333"/>
        <v>58.571428571428569</v>
      </c>
      <c r="S3584" t="str">
        <f t="shared" si="334"/>
        <v>theater</v>
      </c>
      <c r="T3584" s="7" t="str">
        <f t="shared" si="335"/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330"/>
        <v>42478.134317129632</v>
      </c>
      <c r="K3585">
        <v>1455790405</v>
      </c>
      <c r="L3585" s="11">
        <f t="shared" si="331"/>
        <v>42418.175983796296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332"/>
        <v>0.92165898617511521</v>
      </c>
      <c r="R3585" s="6">
        <f t="shared" si="333"/>
        <v>135.625</v>
      </c>
      <c r="S3585" t="str">
        <f t="shared" si="334"/>
        <v>theater</v>
      </c>
      <c r="T3585" s="7" t="str">
        <f t="shared" si="335"/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330"/>
        <v>42198.066481481481</v>
      </c>
      <c r="K3586">
        <v>1434180944</v>
      </c>
      <c r="L3586" s="11">
        <f t="shared" si="331"/>
        <v>42168.066481481481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332"/>
        <v>0.86580086580086579</v>
      </c>
      <c r="R3586" s="6">
        <f t="shared" si="333"/>
        <v>30.9375</v>
      </c>
      <c r="S3586" t="str">
        <f t="shared" si="334"/>
        <v>theater</v>
      </c>
      <c r="T3586" s="7" t="str">
        <f t="shared" si="335"/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336">(I3587/86400)+25569+(-6/24)</f>
        <v>41994.466319444444</v>
      </c>
      <c r="K3587">
        <v>1416589890</v>
      </c>
      <c r="L3587" s="11">
        <f t="shared" ref="L3587:L3650" si="337">(K3587/86400)+25569+(-6/24)</f>
        <v>41964.466319444444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338">D3587/E3587</f>
        <v>0.83950617283950613</v>
      </c>
      <c r="R3587" s="6">
        <f t="shared" ref="R3587:R3650" si="339">E3587/N3587</f>
        <v>176.08695652173913</v>
      </c>
      <c r="S3587" t="str">
        <f t="shared" ref="S3587:S3650" si="340">LEFT(P3587,SEARCH("/",P3587,1)-1)</f>
        <v>theater</v>
      </c>
      <c r="T3587" s="7" t="str">
        <f t="shared" ref="T3587:T3650" si="341">RIGHT(P3587,LEN(P3587) - SEARCH("/", P3587, SEARCH("/", P3587)))</f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336"/>
        <v>42636.447569444441</v>
      </c>
      <c r="K3588">
        <v>1469465070</v>
      </c>
      <c r="L3588" s="11">
        <f t="shared" si="337"/>
        <v>42576.447569444441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338"/>
        <v>0.91385402705007923</v>
      </c>
      <c r="R3588" s="6">
        <f t="shared" si="339"/>
        <v>151.9814814814815</v>
      </c>
      <c r="S3588" t="str">
        <f t="shared" si="340"/>
        <v>theater</v>
      </c>
      <c r="T3588" s="7" t="str">
        <f t="shared" si="341"/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336"/>
        <v>42548.541666666672</v>
      </c>
      <c r="K3589">
        <v>1463144254</v>
      </c>
      <c r="L3589" s="11">
        <f t="shared" si="337"/>
        <v>42503.289976851855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338"/>
        <v>0.78988941548183256</v>
      </c>
      <c r="R3589" s="6">
        <f t="shared" si="339"/>
        <v>22.607142857142858</v>
      </c>
      <c r="S3589" t="str">
        <f t="shared" si="340"/>
        <v>theater</v>
      </c>
      <c r="T3589" s="7" t="str">
        <f t="shared" si="341"/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336"/>
        <v>42123.708333333328</v>
      </c>
      <c r="K3590">
        <v>1428436410</v>
      </c>
      <c r="L3590" s="11">
        <f t="shared" si="337"/>
        <v>42101.578819444447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338"/>
        <v>0.99502487562189057</v>
      </c>
      <c r="R3590" s="6">
        <f t="shared" si="339"/>
        <v>18.272727272727273</v>
      </c>
      <c r="S3590" t="str">
        <f t="shared" si="340"/>
        <v>theater</v>
      </c>
      <c r="T3590" s="7" t="str">
        <f t="shared" si="341"/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336"/>
        <v>42150.397534722222</v>
      </c>
      <c r="K3591">
        <v>1430494347</v>
      </c>
      <c r="L3591" s="11">
        <f t="shared" si="337"/>
        <v>42125.397534722222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338"/>
        <v>0.78431372549019607</v>
      </c>
      <c r="R3591" s="6">
        <f t="shared" si="339"/>
        <v>82.258064516129039</v>
      </c>
      <c r="S3591" t="str">
        <f t="shared" si="340"/>
        <v>theater</v>
      </c>
      <c r="T3591" s="7" t="str">
        <f t="shared" si="341"/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336"/>
        <v>41932.083726851852</v>
      </c>
      <c r="K3592">
        <v>1411200034</v>
      </c>
      <c r="L3592" s="11">
        <f t="shared" si="337"/>
        <v>41902.083726851852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338"/>
        <v>0.99940035978412955</v>
      </c>
      <c r="R3592" s="6">
        <f t="shared" si="339"/>
        <v>68.534246575342465</v>
      </c>
      <c r="S3592" t="str">
        <f t="shared" si="340"/>
        <v>theater</v>
      </c>
      <c r="T3592" s="7" t="str">
        <f t="shared" si="341"/>
        <v>plays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336"/>
        <v>42027.957638888889</v>
      </c>
      <c r="K3593">
        <v>1419979544</v>
      </c>
      <c r="L3593" s="11">
        <f t="shared" si="337"/>
        <v>42003.698425925926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338"/>
        <v>0.5714285714285714</v>
      </c>
      <c r="R3593" s="6">
        <f t="shared" si="339"/>
        <v>68.055555555555557</v>
      </c>
      <c r="S3593" t="str">
        <f t="shared" si="340"/>
        <v>theater</v>
      </c>
      <c r="T3593" s="7" t="str">
        <f t="shared" si="341"/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336"/>
        <v>42045.957638888889</v>
      </c>
      <c r="K3594">
        <v>1418673307</v>
      </c>
      <c r="L3594" s="11">
        <f t="shared" si="337"/>
        <v>41988.579942129625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338"/>
        <v>0.78585461689587421</v>
      </c>
      <c r="R3594" s="6">
        <f t="shared" si="339"/>
        <v>72.714285714285708</v>
      </c>
      <c r="S3594" t="str">
        <f t="shared" si="340"/>
        <v>theater</v>
      </c>
      <c r="T3594" s="7" t="str">
        <f t="shared" si="341"/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336"/>
        <v>42009.601388888885</v>
      </c>
      <c r="K3595">
        <v>1417469639</v>
      </c>
      <c r="L3595" s="11">
        <f t="shared" si="337"/>
        <v>41974.648599537039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338"/>
        <v>0.90388671286532085</v>
      </c>
      <c r="R3595" s="6">
        <f t="shared" si="339"/>
        <v>77.186046511627907</v>
      </c>
      <c r="S3595" t="str">
        <f t="shared" si="340"/>
        <v>theater</v>
      </c>
      <c r="T3595" s="7" t="str">
        <f t="shared" si="341"/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336"/>
        <v>42616.816921296297</v>
      </c>
      <c r="K3596">
        <v>1470792982</v>
      </c>
      <c r="L3596" s="11">
        <f t="shared" si="337"/>
        <v>42591.816921296297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338"/>
        <v>0.794044665012407</v>
      </c>
      <c r="R3596" s="6">
        <f t="shared" si="339"/>
        <v>55.972222222222221</v>
      </c>
      <c r="S3596" t="str">
        <f t="shared" si="340"/>
        <v>theater</v>
      </c>
      <c r="T3596" s="7" t="str">
        <f t="shared" si="341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336"/>
        <v>42076.040972222225</v>
      </c>
      <c r="K3597">
        <v>1423959123</v>
      </c>
      <c r="L3597" s="11">
        <f t="shared" si="337"/>
        <v>42049.758368055554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338"/>
        <v>0.84388185654008441</v>
      </c>
      <c r="R3597" s="6">
        <f t="shared" si="339"/>
        <v>49.693548387096776</v>
      </c>
      <c r="S3597" t="str">
        <f t="shared" si="340"/>
        <v>theater</v>
      </c>
      <c r="T3597" s="7" t="str">
        <f t="shared" si="341"/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336"/>
        <v>41877.465069444443</v>
      </c>
      <c r="K3598">
        <v>1407258582</v>
      </c>
      <c r="L3598" s="11">
        <f t="shared" si="337"/>
        <v>41856.465069444443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338"/>
        <v>0.92827004219409281</v>
      </c>
      <c r="R3598" s="6">
        <f t="shared" si="339"/>
        <v>79</v>
      </c>
      <c r="S3598" t="str">
        <f t="shared" si="340"/>
        <v>theater</v>
      </c>
      <c r="T3598" s="7" t="str">
        <f t="shared" si="341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336"/>
        <v>42431.999305555553</v>
      </c>
      <c r="K3599">
        <v>1455717790</v>
      </c>
      <c r="L3599" s="11">
        <f t="shared" si="337"/>
        <v>42417.335532407407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338"/>
        <v>0.97465886939571145</v>
      </c>
      <c r="R3599" s="6">
        <f t="shared" si="339"/>
        <v>77.727272727272734</v>
      </c>
      <c r="S3599" t="str">
        <f t="shared" si="340"/>
        <v>theater</v>
      </c>
      <c r="T3599" s="7" t="str">
        <f t="shared" si="341"/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336"/>
        <v>41884.957638888889</v>
      </c>
      <c r="K3600">
        <v>1408129822</v>
      </c>
      <c r="L3600" s="11">
        <f t="shared" si="337"/>
        <v>41866.54886574074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338"/>
        <v>0.90826521344232514</v>
      </c>
      <c r="R3600" s="6">
        <f t="shared" si="339"/>
        <v>40.777777777777779</v>
      </c>
      <c r="S3600" t="str">
        <f t="shared" si="340"/>
        <v>theater</v>
      </c>
      <c r="T3600" s="7" t="str">
        <f t="shared" si="341"/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336"/>
        <v>42245.75</v>
      </c>
      <c r="K3601">
        <v>1438715077</v>
      </c>
      <c r="L3601" s="11">
        <f t="shared" si="337"/>
        <v>42220.54487268519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338"/>
        <v>0.49504950495049505</v>
      </c>
      <c r="R3601" s="6">
        <f t="shared" si="339"/>
        <v>59.411764705882355</v>
      </c>
      <c r="S3601" t="str">
        <f t="shared" si="340"/>
        <v>theater</v>
      </c>
      <c r="T3601" s="7" t="str">
        <f t="shared" si="341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336"/>
        <v>42656.599120370374</v>
      </c>
      <c r="K3602">
        <v>1473970964</v>
      </c>
      <c r="L3602" s="11">
        <f t="shared" si="337"/>
        <v>42628.599120370374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338"/>
        <v>0.76923076923076927</v>
      </c>
      <c r="R3602" s="6">
        <f t="shared" si="339"/>
        <v>3.25</v>
      </c>
      <c r="S3602" t="str">
        <f t="shared" si="340"/>
        <v>theater</v>
      </c>
      <c r="T3602" s="7" t="str">
        <f t="shared" si="341"/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336"/>
        <v>42020.74863425926</v>
      </c>
      <c r="K3603">
        <v>1418860682</v>
      </c>
      <c r="L3603" s="11">
        <f t="shared" si="337"/>
        <v>41990.74863425926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338"/>
        <v>0.95831336847149018</v>
      </c>
      <c r="R3603" s="6">
        <f t="shared" si="339"/>
        <v>39.377358490566039</v>
      </c>
      <c r="S3603" t="str">
        <f t="shared" si="340"/>
        <v>theater</v>
      </c>
      <c r="T3603" s="7" t="str">
        <f t="shared" si="341"/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336"/>
        <v>42507.644432870366</v>
      </c>
      <c r="K3604">
        <v>1458336479</v>
      </c>
      <c r="L3604" s="11">
        <f t="shared" si="337"/>
        <v>42447.644432870366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338"/>
        <v>0.99950024987506247</v>
      </c>
      <c r="R3604" s="6">
        <f t="shared" si="339"/>
        <v>81.673469387755105</v>
      </c>
      <c r="S3604" t="str">
        <f t="shared" si="340"/>
        <v>theater</v>
      </c>
      <c r="T3604" s="7" t="str">
        <f t="shared" si="341"/>
        <v>plays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336"/>
        <v>42313.656018518523</v>
      </c>
      <c r="K3605">
        <v>1444164280</v>
      </c>
      <c r="L3605" s="11">
        <f t="shared" si="337"/>
        <v>42283.614351851851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338"/>
        <v>0.5859375</v>
      </c>
      <c r="R3605" s="6">
        <f t="shared" si="339"/>
        <v>44.912280701754383</v>
      </c>
      <c r="S3605" t="str">
        <f t="shared" si="340"/>
        <v>theater</v>
      </c>
      <c r="T3605" s="7" t="str">
        <f t="shared" si="341"/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336"/>
        <v>42489.040972222225</v>
      </c>
      <c r="K3606">
        <v>1461370956</v>
      </c>
      <c r="L3606" s="11">
        <f t="shared" si="337"/>
        <v>42482.765694444446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338"/>
        <v>0.88626292466765144</v>
      </c>
      <c r="R3606" s="6">
        <f t="shared" si="339"/>
        <v>49.05797101449275</v>
      </c>
      <c r="S3606" t="str">
        <f t="shared" si="340"/>
        <v>theater</v>
      </c>
      <c r="T3606" s="7" t="str">
        <f t="shared" si="341"/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336"/>
        <v>42413.543124999997</v>
      </c>
      <c r="K3607">
        <v>1452798126</v>
      </c>
      <c r="L3607" s="11">
        <f t="shared" si="337"/>
        <v>42383.543124999997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338"/>
        <v>0.54347826086956519</v>
      </c>
      <c r="R3607" s="6">
        <f t="shared" si="339"/>
        <v>30.666666666666668</v>
      </c>
      <c r="S3607" t="str">
        <f t="shared" si="340"/>
        <v>theater</v>
      </c>
      <c r="T3607" s="7" t="str">
        <f t="shared" si="341"/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336"/>
        <v>42596.354826388888</v>
      </c>
      <c r="K3608">
        <v>1468593057</v>
      </c>
      <c r="L3608" s="11">
        <f t="shared" si="337"/>
        <v>42566.354826388888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338"/>
        <v>0.76765609007164792</v>
      </c>
      <c r="R3608" s="6">
        <f t="shared" si="339"/>
        <v>61.0625</v>
      </c>
      <c r="S3608" t="str">
        <f t="shared" si="340"/>
        <v>theater</v>
      </c>
      <c r="T3608" s="7" t="str">
        <f t="shared" si="341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336"/>
        <v>42352.75</v>
      </c>
      <c r="K3609">
        <v>1448924882</v>
      </c>
      <c r="L3609" s="11">
        <f t="shared" si="337"/>
        <v>42338.713912037041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338"/>
        <v>0.94827586206896552</v>
      </c>
      <c r="R3609" s="6">
        <f t="shared" si="339"/>
        <v>29</v>
      </c>
      <c r="S3609" t="str">
        <f t="shared" si="340"/>
        <v>theater</v>
      </c>
      <c r="T3609" s="7" t="str">
        <f t="shared" si="341"/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336"/>
        <v>42538.333333333328</v>
      </c>
      <c r="K3610">
        <v>1463418090</v>
      </c>
      <c r="L3610" s="11">
        <f t="shared" si="337"/>
        <v>42506.459374999999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338"/>
        <v>1</v>
      </c>
      <c r="R3610" s="6">
        <f t="shared" si="339"/>
        <v>29.62962962962963</v>
      </c>
      <c r="S3610" t="str">
        <f t="shared" si="340"/>
        <v>theater</v>
      </c>
      <c r="T3610" s="7" t="str">
        <f t="shared" si="341"/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336"/>
        <v>42459.700057870374</v>
      </c>
      <c r="K3611">
        <v>1456789685</v>
      </c>
      <c r="L3611" s="11">
        <f t="shared" si="337"/>
        <v>42429.741724537038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338"/>
        <v>0.65224625623960064</v>
      </c>
      <c r="R3611" s="6">
        <f t="shared" si="339"/>
        <v>143.0952380952381</v>
      </c>
      <c r="S3611" t="str">
        <f t="shared" si="340"/>
        <v>theater</v>
      </c>
      <c r="T3611" s="7" t="str">
        <f t="shared" si="341"/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336"/>
        <v>42233.182129629626</v>
      </c>
      <c r="K3612">
        <v>1437214936</v>
      </c>
      <c r="L3612" s="11">
        <f t="shared" si="337"/>
        <v>42203.182129629626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338"/>
        <v>0.61614294516327783</v>
      </c>
      <c r="R3612" s="6">
        <f t="shared" si="339"/>
        <v>52.354838709677416</v>
      </c>
      <c r="S3612" t="str">
        <f t="shared" si="340"/>
        <v>theater</v>
      </c>
      <c r="T3612" s="7" t="str">
        <f t="shared" si="341"/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336"/>
        <v>42102.120381944449</v>
      </c>
      <c r="K3613">
        <v>1425891201</v>
      </c>
      <c r="L3613" s="11">
        <f t="shared" si="337"/>
        <v>42072.120381944449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338"/>
        <v>0.73529411764705888</v>
      </c>
      <c r="R3613" s="6">
        <f t="shared" si="339"/>
        <v>66.666666666666671</v>
      </c>
      <c r="S3613" t="str">
        <f t="shared" si="340"/>
        <v>theater</v>
      </c>
      <c r="T3613" s="7" t="str">
        <f t="shared" si="341"/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336"/>
        <v>41799.476979166662</v>
      </c>
      <c r="K3614">
        <v>1401470811</v>
      </c>
      <c r="L3614" s="11">
        <f t="shared" si="337"/>
        <v>41789.476979166662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338"/>
        <v>0.69252077562326875</v>
      </c>
      <c r="R3614" s="6">
        <f t="shared" si="339"/>
        <v>126.66666666666667</v>
      </c>
      <c r="S3614" t="str">
        <f t="shared" si="340"/>
        <v>theater</v>
      </c>
      <c r="T3614" s="7" t="str">
        <f t="shared" si="341"/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336"/>
        <v>41818.33997685185</v>
      </c>
      <c r="K3615">
        <v>1401372574</v>
      </c>
      <c r="L3615" s="11">
        <f t="shared" si="337"/>
        <v>41788.33997685185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338"/>
        <v>1</v>
      </c>
      <c r="R3615" s="6">
        <f t="shared" si="339"/>
        <v>62.5</v>
      </c>
      <c r="S3615" t="str">
        <f t="shared" si="340"/>
        <v>theater</v>
      </c>
      <c r="T3615" s="7" t="str">
        <f t="shared" si="341"/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336"/>
        <v>42173.791851851856</v>
      </c>
      <c r="K3616">
        <v>1432083616</v>
      </c>
      <c r="L3616" s="11">
        <f t="shared" si="337"/>
        <v>42143.791851851856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338"/>
        <v>0.99206349206349209</v>
      </c>
      <c r="R3616" s="6">
        <f t="shared" si="339"/>
        <v>35.492957746478872</v>
      </c>
      <c r="S3616" t="str">
        <f t="shared" si="340"/>
        <v>theater</v>
      </c>
      <c r="T3616" s="7" t="str">
        <f t="shared" si="341"/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336"/>
        <v>42348.343703703707</v>
      </c>
      <c r="K3617">
        <v>1447164896</v>
      </c>
      <c r="L3617" s="11">
        <f t="shared" si="337"/>
        <v>42318.343703703707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338"/>
        <v>0.93632958801498123</v>
      </c>
      <c r="R3617" s="6">
        <f t="shared" si="339"/>
        <v>37.083333333333336</v>
      </c>
      <c r="S3617" t="str">
        <f t="shared" si="340"/>
        <v>theater</v>
      </c>
      <c r="T3617" s="7" t="str">
        <f t="shared" si="341"/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336"/>
        <v>42082.658148148148</v>
      </c>
      <c r="K3618">
        <v>1424213264</v>
      </c>
      <c r="L3618" s="11">
        <f t="shared" si="337"/>
        <v>42052.699814814812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338"/>
        <v>0.80128205128205132</v>
      </c>
      <c r="R3618" s="6">
        <f t="shared" si="339"/>
        <v>69.333333333333329</v>
      </c>
      <c r="S3618" t="str">
        <f t="shared" si="340"/>
        <v>theater</v>
      </c>
      <c r="T3618" s="7" t="str">
        <f t="shared" si="341"/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336"/>
        <v>42793.75</v>
      </c>
      <c r="K3619">
        <v>1486996729</v>
      </c>
      <c r="L3619" s="11">
        <f t="shared" si="337"/>
        <v>42779.360289351855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338"/>
        <v>0.84090909090909094</v>
      </c>
      <c r="R3619" s="6">
        <f t="shared" si="339"/>
        <v>17.254901960784313</v>
      </c>
      <c r="S3619" t="str">
        <f t="shared" si="340"/>
        <v>theater</v>
      </c>
      <c r="T3619" s="7" t="str">
        <f t="shared" si="341"/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336"/>
        <v>42158.377893518518</v>
      </c>
      <c r="K3620">
        <v>1430751850</v>
      </c>
      <c r="L3620" s="11">
        <f t="shared" si="337"/>
        <v>42128.377893518518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338"/>
        <v>0.99009900990099009</v>
      </c>
      <c r="R3620" s="6">
        <f t="shared" si="339"/>
        <v>36.071428571428569</v>
      </c>
      <c r="S3620" t="str">
        <f t="shared" si="340"/>
        <v>theater</v>
      </c>
      <c r="T3620" s="7" t="str">
        <f t="shared" si="341"/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336"/>
        <v>42693.666666666672</v>
      </c>
      <c r="K3621">
        <v>1476760226</v>
      </c>
      <c r="L3621" s="11">
        <f t="shared" si="337"/>
        <v>42660.882245370369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338"/>
        <v>0.88495575221238942</v>
      </c>
      <c r="R3621" s="6">
        <f t="shared" si="339"/>
        <v>66.470588235294116</v>
      </c>
      <c r="S3621" t="str">
        <f t="shared" si="340"/>
        <v>theater</v>
      </c>
      <c r="T3621" s="7" t="str">
        <f t="shared" si="341"/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336"/>
        <v>42067.916666666672</v>
      </c>
      <c r="K3622">
        <v>1422916261</v>
      </c>
      <c r="L3622" s="11">
        <f t="shared" si="337"/>
        <v>42037.688206018516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338"/>
        <v>0.9506564056133997</v>
      </c>
      <c r="R3622" s="6">
        <f t="shared" si="339"/>
        <v>56.065989847715734</v>
      </c>
      <c r="S3622" t="str">
        <f t="shared" si="340"/>
        <v>theater</v>
      </c>
      <c r="T3622" s="7" t="str">
        <f t="shared" si="341"/>
        <v>plays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336"/>
        <v>42643.625</v>
      </c>
      <c r="K3623">
        <v>1473200844</v>
      </c>
      <c r="L3623" s="11">
        <f t="shared" si="337"/>
        <v>42619.685694444444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338"/>
        <v>0.91130012150668283</v>
      </c>
      <c r="R3623" s="6">
        <f t="shared" si="339"/>
        <v>47.028571428571432</v>
      </c>
      <c r="S3623" t="str">
        <f t="shared" si="340"/>
        <v>theater</v>
      </c>
      <c r="T3623" s="7" t="str">
        <f t="shared" si="341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336"/>
        <v>41909.890972222223</v>
      </c>
      <c r="K3624">
        <v>1409030371</v>
      </c>
      <c r="L3624" s="11">
        <f t="shared" si="337"/>
        <v>41876.971886574072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338"/>
        <v>0.99901097913066061</v>
      </c>
      <c r="R3624" s="6">
        <f t="shared" si="339"/>
        <v>47.666190476190479</v>
      </c>
      <c r="S3624" t="str">
        <f t="shared" si="340"/>
        <v>theater</v>
      </c>
      <c r="T3624" s="7" t="str">
        <f t="shared" si="341"/>
        <v>plays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336"/>
        <v>41846.041666666664</v>
      </c>
      <c r="K3625">
        <v>1404841270</v>
      </c>
      <c r="L3625" s="11">
        <f t="shared" si="337"/>
        <v>41828.486921296295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338"/>
        <v>0.83333333333333337</v>
      </c>
      <c r="R3625" s="6">
        <f t="shared" si="339"/>
        <v>88.235294117647058</v>
      </c>
      <c r="S3625" t="str">
        <f t="shared" si="340"/>
        <v>theater</v>
      </c>
      <c r="T3625" s="7" t="str">
        <f t="shared" si="341"/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336"/>
        <v>42605.524189814816</v>
      </c>
      <c r="K3626">
        <v>1466793290</v>
      </c>
      <c r="L3626" s="11">
        <f t="shared" si="337"/>
        <v>42545.524189814816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338"/>
        <v>0.95298602287166456</v>
      </c>
      <c r="R3626" s="6">
        <f t="shared" si="339"/>
        <v>80.717948717948715</v>
      </c>
      <c r="S3626" t="str">
        <f t="shared" si="340"/>
        <v>theater</v>
      </c>
      <c r="T3626" s="7" t="str">
        <f t="shared" si="341"/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336"/>
        <v>42187.402511574073</v>
      </c>
      <c r="K3627">
        <v>1433259577</v>
      </c>
      <c r="L3627" s="11">
        <f t="shared" si="337"/>
        <v>42157.402511574073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338"/>
        <v>0.97402597402597402</v>
      </c>
      <c r="R3627" s="6">
        <f t="shared" si="339"/>
        <v>39.487179487179489</v>
      </c>
      <c r="S3627" t="str">
        <f t="shared" si="340"/>
        <v>theater</v>
      </c>
      <c r="T3627" s="7" t="str">
        <f t="shared" si="341"/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336"/>
        <v>41867.417326388888</v>
      </c>
      <c r="K3628">
        <v>1406390457</v>
      </c>
      <c r="L3628" s="11">
        <f t="shared" si="337"/>
        <v>41846.417326388888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338"/>
        <v>0.98207709305180457</v>
      </c>
      <c r="R3628" s="6">
        <f t="shared" si="339"/>
        <v>84.854166666666671</v>
      </c>
      <c r="S3628" t="str">
        <f t="shared" si="340"/>
        <v>theater</v>
      </c>
      <c r="T3628" s="7" t="str">
        <f t="shared" si="341"/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336"/>
        <v>42510.915972222225</v>
      </c>
      <c r="K3629">
        <v>1459446487</v>
      </c>
      <c r="L3629" s="11">
        <f t="shared" si="337"/>
        <v>42460.491747685184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338"/>
        <v>1</v>
      </c>
      <c r="R3629" s="6">
        <f t="shared" si="339"/>
        <v>68.965517241379317</v>
      </c>
      <c r="S3629" t="str">
        <f t="shared" si="340"/>
        <v>theater</v>
      </c>
      <c r="T3629" s="7" t="str">
        <f t="shared" si="341"/>
        <v>plays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336"/>
        <v>42351.624953703707</v>
      </c>
      <c r="K3630">
        <v>1444852796</v>
      </c>
      <c r="L3630" s="11">
        <f t="shared" si="337"/>
        <v>42291.583287037036</v>
      </c>
      <c r="M3630" t="b">
        <v>0</v>
      </c>
      <c r="N3630">
        <v>0</v>
      </c>
      <c r="O3630" t="b">
        <v>0</v>
      </c>
      <c r="P3630" t="s">
        <v>8305</v>
      </c>
      <c r="Q3630" s="5" t="e">
        <f t="shared" si="338"/>
        <v>#DIV/0!</v>
      </c>
      <c r="R3630" s="6" t="e">
        <f t="shared" si="339"/>
        <v>#DIV/0!</v>
      </c>
      <c r="S3630" t="str">
        <f t="shared" si="340"/>
        <v>theater</v>
      </c>
      <c r="T3630" s="7" t="str">
        <f t="shared" si="341"/>
        <v>musical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336"/>
        <v>42495.458333333328</v>
      </c>
      <c r="K3631">
        <v>1457403364</v>
      </c>
      <c r="L3631" s="11">
        <f t="shared" si="337"/>
        <v>42436.844490740739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338"/>
        <v>500000</v>
      </c>
      <c r="R3631" s="6">
        <f t="shared" si="339"/>
        <v>1</v>
      </c>
      <c r="S3631" t="str">
        <f t="shared" si="340"/>
        <v>theater</v>
      </c>
      <c r="T3631" s="7" t="str">
        <f t="shared" si="341"/>
        <v>musical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336"/>
        <v>41972.638773148152</v>
      </c>
      <c r="K3632">
        <v>1414700390</v>
      </c>
      <c r="L3632" s="11">
        <f t="shared" si="337"/>
        <v>41942.59710648148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338"/>
        <v>3000</v>
      </c>
      <c r="R3632" s="6">
        <f t="shared" si="339"/>
        <v>1</v>
      </c>
      <c r="S3632" t="str">
        <f t="shared" si="340"/>
        <v>theater</v>
      </c>
      <c r="T3632" s="7" t="str">
        <f t="shared" si="341"/>
        <v>musical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336"/>
        <v>41904.915972222225</v>
      </c>
      <c r="K3633">
        <v>1409335497</v>
      </c>
      <c r="L3633" s="11">
        <f t="shared" si="337"/>
        <v>41880.503437499996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338"/>
        <v>1.9598853868194843</v>
      </c>
      <c r="R3633" s="6">
        <f t="shared" si="339"/>
        <v>147.88135593220338</v>
      </c>
      <c r="S3633" t="str">
        <f t="shared" si="340"/>
        <v>theater</v>
      </c>
      <c r="T3633" s="7" t="str">
        <f t="shared" si="341"/>
        <v>musical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336"/>
        <v>41966.686909722222</v>
      </c>
      <c r="K3634">
        <v>1415053749</v>
      </c>
      <c r="L3634" s="11">
        <f t="shared" si="337"/>
        <v>41946.686909722222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338"/>
        <v>5</v>
      </c>
      <c r="R3634" s="6">
        <f t="shared" si="339"/>
        <v>100</v>
      </c>
      <c r="S3634" t="str">
        <f t="shared" si="340"/>
        <v>theater</v>
      </c>
      <c r="T3634" s="7" t="str">
        <f t="shared" si="341"/>
        <v>musical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336"/>
        <v>42692.791666666672</v>
      </c>
      <c r="K3635">
        <v>1475765867</v>
      </c>
      <c r="L3635" s="11">
        <f t="shared" si="337"/>
        <v>42649.373460648145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338"/>
        <v>2.8376844494892168</v>
      </c>
      <c r="R3635" s="6">
        <f t="shared" si="339"/>
        <v>56.838709677419352</v>
      </c>
      <c r="S3635" t="str">
        <f t="shared" si="340"/>
        <v>theater</v>
      </c>
      <c r="T3635" s="7" t="str">
        <f t="shared" si="341"/>
        <v>musical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336"/>
        <v>42748.915972222225</v>
      </c>
      <c r="K3636">
        <v>1480219174</v>
      </c>
      <c r="L3636" s="11">
        <f t="shared" si="337"/>
        <v>42700.916365740741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338"/>
        <v>23.547880690737834</v>
      </c>
      <c r="R3636" s="6">
        <f t="shared" si="339"/>
        <v>176.94444444444446</v>
      </c>
      <c r="S3636" t="str">
        <f t="shared" si="340"/>
        <v>theater</v>
      </c>
      <c r="T3636" s="7" t="str">
        <f t="shared" si="341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336"/>
        <v>42480.63282407407</v>
      </c>
      <c r="K3637">
        <v>1458594676</v>
      </c>
      <c r="L3637" s="11">
        <f t="shared" si="337"/>
        <v>42450.63282407407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338"/>
        <v>2.7429467084639501</v>
      </c>
      <c r="R3637" s="6">
        <f t="shared" si="339"/>
        <v>127.6</v>
      </c>
      <c r="S3637" t="str">
        <f t="shared" si="340"/>
        <v>theater</v>
      </c>
      <c r="T3637" s="7" t="str">
        <f t="shared" si="341"/>
        <v>musical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336"/>
        <v>42261.444780092592</v>
      </c>
      <c r="K3638">
        <v>1439224829</v>
      </c>
      <c r="L3638" s="11">
        <f t="shared" si="337"/>
        <v>42226.444780092592</v>
      </c>
      <c r="M3638" t="b">
        <v>0</v>
      </c>
      <c r="N3638">
        <v>0</v>
      </c>
      <c r="O3638" t="b">
        <v>0</v>
      </c>
      <c r="P3638" t="s">
        <v>8305</v>
      </c>
      <c r="Q3638" s="5" t="e">
        <f t="shared" si="338"/>
        <v>#DIV/0!</v>
      </c>
      <c r="R3638" s="6" t="e">
        <f t="shared" si="339"/>
        <v>#DIV/0!</v>
      </c>
      <c r="S3638" t="str">
        <f t="shared" si="340"/>
        <v>theater</v>
      </c>
      <c r="T3638" s="7" t="str">
        <f t="shared" si="341"/>
        <v>musical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336"/>
        <v>42005.450636574074</v>
      </c>
      <c r="K3639">
        <v>1417538935</v>
      </c>
      <c r="L3639" s="11">
        <f t="shared" si="337"/>
        <v>41975.450636574074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338"/>
        <v>3.2397408207343412</v>
      </c>
      <c r="R3639" s="6">
        <f t="shared" si="339"/>
        <v>66.142857142857139</v>
      </c>
      <c r="S3639" t="str">
        <f t="shared" si="340"/>
        <v>theater</v>
      </c>
      <c r="T3639" s="7" t="str">
        <f t="shared" si="341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336"/>
        <v>42113.381157407406</v>
      </c>
      <c r="K3640">
        <v>1424275732</v>
      </c>
      <c r="L3640" s="11">
        <f t="shared" si="337"/>
        <v>42053.422824074078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338"/>
        <v>15.277777777777779</v>
      </c>
      <c r="R3640" s="6">
        <f t="shared" si="339"/>
        <v>108</v>
      </c>
      <c r="S3640" t="str">
        <f t="shared" si="340"/>
        <v>theater</v>
      </c>
      <c r="T3640" s="7" t="str">
        <f t="shared" si="341"/>
        <v>musical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336"/>
        <v>42650.382638888885</v>
      </c>
      <c r="K3641">
        <v>1470672906</v>
      </c>
      <c r="L3641" s="11">
        <f t="shared" si="337"/>
        <v>42590.427152777775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338"/>
        <v>25000</v>
      </c>
      <c r="R3641" s="6">
        <f t="shared" si="339"/>
        <v>1</v>
      </c>
      <c r="S3641" t="str">
        <f t="shared" si="340"/>
        <v>theater</v>
      </c>
      <c r="T3641" s="7" t="str">
        <f t="shared" si="341"/>
        <v>musical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336"/>
        <v>42134.531597222223</v>
      </c>
      <c r="K3642">
        <v>1428691530</v>
      </c>
      <c r="L3642" s="11">
        <f t="shared" si="337"/>
        <v>42104.531597222223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338"/>
        <v>18.181818181818183</v>
      </c>
      <c r="R3642" s="6">
        <f t="shared" si="339"/>
        <v>18.333333333333332</v>
      </c>
      <c r="S3642" t="str">
        <f t="shared" si="340"/>
        <v>theater</v>
      </c>
      <c r="T3642" s="7" t="str">
        <f t="shared" si="341"/>
        <v>musical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336"/>
        <v>41916.958333333336</v>
      </c>
      <c r="K3643">
        <v>1410966179</v>
      </c>
      <c r="L3643" s="11">
        <f t="shared" si="337"/>
        <v>41899.377071759256</v>
      </c>
      <c r="M3643" t="b">
        <v>0</v>
      </c>
      <c r="N3643">
        <v>0</v>
      </c>
      <c r="O3643" t="b">
        <v>0</v>
      </c>
      <c r="P3643" t="s">
        <v>8305</v>
      </c>
      <c r="Q3643" s="5" t="e">
        <f t="shared" si="338"/>
        <v>#DIV/0!</v>
      </c>
      <c r="R3643" s="6" t="e">
        <f t="shared" si="339"/>
        <v>#DIV/0!</v>
      </c>
      <c r="S3643" t="str">
        <f t="shared" si="340"/>
        <v>theater</v>
      </c>
      <c r="T3643" s="7" t="str">
        <f t="shared" si="341"/>
        <v>musical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336"/>
        <v>42338.458333333328</v>
      </c>
      <c r="K3644">
        <v>1445369727</v>
      </c>
      <c r="L3644" s="11">
        <f t="shared" si="337"/>
        <v>42297.566284722227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338"/>
        <v>46.666666666666664</v>
      </c>
      <c r="R3644" s="6">
        <f t="shared" si="339"/>
        <v>7.5</v>
      </c>
      <c r="S3644" t="str">
        <f t="shared" si="340"/>
        <v>theater</v>
      </c>
      <c r="T3644" s="7" t="str">
        <f t="shared" si="341"/>
        <v>musical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336"/>
        <v>42324.935636574075</v>
      </c>
      <c r="K3645">
        <v>1444274839</v>
      </c>
      <c r="L3645" s="11">
        <f t="shared" si="337"/>
        <v>42284.893969907411</v>
      </c>
      <c r="M3645" t="b">
        <v>0</v>
      </c>
      <c r="N3645">
        <v>0</v>
      </c>
      <c r="O3645" t="b">
        <v>0</v>
      </c>
      <c r="P3645" t="s">
        <v>8305</v>
      </c>
      <c r="Q3645" s="5" t="e">
        <f t="shared" si="338"/>
        <v>#DIV/0!</v>
      </c>
      <c r="R3645" s="6" t="e">
        <f t="shared" si="339"/>
        <v>#DIV/0!</v>
      </c>
      <c r="S3645" t="str">
        <f t="shared" si="340"/>
        <v>theater</v>
      </c>
      <c r="T3645" s="7" t="str">
        <f t="shared" si="341"/>
        <v>musical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336"/>
        <v>42436.957638888889</v>
      </c>
      <c r="K3646">
        <v>1454996887</v>
      </c>
      <c r="L3646" s="11">
        <f t="shared" si="337"/>
        <v>42408.991747685184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338"/>
        <v>6.0901339829476244</v>
      </c>
      <c r="R3646" s="6">
        <f t="shared" si="339"/>
        <v>68.416666666666671</v>
      </c>
      <c r="S3646" t="str">
        <f t="shared" si="340"/>
        <v>theater</v>
      </c>
      <c r="T3646" s="7" t="str">
        <f t="shared" si="341"/>
        <v>musical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336"/>
        <v>42695.762013888889</v>
      </c>
      <c r="K3647">
        <v>1477178238</v>
      </c>
      <c r="L3647" s="11">
        <f t="shared" si="337"/>
        <v>42665.720347222217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338"/>
        <v>1000</v>
      </c>
      <c r="R3647" s="6">
        <f t="shared" si="339"/>
        <v>1</v>
      </c>
      <c r="S3647" t="str">
        <f t="shared" si="340"/>
        <v>theater</v>
      </c>
      <c r="T3647" s="7" t="str">
        <f t="shared" si="341"/>
        <v>musical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336"/>
        <v>42171.729166666672</v>
      </c>
      <c r="K3648">
        <v>1431770802</v>
      </c>
      <c r="L3648" s="11">
        <f t="shared" si="337"/>
        <v>42140.171319444446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338"/>
        <v>20.79002079002079</v>
      </c>
      <c r="R3648" s="6">
        <f t="shared" si="339"/>
        <v>60.125</v>
      </c>
      <c r="S3648" t="str">
        <f t="shared" si="340"/>
        <v>theater</v>
      </c>
      <c r="T3648" s="7" t="str">
        <f t="shared" si="341"/>
        <v>musical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336"/>
        <v>42643.499155092592</v>
      </c>
      <c r="K3649">
        <v>1471370327</v>
      </c>
      <c r="L3649" s="11">
        <f t="shared" si="337"/>
        <v>42598.499155092592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338"/>
        <v>16.666666666666668</v>
      </c>
      <c r="R3649" s="6">
        <f t="shared" si="339"/>
        <v>15</v>
      </c>
      <c r="S3649" t="str">
        <f t="shared" si="340"/>
        <v>theater</v>
      </c>
      <c r="T3649" s="7" t="str">
        <f t="shared" si="341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336"/>
        <v>41917.042187500003</v>
      </c>
      <c r="K3650">
        <v>1409900445</v>
      </c>
      <c r="L3650" s="11">
        <f t="shared" si="337"/>
        <v>41887.042187500003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338"/>
        <v>0.99618957487609894</v>
      </c>
      <c r="R3650" s="6">
        <f t="shared" si="339"/>
        <v>550.04109589041093</v>
      </c>
      <c r="S3650" t="str">
        <f t="shared" si="340"/>
        <v>theater</v>
      </c>
      <c r="T3650" s="7" t="str">
        <f t="shared" si="341"/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342">(I3651/86400)+25569+(-6/24)</f>
        <v>41806.462893518517</v>
      </c>
      <c r="K3651">
        <v>1400691994</v>
      </c>
      <c r="L3651" s="11">
        <f t="shared" ref="L3651:L3714" si="343">(K3651/86400)+25569+(-6/24)</f>
        <v>41780.462893518517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344">D3651/E3651</f>
        <v>0.96153846153846156</v>
      </c>
      <c r="R3651" s="6">
        <f t="shared" ref="R3651:R3714" si="345">E3651/N3651</f>
        <v>97.5</v>
      </c>
      <c r="S3651" t="str">
        <f t="shared" ref="S3651:S3714" si="346">LEFT(P3651,SEARCH("/",P3651,1)-1)</f>
        <v>theater</v>
      </c>
      <c r="T3651" s="7" t="str">
        <f t="shared" ref="T3651:T3714" si="347">RIGHT(P3651,LEN(P3651) - SEARCH("/", P3651, SEARCH("/", P3651)))</f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342"/>
        <v>42402.228981481487</v>
      </c>
      <c r="K3652">
        <v>1452598184</v>
      </c>
      <c r="L3652" s="11">
        <f t="shared" si="343"/>
        <v>42381.228981481487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344"/>
        <v>1</v>
      </c>
      <c r="R3652" s="6">
        <f t="shared" si="345"/>
        <v>29.411764705882351</v>
      </c>
      <c r="S3652" t="str">
        <f t="shared" si="346"/>
        <v>theater</v>
      </c>
      <c r="T3652" s="7" t="str">
        <f t="shared" si="347"/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342"/>
        <v>41861.415972222225</v>
      </c>
      <c r="K3653">
        <v>1404833442</v>
      </c>
      <c r="L3653" s="11">
        <f t="shared" si="343"/>
        <v>41828.396319444444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344"/>
        <v>0.96153846153846156</v>
      </c>
      <c r="R3653" s="6">
        <f t="shared" si="345"/>
        <v>57.777777777777779</v>
      </c>
      <c r="S3653" t="str">
        <f t="shared" si="346"/>
        <v>theater</v>
      </c>
      <c r="T3653" s="7" t="str">
        <f t="shared" si="347"/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342"/>
        <v>42606.915972222225</v>
      </c>
      <c r="K3654">
        <v>1471188502</v>
      </c>
      <c r="L3654" s="11">
        <f t="shared" si="343"/>
        <v>42596.394699074073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344"/>
        <v>0.39893617021276595</v>
      </c>
      <c r="R3654" s="6">
        <f t="shared" si="345"/>
        <v>44.235294117647058</v>
      </c>
      <c r="S3654" t="str">
        <f t="shared" si="346"/>
        <v>theater</v>
      </c>
      <c r="T3654" s="7" t="str">
        <f t="shared" si="347"/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342"/>
        <v>42221.113506944443</v>
      </c>
      <c r="K3655">
        <v>1436172207</v>
      </c>
      <c r="L3655" s="11">
        <f t="shared" si="343"/>
        <v>42191.113506944443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344"/>
        <v>0.99502487562189057</v>
      </c>
      <c r="R3655" s="6">
        <f t="shared" si="345"/>
        <v>60.909090909090907</v>
      </c>
      <c r="S3655" t="str">
        <f t="shared" si="346"/>
        <v>theater</v>
      </c>
      <c r="T3655" s="7" t="str">
        <f t="shared" si="347"/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342"/>
        <v>42463.458333333328</v>
      </c>
      <c r="K3656">
        <v>1457690386</v>
      </c>
      <c r="L3656" s="11">
        <f t="shared" si="343"/>
        <v>42440.166504629626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344"/>
        <v>0.57339449541284404</v>
      </c>
      <c r="R3656" s="6">
        <f t="shared" si="345"/>
        <v>68.84210526315789</v>
      </c>
      <c r="S3656" t="str">
        <f t="shared" si="346"/>
        <v>theater</v>
      </c>
      <c r="T3656" s="7" t="str">
        <f t="shared" si="347"/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342"/>
        <v>42203.040972222225</v>
      </c>
      <c r="K3657">
        <v>1434654998</v>
      </c>
      <c r="L3657" s="11">
        <f t="shared" si="343"/>
        <v>42173.553217592591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344"/>
        <v>0.86014106313435401</v>
      </c>
      <c r="R3657" s="6">
        <f t="shared" si="345"/>
        <v>73.582278481012665</v>
      </c>
      <c r="S3657" t="str">
        <f t="shared" si="346"/>
        <v>theater</v>
      </c>
      <c r="T3657" s="7" t="str">
        <f t="shared" si="347"/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342"/>
        <v>42767.707638888889</v>
      </c>
      <c r="K3658">
        <v>1483393836</v>
      </c>
      <c r="L3658" s="11">
        <f t="shared" si="343"/>
        <v>42737.660138888888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344"/>
        <v>0.945000945000945</v>
      </c>
      <c r="R3658" s="6">
        <f t="shared" si="345"/>
        <v>115.02173913043478</v>
      </c>
      <c r="S3658" t="str">
        <f t="shared" si="346"/>
        <v>theater</v>
      </c>
      <c r="T3658" s="7" t="str">
        <f t="shared" si="347"/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342"/>
        <v>42522.654166666667</v>
      </c>
      <c r="K3659">
        <v>1462806419</v>
      </c>
      <c r="L3659" s="11">
        <f t="shared" si="343"/>
        <v>42499.379849537036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344"/>
        <v>0.90293453724604966</v>
      </c>
      <c r="R3659" s="6">
        <f t="shared" si="345"/>
        <v>110.75</v>
      </c>
      <c r="S3659" t="str">
        <f t="shared" si="346"/>
        <v>theater</v>
      </c>
      <c r="T3659" s="7" t="str">
        <f t="shared" si="347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342"/>
        <v>41821.915972222225</v>
      </c>
      <c r="K3660">
        <v>1400272580</v>
      </c>
      <c r="L3660" s="11">
        <f t="shared" si="343"/>
        <v>41775.608564814815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344"/>
        <v>0.99337748344370858</v>
      </c>
      <c r="R3660" s="6">
        <f t="shared" si="345"/>
        <v>75.5</v>
      </c>
      <c r="S3660" t="str">
        <f t="shared" si="346"/>
        <v>theater</v>
      </c>
      <c r="T3660" s="7" t="str">
        <f t="shared" si="347"/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342"/>
        <v>42082.360416666663</v>
      </c>
      <c r="K3661">
        <v>1424414350</v>
      </c>
      <c r="L3661" s="11">
        <f t="shared" si="343"/>
        <v>42055.027199074073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344"/>
        <v>0.98007187193727541</v>
      </c>
      <c r="R3661" s="6">
        <f t="shared" si="345"/>
        <v>235.46153846153845</v>
      </c>
      <c r="S3661" t="str">
        <f t="shared" si="346"/>
        <v>theater</v>
      </c>
      <c r="T3661" s="7" t="str">
        <f t="shared" si="347"/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342"/>
        <v>41996.631076388891</v>
      </c>
      <c r="K3662">
        <v>1417208925</v>
      </c>
      <c r="L3662" s="11">
        <f t="shared" si="343"/>
        <v>41971.631076388891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344"/>
        <v>1</v>
      </c>
      <c r="R3662" s="6">
        <f t="shared" si="345"/>
        <v>11.363636363636363</v>
      </c>
      <c r="S3662" t="str">
        <f t="shared" si="346"/>
        <v>theater</v>
      </c>
      <c r="T3662" s="7" t="str">
        <f t="shared" si="347"/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342"/>
        <v>42469.916666666672</v>
      </c>
      <c r="K3663">
        <v>1458336672</v>
      </c>
      <c r="L3663" s="11">
        <f t="shared" si="343"/>
        <v>42447.646666666667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344"/>
        <v>0.90090090090090091</v>
      </c>
      <c r="R3663" s="6">
        <f t="shared" si="345"/>
        <v>92.5</v>
      </c>
      <c r="S3663" t="str">
        <f t="shared" si="346"/>
        <v>theater</v>
      </c>
      <c r="T3663" s="7" t="str">
        <f t="shared" si="347"/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342"/>
        <v>42093.928402777776</v>
      </c>
      <c r="K3664">
        <v>1425187014</v>
      </c>
      <c r="L3664" s="11">
        <f t="shared" si="343"/>
        <v>42063.970069444447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344"/>
        <v>0.98595020951441947</v>
      </c>
      <c r="R3664" s="6">
        <f t="shared" si="345"/>
        <v>202.85</v>
      </c>
      <c r="S3664" t="str">
        <f t="shared" si="346"/>
        <v>theater</v>
      </c>
      <c r="T3664" s="7" t="str">
        <f t="shared" si="347"/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342"/>
        <v>42725.243402777778</v>
      </c>
      <c r="K3665">
        <v>1477133430</v>
      </c>
      <c r="L3665" s="11">
        <f t="shared" si="343"/>
        <v>42665.201736111107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344"/>
        <v>0.96153846153846156</v>
      </c>
      <c r="R3665" s="6">
        <f t="shared" si="345"/>
        <v>26</v>
      </c>
      <c r="S3665" t="str">
        <f t="shared" si="346"/>
        <v>theater</v>
      </c>
      <c r="T3665" s="7" t="str">
        <f t="shared" si="347"/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342"/>
        <v>42536.998715277776</v>
      </c>
      <c r="K3666">
        <v>1464847089</v>
      </c>
      <c r="L3666" s="11">
        <f t="shared" si="343"/>
        <v>42522.998715277776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344"/>
        <v>0.91428571428571426</v>
      </c>
      <c r="R3666" s="6">
        <f t="shared" si="345"/>
        <v>46.05263157894737</v>
      </c>
      <c r="S3666" t="str">
        <f t="shared" si="346"/>
        <v>theater</v>
      </c>
      <c r="T3666" s="7" t="str">
        <f t="shared" si="347"/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342"/>
        <v>42305.579166666663</v>
      </c>
      <c r="K3667">
        <v>1445109822</v>
      </c>
      <c r="L3667" s="11">
        <f t="shared" si="343"/>
        <v>42294.558124999996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344"/>
        <v>0.86834733893557425</v>
      </c>
      <c r="R3667" s="6">
        <f t="shared" si="345"/>
        <v>51</v>
      </c>
      <c r="S3667" t="str">
        <f t="shared" si="346"/>
        <v>theater</v>
      </c>
      <c r="T3667" s="7" t="str">
        <f t="shared" si="347"/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342"/>
        <v>41844.041666666664</v>
      </c>
      <c r="K3668">
        <v>1404337382</v>
      </c>
      <c r="L3668" s="11">
        <f t="shared" si="343"/>
        <v>41822.65488425926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344"/>
        <v>1</v>
      </c>
      <c r="R3668" s="6">
        <f t="shared" si="345"/>
        <v>31.578947368421051</v>
      </c>
      <c r="S3668" t="str">
        <f t="shared" si="346"/>
        <v>theater</v>
      </c>
      <c r="T3668" s="7" t="str">
        <f t="shared" si="347"/>
        <v>plays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342"/>
        <v>42203.720127314809</v>
      </c>
      <c r="K3669">
        <v>1434669419</v>
      </c>
      <c r="L3669" s="11">
        <f t="shared" si="343"/>
        <v>42173.720127314809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344"/>
        <v>0.96927088213342982</v>
      </c>
      <c r="R3669" s="6">
        <f t="shared" si="345"/>
        <v>53.363965517241382</v>
      </c>
      <c r="S3669" t="str">
        <f t="shared" si="346"/>
        <v>theater</v>
      </c>
      <c r="T3669" s="7" t="str">
        <f t="shared" si="347"/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342"/>
        <v>42208.522916666669</v>
      </c>
      <c r="K3670">
        <v>1435670452</v>
      </c>
      <c r="L3670" s="11">
        <f t="shared" si="343"/>
        <v>42185.306157407409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344"/>
        <v>0.96618357487922701</v>
      </c>
      <c r="R3670" s="6">
        <f t="shared" si="345"/>
        <v>36.964285714285715</v>
      </c>
      <c r="S3670" t="str">
        <f t="shared" si="346"/>
        <v>theater</v>
      </c>
      <c r="T3670" s="7" t="str">
        <f t="shared" si="347"/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342"/>
        <v>42166.425196759257</v>
      </c>
      <c r="K3671">
        <v>1431447137</v>
      </c>
      <c r="L3671" s="11">
        <f t="shared" si="343"/>
        <v>42136.425196759257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344"/>
        <v>0.72358900144717797</v>
      </c>
      <c r="R3671" s="6">
        <f t="shared" si="345"/>
        <v>81.294117647058826</v>
      </c>
      <c r="S3671" t="str">
        <f t="shared" si="346"/>
        <v>theater</v>
      </c>
      <c r="T3671" s="7" t="str">
        <f t="shared" si="347"/>
        <v>plays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342"/>
        <v>42155.708333333328</v>
      </c>
      <c r="K3672">
        <v>1431951611</v>
      </c>
      <c r="L3672" s="11">
        <f t="shared" si="343"/>
        <v>42142.264016203699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344"/>
        <v>0.91286307053941906</v>
      </c>
      <c r="R3672" s="6">
        <f t="shared" si="345"/>
        <v>20.083333333333332</v>
      </c>
      <c r="S3672" t="str">
        <f t="shared" si="346"/>
        <v>theater</v>
      </c>
      <c r="T3672" s="7" t="str">
        <f t="shared" si="347"/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342"/>
        <v>41840.915972222225</v>
      </c>
      <c r="K3673">
        <v>1404140667</v>
      </c>
      <c r="L3673" s="11">
        <f t="shared" si="343"/>
        <v>41820.37809027778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344"/>
        <v>0.99150141643059486</v>
      </c>
      <c r="R3673" s="6">
        <f t="shared" si="345"/>
        <v>88.25</v>
      </c>
      <c r="S3673" t="str">
        <f t="shared" si="346"/>
        <v>theater</v>
      </c>
      <c r="T3673" s="7" t="str">
        <f t="shared" si="347"/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342"/>
        <v>41908.696574074071</v>
      </c>
      <c r="K3674">
        <v>1409179384</v>
      </c>
      <c r="L3674" s="11">
        <f t="shared" si="343"/>
        <v>41878.696574074071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344"/>
        <v>0.98489822718319109</v>
      </c>
      <c r="R3674" s="6">
        <f t="shared" si="345"/>
        <v>53.438596491228068</v>
      </c>
      <c r="S3674" t="str">
        <f t="shared" si="346"/>
        <v>theater</v>
      </c>
      <c r="T3674" s="7" t="str">
        <f t="shared" si="347"/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342"/>
        <v>41948.286111111112</v>
      </c>
      <c r="K3675">
        <v>1412233497</v>
      </c>
      <c r="L3675" s="11">
        <f t="shared" si="343"/>
        <v>41914.045104166667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344"/>
        <v>0.88008800880088012</v>
      </c>
      <c r="R3675" s="6">
        <f t="shared" si="345"/>
        <v>39.868421052631582</v>
      </c>
      <c r="S3675" t="str">
        <f t="shared" si="346"/>
        <v>theater</v>
      </c>
      <c r="T3675" s="7" t="str">
        <f t="shared" si="347"/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342"/>
        <v>42616.623020833329</v>
      </c>
      <c r="K3676">
        <v>1467752229</v>
      </c>
      <c r="L3676" s="11">
        <f t="shared" si="343"/>
        <v>42556.623020833329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344"/>
        <v>1</v>
      </c>
      <c r="R3676" s="6">
        <f t="shared" si="345"/>
        <v>145.16129032258064</v>
      </c>
      <c r="S3676" t="str">
        <f t="shared" si="346"/>
        <v>theater</v>
      </c>
      <c r="T3676" s="7" t="str">
        <f t="shared" si="347"/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342"/>
        <v>42505.708333333328</v>
      </c>
      <c r="K3677">
        <v>1462285182</v>
      </c>
      <c r="L3677" s="11">
        <f t="shared" si="343"/>
        <v>42493.347013888888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344"/>
        <v>0.7142857142857143</v>
      </c>
      <c r="R3677" s="6">
        <f t="shared" si="345"/>
        <v>23.333333333333332</v>
      </c>
      <c r="S3677" t="str">
        <f t="shared" si="346"/>
        <v>theater</v>
      </c>
      <c r="T3677" s="7" t="str">
        <f t="shared" si="347"/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342"/>
        <v>41894.565787037034</v>
      </c>
      <c r="K3678">
        <v>1408995284</v>
      </c>
      <c r="L3678" s="11">
        <f t="shared" si="343"/>
        <v>41876.565787037034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344"/>
        <v>0.77669902912621358</v>
      </c>
      <c r="R3678" s="6">
        <f t="shared" si="345"/>
        <v>64.375</v>
      </c>
      <c r="S3678" t="str">
        <f t="shared" si="346"/>
        <v>theater</v>
      </c>
      <c r="T3678" s="7" t="str">
        <f t="shared" si="347"/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342"/>
        <v>41822.915972222225</v>
      </c>
      <c r="K3679">
        <v>1402580818</v>
      </c>
      <c r="L3679" s="11">
        <f t="shared" si="343"/>
        <v>41802.324282407411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344"/>
        <v>0.97177794873871315</v>
      </c>
      <c r="R3679" s="6">
        <f t="shared" si="345"/>
        <v>62.052763819095475</v>
      </c>
      <c r="S3679" t="str">
        <f t="shared" si="346"/>
        <v>theater</v>
      </c>
      <c r="T3679" s="7" t="str">
        <f t="shared" si="347"/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342"/>
        <v>42155.281226851846</v>
      </c>
      <c r="K3680">
        <v>1430052298</v>
      </c>
      <c r="L3680" s="11">
        <f t="shared" si="343"/>
        <v>42120.281226851846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344"/>
        <v>0.97560975609756095</v>
      </c>
      <c r="R3680" s="6">
        <f t="shared" si="345"/>
        <v>66.129032258064512</v>
      </c>
      <c r="S3680" t="str">
        <f t="shared" si="346"/>
        <v>theater</v>
      </c>
      <c r="T3680" s="7" t="str">
        <f t="shared" si="347"/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342"/>
        <v>41820.957638888889</v>
      </c>
      <c r="K3681">
        <v>1401214581</v>
      </c>
      <c r="L3681" s="11">
        <f t="shared" si="343"/>
        <v>41786.511354166665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344"/>
        <v>0.90826521344232514</v>
      </c>
      <c r="R3681" s="6">
        <f t="shared" si="345"/>
        <v>73.400000000000006</v>
      </c>
      <c r="S3681" t="str">
        <f t="shared" si="346"/>
        <v>theater</v>
      </c>
      <c r="T3681" s="7" t="str">
        <f t="shared" si="347"/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342"/>
        <v>42648.204097222224</v>
      </c>
      <c r="K3682">
        <v>1473850434</v>
      </c>
      <c r="L3682" s="11">
        <f t="shared" si="343"/>
        <v>42627.204097222224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344"/>
        <v>0.88678687555424185</v>
      </c>
      <c r="R3682" s="6">
        <f t="shared" si="345"/>
        <v>99.5</v>
      </c>
      <c r="S3682" t="str">
        <f t="shared" si="346"/>
        <v>theater</v>
      </c>
      <c r="T3682" s="7" t="str">
        <f t="shared" si="347"/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342"/>
        <v>42384.401504629626</v>
      </c>
      <c r="K3683">
        <v>1452008290</v>
      </c>
      <c r="L3683" s="11">
        <f t="shared" si="343"/>
        <v>42374.401504629626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344"/>
        <v>0.89365504915102767</v>
      </c>
      <c r="R3683" s="6">
        <f t="shared" si="345"/>
        <v>62.166666666666664</v>
      </c>
      <c r="S3683" t="str">
        <f t="shared" si="346"/>
        <v>theater</v>
      </c>
      <c r="T3683" s="7" t="str">
        <f t="shared" si="347"/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342"/>
        <v>41806.040972222225</v>
      </c>
      <c r="K3684">
        <v>1399998418</v>
      </c>
      <c r="L3684" s="11">
        <f t="shared" si="343"/>
        <v>41772.435393518521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344"/>
        <v>0.7183908045977011</v>
      </c>
      <c r="R3684" s="6">
        <f t="shared" si="345"/>
        <v>62.328358208955223</v>
      </c>
      <c r="S3684" t="str">
        <f t="shared" si="346"/>
        <v>theater</v>
      </c>
      <c r="T3684" s="7" t="str">
        <f t="shared" si="347"/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342"/>
        <v>42662.866851851853</v>
      </c>
      <c r="K3685">
        <v>1474339696</v>
      </c>
      <c r="L3685" s="11">
        <f t="shared" si="343"/>
        <v>42632.866851851853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344"/>
        <v>0.90206185567010311</v>
      </c>
      <c r="R3685" s="6">
        <f t="shared" si="345"/>
        <v>58.787878787878789</v>
      </c>
      <c r="S3685" t="str">
        <f t="shared" si="346"/>
        <v>theater</v>
      </c>
      <c r="T3685" s="7" t="str">
        <f t="shared" si="347"/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342"/>
        <v>42248.930393518516</v>
      </c>
      <c r="K3686">
        <v>1438575586</v>
      </c>
      <c r="L3686" s="11">
        <f t="shared" si="343"/>
        <v>42218.930393518516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344"/>
        <v>0.7190795781399808</v>
      </c>
      <c r="R3686" s="6">
        <f t="shared" si="345"/>
        <v>45.347826086956523</v>
      </c>
      <c r="S3686" t="str">
        <f t="shared" si="346"/>
        <v>theater</v>
      </c>
      <c r="T3686" s="7" t="str">
        <f t="shared" si="347"/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342"/>
        <v>41778.625</v>
      </c>
      <c r="K3687">
        <v>1398348859</v>
      </c>
      <c r="L3687" s="11">
        <f t="shared" si="343"/>
        <v>41753.343275462961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344"/>
        <v>0.94607379375591294</v>
      </c>
      <c r="R3687" s="6">
        <f t="shared" si="345"/>
        <v>41.944444444444443</v>
      </c>
      <c r="S3687" t="str">
        <f t="shared" si="346"/>
        <v>theater</v>
      </c>
      <c r="T3687" s="7" t="str">
        <f t="shared" si="347"/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342"/>
        <v>42244.915972222225</v>
      </c>
      <c r="K3688">
        <v>1439567660</v>
      </c>
      <c r="L3688" s="11">
        <f t="shared" si="343"/>
        <v>42230.412731481483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344"/>
        <v>0.9859154929577465</v>
      </c>
      <c r="R3688" s="6">
        <f t="shared" si="345"/>
        <v>59.166666666666664</v>
      </c>
      <c r="S3688" t="str">
        <f t="shared" si="346"/>
        <v>theater</v>
      </c>
      <c r="T3688" s="7" t="str">
        <f t="shared" si="347"/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342"/>
        <v>41816.968229166669</v>
      </c>
      <c r="K3689">
        <v>1401254055</v>
      </c>
      <c r="L3689" s="11">
        <f t="shared" si="343"/>
        <v>41786.968229166669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344"/>
        <v>0.99755598782981691</v>
      </c>
      <c r="R3689" s="6">
        <f t="shared" si="345"/>
        <v>200.49</v>
      </c>
      <c r="S3689" t="str">
        <f t="shared" si="346"/>
        <v>theater</v>
      </c>
      <c r="T3689" s="7" t="str">
        <f t="shared" si="347"/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342"/>
        <v>41859.537083333329</v>
      </c>
      <c r="K3690">
        <v>1404932004</v>
      </c>
      <c r="L3690" s="11">
        <f t="shared" si="343"/>
        <v>41829.537083333329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344"/>
        <v>0.91603053435114501</v>
      </c>
      <c r="R3690" s="6">
        <f t="shared" si="345"/>
        <v>83.974358974358978</v>
      </c>
      <c r="S3690" t="str">
        <f t="shared" si="346"/>
        <v>theater</v>
      </c>
      <c r="T3690" s="7" t="str">
        <f t="shared" si="347"/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342"/>
        <v>42176.684027777781</v>
      </c>
      <c r="K3691">
        <v>1432410639</v>
      </c>
      <c r="L3691" s="11">
        <f t="shared" si="343"/>
        <v>42147.576840277776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344"/>
        <v>0.84507042253521125</v>
      </c>
      <c r="R3691" s="6">
        <f t="shared" si="345"/>
        <v>57.258064516129032</v>
      </c>
      <c r="S3691" t="str">
        <f t="shared" si="346"/>
        <v>theater</v>
      </c>
      <c r="T3691" s="7" t="str">
        <f t="shared" si="347"/>
        <v>plays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342"/>
        <v>41970.389849537038</v>
      </c>
      <c r="K3692">
        <v>1414506083</v>
      </c>
      <c r="L3692" s="11">
        <f t="shared" si="343"/>
        <v>41940.348182870366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344"/>
        <v>0.83333333333333337</v>
      </c>
      <c r="R3692" s="6">
        <f t="shared" si="345"/>
        <v>58.064516129032256</v>
      </c>
      <c r="S3692" t="str">
        <f t="shared" si="346"/>
        <v>theater</v>
      </c>
      <c r="T3692" s="7" t="str">
        <f t="shared" si="347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342"/>
        <v>42064.957638888889</v>
      </c>
      <c r="K3693">
        <v>1421426929</v>
      </c>
      <c r="L3693" s="11">
        <f t="shared" si="343"/>
        <v>42020.450567129628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344"/>
        <v>0.78149421694279464</v>
      </c>
      <c r="R3693" s="6">
        <f t="shared" si="345"/>
        <v>186.80291970802921</v>
      </c>
      <c r="S3693" t="str">
        <f t="shared" si="346"/>
        <v>theater</v>
      </c>
      <c r="T3693" s="7" t="str">
        <f t="shared" si="347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342"/>
        <v>41900.75</v>
      </c>
      <c r="K3694">
        <v>1410304179</v>
      </c>
      <c r="L3694" s="11">
        <f t="shared" si="343"/>
        <v>41891.71503472222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344"/>
        <v>0.79365079365079361</v>
      </c>
      <c r="R3694" s="6">
        <f t="shared" si="345"/>
        <v>74.117647058823536</v>
      </c>
      <c r="S3694" t="str">
        <f t="shared" si="346"/>
        <v>theater</v>
      </c>
      <c r="T3694" s="7" t="str">
        <f t="shared" si="347"/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342"/>
        <v>42338.6875</v>
      </c>
      <c r="K3695">
        <v>1446352529</v>
      </c>
      <c r="L3695" s="11">
        <f t="shared" si="343"/>
        <v>42308.941307870366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344"/>
        <v>0.77441860465116275</v>
      </c>
      <c r="R3695" s="6">
        <f t="shared" si="345"/>
        <v>30.714285714285715</v>
      </c>
      <c r="S3695" t="str">
        <f t="shared" si="346"/>
        <v>theater</v>
      </c>
      <c r="T3695" s="7" t="str">
        <f t="shared" si="347"/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342"/>
        <v>42526.833333333328</v>
      </c>
      <c r="K3696">
        <v>1461985967</v>
      </c>
      <c r="L3696" s="11">
        <f t="shared" si="343"/>
        <v>42489.883877314816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344"/>
        <v>0.93085106382978722</v>
      </c>
      <c r="R3696" s="6">
        <f t="shared" si="345"/>
        <v>62.666666666666664</v>
      </c>
      <c r="S3696" t="str">
        <f t="shared" si="346"/>
        <v>theater</v>
      </c>
      <c r="T3696" s="7" t="str">
        <f t="shared" si="347"/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342"/>
        <v>42015.620486111111</v>
      </c>
      <c r="K3697">
        <v>1419281610</v>
      </c>
      <c r="L3697" s="11">
        <f t="shared" si="343"/>
        <v>41995.620486111111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344"/>
        <v>0.99875156054931336</v>
      </c>
      <c r="R3697" s="6">
        <f t="shared" si="345"/>
        <v>121.36363636363636</v>
      </c>
      <c r="S3697" t="str">
        <f t="shared" si="346"/>
        <v>theater</v>
      </c>
      <c r="T3697" s="7" t="str">
        <f t="shared" si="347"/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342"/>
        <v>42048.367083333331</v>
      </c>
      <c r="K3698">
        <v>1418654916</v>
      </c>
      <c r="L3698" s="11">
        <f t="shared" si="343"/>
        <v>41988.367083333331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344"/>
        <v>0.64516129032258063</v>
      </c>
      <c r="R3698" s="6">
        <f t="shared" si="345"/>
        <v>39.743589743589745</v>
      </c>
      <c r="S3698" t="str">
        <f t="shared" si="346"/>
        <v>theater</v>
      </c>
      <c r="T3698" s="7" t="str">
        <f t="shared" si="347"/>
        <v>plays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342"/>
        <v>42500.215833333335</v>
      </c>
      <c r="K3699">
        <v>1461064248</v>
      </c>
      <c r="L3699" s="11">
        <f t="shared" si="343"/>
        <v>42479.215833333335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344"/>
        <v>0.92592592592592593</v>
      </c>
      <c r="R3699" s="6">
        <f t="shared" si="345"/>
        <v>72</v>
      </c>
      <c r="S3699" t="str">
        <f t="shared" si="346"/>
        <v>theater</v>
      </c>
      <c r="T3699" s="7" t="str">
        <f t="shared" si="347"/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342"/>
        <v>42431.556562500002</v>
      </c>
      <c r="K3700">
        <v>1454354487</v>
      </c>
      <c r="L3700" s="11">
        <f t="shared" si="343"/>
        <v>42401.556562500002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344"/>
        <v>0.90481360839667024</v>
      </c>
      <c r="R3700" s="6">
        <f t="shared" si="345"/>
        <v>40.632352941176471</v>
      </c>
      <c r="S3700" t="str">
        <f t="shared" si="346"/>
        <v>theater</v>
      </c>
      <c r="T3700" s="7" t="str">
        <f t="shared" si="347"/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342"/>
        <v>41927.352037037039</v>
      </c>
      <c r="K3701">
        <v>1410791216</v>
      </c>
      <c r="L3701" s="11">
        <f t="shared" si="343"/>
        <v>41897.352037037039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344"/>
        <v>0.99206349206349209</v>
      </c>
      <c r="R3701" s="6">
        <f t="shared" si="345"/>
        <v>63</v>
      </c>
      <c r="S3701" t="str">
        <f t="shared" si="346"/>
        <v>theater</v>
      </c>
      <c r="T3701" s="7" t="str">
        <f t="shared" si="347"/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342"/>
        <v>41912.416666666664</v>
      </c>
      <c r="K3702">
        <v>1409493800</v>
      </c>
      <c r="L3702" s="11">
        <f t="shared" si="343"/>
        <v>41882.335648148146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344"/>
        <v>0.82508250825082508</v>
      </c>
      <c r="R3702" s="6">
        <f t="shared" si="345"/>
        <v>33.666666666666664</v>
      </c>
      <c r="S3702" t="str">
        <f t="shared" si="346"/>
        <v>theater</v>
      </c>
      <c r="T3702" s="7" t="str">
        <f t="shared" si="347"/>
        <v>plays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342"/>
        <v>42159.291585648149</v>
      </c>
      <c r="K3703">
        <v>1430830793</v>
      </c>
      <c r="L3703" s="11">
        <f t="shared" si="343"/>
        <v>42129.291585648149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344"/>
        <v>0.99667774086378735</v>
      </c>
      <c r="R3703" s="6">
        <f t="shared" si="345"/>
        <v>38.589743589743591</v>
      </c>
      <c r="S3703" t="str">
        <f t="shared" si="346"/>
        <v>theater</v>
      </c>
      <c r="T3703" s="7" t="str">
        <f t="shared" si="347"/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342"/>
        <v>42561.707638888889</v>
      </c>
      <c r="K3704">
        <v>1464958484</v>
      </c>
      <c r="L3704" s="11">
        <f t="shared" si="343"/>
        <v>42524.28800925926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344"/>
        <v>0.91603053435114501</v>
      </c>
      <c r="R3704" s="6">
        <f t="shared" si="345"/>
        <v>155.95238095238096</v>
      </c>
      <c r="S3704" t="str">
        <f t="shared" si="346"/>
        <v>theater</v>
      </c>
      <c r="T3704" s="7" t="str">
        <f t="shared" si="347"/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342"/>
        <v>42595.040972222225</v>
      </c>
      <c r="K3705">
        <v>1467720388</v>
      </c>
      <c r="L3705" s="11">
        <f t="shared" si="343"/>
        <v>42556.254490740743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344"/>
        <v>0.81018518518518523</v>
      </c>
      <c r="R3705" s="6">
        <f t="shared" si="345"/>
        <v>43.2</v>
      </c>
      <c r="S3705" t="str">
        <f t="shared" si="346"/>
        <v>theater</v>
      </c>
      <c r="T3705" s="7" t="str">
        <f t="shared" si="347"/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342"/>
        <v>42521.439745370371</v>
      </c>
      <c r="K3706">
        <v>1459528394</v>
      </c>
      <c r="L3706" s="11">
        <f t="shared" si="343"/>
        <v>42461.439745370371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344"/>
        <v>0.73347839906114765</v>
      </c>
      <c r="R3706" s="6">
        <f t="shared" si="345"/>
        <v>15.148518518518518</v>
      </c>
      <c r="S3706" t="str">
        <f t="shared" si="346"/>
        <v>theater</v>
      </c>
      <c r="T3706" s="7" t="str">
        <f t="shared" si="347"/>
        <v>plays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342"/>
        <v>41813.5</v>
      </c>
      <c r="K3707">
        <v>1401714114</v>
      </c>
      <c r="L3707" s="11">
        <f t="shared" si="343"/>
        <v>41792.292986111112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344"/>
        <v>0.96649572649572646</v>
      </c>
      <c r="R3707" s="6">
        <f t="shared" si="345"/>
        <v>83.571428571428569</v>
      </c>
      <c r="S3707" t="str">
        <f t="shared" si="346"/>
        <v>theater</v>
      </c>
      <c r="T3707" s="7" t="str">
        <f t="shared" si="347"/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342"/>
        <v>41894.663761574076</v>
      </c>
      <c r="K3708">
        <v>1409262949</v>
      </c>
      <c r="L3708" s="11">
        <f t="shared" si="343"/>
        <v>41879.663761574076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344"/>
        <v>0.82417582417582413</v>
      </c>
      <c r="R3708" s="6">
        <f t="shared" si="345"/>
        <v>140</v>
      </c>
      <c r="S3708" t="str">
        <f t="shared" si="346"/>
        <v>theater</v>
      </c>
      <c r="T3708" s="7" t="str">
        <f t="shared" si="347"/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342"/>
        <v>42572.976388888885</v>
      </c>
      <c r="K3709">
        <v>1467335378</v>
      </c>
      <c r="L3709" s="11">
        <f t="shared" si="343"/>
        <v>42551.798356481479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344"/>
        <v>0.5376344086021505</v>
      </c>
      <c r="R3709" s="6">
        <f t="shared" si="345"/>
        <v>80.869565217391298</v>
      </c>
      <c r="S3709" t="str">
        <f t="shared" si="346"/>
        <v>theater</v>
      </c>
      <c r="T3709" s="7" t="str">
        <f t="shared" si="347"/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342"/>
        <v>41823.892199074078</v>
      </c>
      <c r="K3710">
        <v>1403234686</v>
      </c>
      <c r="L3710" s="11">
        <f t="shared" si="343"/>
        <v>41809.892199074078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344"/>
        <v>0.33333333333333331</v>
      </c>
      <c r="R3710" s="6">
        <f t="shared" si="345"/>
        <v>53.846153846153847</v>
      </c>
      <c r="S3710" t="str">
        <f t="shared" si="346"/>
        <v>theater</v>
      </c>
      <c r="T3710" s="7" t="str">
        <f t="shared" si="347"/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342"/>
        <v>41815.457708333335</v>
      </c>
      <c r="K3711">
        <v>1401123546</v>
      </c>
      <c r="L3711" s="11">
        <f t="shared" si="343"/>
        <v>41785.457708333335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344"/>
        <v>0.92378752886836024</v>
      </c>
      <c r="R3711" s="6">
        <f t="shared" si="345"/>
        <v>30.928571428571427</v>
      </c>
      <c r="S3711" t="str">
        <f t="shared" si="346"/>
        <v>theater</v>
      </c>
      <c r="T3711" s="7" t="str">
        <f t="shared" si="347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342"/>
        <v>42097.326249999998</v>
      </c>
      <c r="K3712">
        <v>1425908988</v>
      </c>
      <c r="L3712" s="11">
        <f t="shared" si="343"/>
        <v>42072.326249999998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344"/>
        <v>0.70844686648501365</v>
      </c>
      <c r="R3712" s="6">
        <f t="shared" si="345"/>
        <v>67.962962962962962</v>
      </c>
      <c r="S3712" t="str">
        <f t="shared" si="346"/>
        <v>theater</v>
      </c>
      <c r="T3712" s="7" t="str">
        <f t="shared" si="347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342"/>
        <v>41805.416666666664</v>
      </c>
      <c r="K3713">
        <v>1400606573</v>
      </c>
      <c r="L3713" s="11">
        <f t="shared" si="343"/>
        <v>41779.474224537036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344"/>
        <v>0.8771929824561403</v>
      </c>
      <c r="R3713" s="6">
        <f t="shared" si="345"/>
        <v>27.142857142857142</v>
      </c>
      <c r="S3713" t="str">
        <f t="shared" si="346"/>
        <v>theater</v>
      </c>
      <c r="T3713" s="7" t="str">
        <f t="shared" si="347"/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342"/>
        <v>42155.040972222225</v>
      </c>
      <c r="K3714">
        <v>1431230867</v>
      </c>
      <c r="L3714" s="11">
        <f t="shared" si="343"/>
        <v>42133.922071759254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344"/>
        <v>0.65047701647875111</v>
      </c>
      <c r="R3714" s="6">
        <f t="shared" si="345"/>
        <v>110.86538461538461</v>
      </c>
      <c r="S3714" t="str">
        <f t="shared" si="346"/>
        <v>theater</v>
      </c>
      <c r="T3714" s="7" t="str">
        <f t="shared" si="347"/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348">(I3715/86400)+25569+(-6/24)</f>
        <v>42525.488032407404</v>
      </c>
      <c r="K3715">
        <v>1463334166</v>
      </c>
      <c r="L3715" s="11">
        <f t="shared" ref="L3715:L3778" si="349">(K3715/86400)+25569+(-6/24)</f>
        <v>42505.488032407404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350">D3715/E3715</f>
        <v>0.98522167487684731</v>
      </c>
      <c r="R3715" s="6">
        <f t="shared" ref="R3715:R3778" si="351">E3715/N3715</f>
        <v>106.84210526315789</v>
      </c>
      <c r="S3715" t="str">
        <f t="shared" ref="S3715:S3778" si="352">LEFT(P3715,SEARCH("/",P3715,1)-1)</f>
        <v>theater</v>
      </c>
      <c r="T3715" s="7" t="str">
        <f t="shared" ref="T3715:T3778" si="353">RIGHT(P3715,LEN(P3715) - SEARCH("/", P3715, SEARCH("/", P3715)))</f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348"/>
        <v>42149.915972222225</v>
      </c>
      <c r="K3716">
        <v>1429881667</v>
      </c>
      <c r="L3716" s="11">
        <f t="shared" si="349"/>
        <v>42118.306331018517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350"/>
        <v>0.97703957010258913</v>
      </c>
      <c r="R3716" s="6">
        <f t="shared" si="351"/>
        <v>105.51546391752578</v>
      </c>
      <c r="S3716" t="str">
        <f t="shared" si="352"/>
        <v>theater</v>
      </c>
      <c r="T3716" s="7" t="str">
        <f t="shared" si="353"/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348"/>
        <v>42094.286111111112</v>
      </c>
      <c r="K3717">
        <v>1422834819</v>
      </c>
      <c r="L3717" s="11">
        <f t="shared" si="349"/>
        <v>42036.745590277773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350"/>
        <v>0.97493036211699169</v>
      </c>
      <c r="R3717" s="6">
        <f t="shared" si="351"/>
        <v>132.96296296296296</v>
      </c>
      <c r="S3717" t="str">
        <f t="shared" si="352"/>
        <v>theater</v>
      </c>
      <c r="T3717" s="7" t="str">
        <f t="shared" si="353"/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348"/>
        <v>42390.637835648144</v>
      </c>
      <c r="K3718">
        <v>1450819109</v>
      </c>
      <c r="L3718" s="11">
        <f t="shared" si="349"/>
        <v>42360.637835648144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350"/>
        <v>0.6420545746388443</v>
      </c>
      <c r="R3718" s="6">
        <f t="shared" si="351"/>
        <v>51.916666666666664</v>
      </c>
      <c r="S3718" t="str">
        <f t="shared" si="352"/>
        <v>theater</v>
      </c>
      <c r="T3718" s="7" t="str">
        <f t="shared" si="353"/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348"/>
        <v>42133.616307870368</v>
      </c>
      <c r="K3719">
        <v>1428526049</v>
      </c>
      <c r="L3719" s="11">
        <f t="shared" si="349"/>
        <v>42102.616307870368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350"/>
        <v>0.99255583126550873</v>
      </c>
      <c r="R3719" s="6">
        <f t="shared" si="351"/>
        <v>310</v>
      </c>
      <c r="S3719" t="str">
        <f t="shared" si="352"/>
        <v>theater</v>
      </c>
      <c r="T3719" s="7" t="str">
        <f t="shared" si="353"/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348"/>
        <v>42062.466145833328</v>
      </c>
      <c r="K3720">
        <v>1422465075</v>
      </c>
      <c r="L3720" s="11">
        <f t="shared" si="349"/>
        <v>42032.466145833328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350"/>
        <v>0.41771094402673348</v>
      </c>
      <c r="R3720" s="6">
        <f t="shared" si="351"/>
        <v>26.021739130434781</v>
      </c>
      <c r="S3720" t="str">
        <f t="shared" si="352"/>
        <v>theater</v>
      </c>
      <c r="T3720" s="7" t="str">
        <f t="shared" si="353"/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348"/>
        <v>42177.479930555557</v>
      </c>
      <c r="K3721">
        <v>1432402266</v>
      </c>
      <c r="L3721" s="11">
        <f t="shared" si="349"/>
        <v>42147.479930555557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350"/>
        <v>0.47619047619047616</v>
      </c>
      <c r="R3721" s="6">
        <f t="shared" si="351"/>
        <v>105</v>
      </c>
      <c r="S3721" t="str">
        <f t="shared" si="352"/>
        <v>theater</v>
      </c>
      <c r="T3721" s="7" t="str">
        <f t="shared" si="353"/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348"/>
        <v>42187.743125000001</v>
      </c>
      <c r="K3722">
        <v>1433980206</v>
      </c>
      <c r="L3722" s="11">
        <f t="shared" si="349"/>
        <v>42165.743125000001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350"/>
        <v>0.95679907219483906</v>
      </c>
      <c r="R3722" s="6">
        <f t="shared" si="351"/>
        <v>86.224999999999994</v>
      </c>
      <c r="S3722" t="str">
        <f t="shared" si="352"/>
        <v>theater</v>
      </c>
      <c r="T3722" s="7" t="str">
        <f t="shared" si="353"/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348"/>
        <v>41948.727824074071</v>
      </c>
      <c r="K3723">
        <v>1413412084</v>
      </c>
      <c r="L3723" s="11">
        <f t="shared" si="349"/>
        <v>41927.686157407406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350"/>
        <v>0.99206349206349209</v>
      </c>
      <c r="R3723" s="6">
        <f t="shared" si="351"/>
        <v>114.54545454545455</v>
      </c>
      <c r="S3723" t="str">
        <f t="shared" si="352"/>
        <v>theater</v>
      </c>
      <c r="T3723" s="7" t="str">
        <f t="shared" si="353"/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348"/>
        <v>42411.707638888889</v>
      </c>
      <c r="K3724">
        <v>1452614847</v>
      </c>
      <c r="L3724" s="11">
        <f t="shared" si="349"/>
        <v>42381.421840277777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350"/>
        <v>0.89928057553956831</v>
      </c>
      <c r="R3724" s="6">
        <f t="shared" si="351"/>
        <v>47.657142857142858</v>
      </c>
      <c r="S3724" t="str">
        <f t="shared" si="352"/>
        <v>theater</v>
      </c>
      <c r="T3724" s="7" t="str">
        <f t="shared" si="353"/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348"/>
        <v>41973.544699074075</v>
      </c>
      <c r="K3725">
        <v>1414778662</v>
      </c>
      <c r="L3725" s="11">
        <f t="shared" si="349"/>
        <v>41943.503032407403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350"/>
        <v>0.97996515679442509</v>
      </c>
      <c r="R3725" s="6">
        <f t="shared" si="351"/>
        <v>72.888888888888886</v>
      </c>
      <c r="S3725" t="str">
        <f t="shared" si="352"/>
        <v>theater</v>
      </c>
      <c r="T3725" s="7" t="str">
        <f t="shared" si="353"/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348"/>
        <v>42494.708333333328</v>
      </c>
      <c r="K3726">
        <v>1459856860</v>
      </c>
      <c r="L3726" s="11">
        <f t="shared" si="349"/>
        <v>42465.241435185184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350"/>
        <v>0.97515619507659512</v>
      </c>
      <c r="R3726" s="6">
        <f t="shared" si="351"/>
        <v>49.545505617977533</v>
      </c>
      <c r="S3726" t="str">
        <f t="shared" si="352"/>
        <v>theater</v>
      </c>
      <c r="T3726" s="7" t="str">
        <f t="shared" si="353"/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348"/>
        <v>42418.645833333328</v>
      </c>
      <c r="K3727">
        <v>1454366467</v>
      </c>
      <c r="L3727" s="11">
        <f t="shared" si="349"/>
        <v>42401.695219907408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350"/>
        <v>0.78740157480314965</v>
      </c>
      <c r="R3727" s="6">
        <f t="shared" si="351"/>
        <v>25.4</v>
      </c>
      <c r="S3727" t="str">
        <f t="shared" si="352"/>
        <v>theater</v>
      </c>
      <c r="T3727" s="7" t="str">
        <f t="shared" si="353"/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348"/>
        <v>42489.625</v>
      </c>
      <c r="K3728">
        <v>1459567371</v>
      </c>
      <c r="L3728" s="11">
        <f t="shared" si="349"/>
        <v>42461.890868055554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350"/>
        <v>0.29524140326502257</v>
      </c>
      <c r="R3728" s="6">
        <f t="shared" si="351"/>
        <v>62.586956521739133</v>
      </c>
      <c r="S3728" t="str">
        <f t="shared" si="352"/>
        <v>theater</v>
      </c>
      <c r="T3728" s="7" t="str">
        <f t="shared" si="353"/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348"/>
        <v>42662.954861111109</v>
      </c>
      <c r="K3729">
        <v>1474273294</v>
      </c>
      <c r="L3729" s="11">
        <f t="shared" si="349"/>
        <v>42632.098310185189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350"/>
        <v>0.99255583126550873</v>
      </c>
      <c r="R3729" s="6">
        <f t="shared" si="351"/>
        <v>61.060606060606062</v>
      </c>
      <c r="S3729" t="str">
        <f t="shared" si="352"/>
        <v>theater</v>
      </c>
      <c r="T3729" s="7" t="str">
        <f t="shared" si="353"/>
        <v>plays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348"/>
        <v>42234.921018518522</v>
      </c>
      <c r="K3730">
        <v>1437365176</v>
      </c>
      <c r="L3730" s="11">
        <f t="shared" si="349"/>
        <v>42204.921018518522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350"/>
        <v>10.741138560687434</v>
      </c>
      <c r="R3730" s="6">
        <f t="shared" si="351"/>
        <v>60.064516129032256</v>
      </c>
      <c r="S3730" t="str">
        <f t="shared" si="352"/>
        <v>theater</v>
      </c>
      <c r="T3730" s="7" t="str">
        <f t="shared" si="353"/>
        <v>plays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348"/>
        <v>42085.91333333333</v>
      </c>
      <c r="K3731">
        <v>1423198512</v>
      </c>
      <c r="L3731" s="11">
        <f t="shared" si="349"/>
        <v>42040.955000000002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350"/>
        <v>13.812154696132596</v>
      </c>
      <c r="R3731" s="6">
        <f t="shared" si="351"/>
        <v>72.400000000000006</v>
      </c>
      <c r="S3731" t="str">
        <f t="shared" si="352"/>
        <v>theater</v>
      </c>
      <c r="T3731" s="7" t="str">
        <f t="shared" si="353"/>
        <v>plays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348"/>
        <v>42233.427766203706</v>
      </c>
      <c r="K3732">
        <v>1437236159</v>
      </c>
      <c r="L3732" s="11">
        <f t="shared" si="349"/>
        <v>42203.427766203706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350"/>
        <v>10</v>
      </c>
      <c r="R3732" s="6">
        <f t="shared" si="351"/>
        <v>100</v>
      </c>
      <c r="S3732" t="str">
        <f t="shared" si="352"/>
        <v>theater</v>
      </c>
      <c r="T3732" s="7" t="str">
        <f t="shared" si="353"/>
        <v>plays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348"/>
        <v>42013.890972222223</v>
      </c>
      <c r="K3733">
        <v>1418234646</v>
      </c>
      <c r="L3733" s="11">
        <f t="shared" si="349"/>
        <v>41983.502847222218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350"/>
        <v>8.870967741935484</v>
      </c>
      <c r="R3733" s="6">
        <f t="shared" si="351"/>
        <v>51.666666666666664</v>
      </c>
      <c r="S3733" t="str">
        <f t="shared" si="352"/>
        <v>theater</v>
      </c>
      <c r="T3733" s="7" t="str">
        <f t="shared" si="353"/>
        <v>plays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348"/>
        <v>42028.25</v>
      </c>
      <c r="K3734">
        <v>1416932133</v>
      </c>
      <c r="L3734" s="11">
        <f t="shared" si="349"/>
        <v>41968.427465277782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350"/>
        <v>6.4885496183206106</v>
      </c>
      <c r="R3734" s="6">
        <f t="shared" si="351"/>
        <v>32.75</v>
      </c>
      <c r="S3734" t="str">
        <f t="shared" si="352"/>
        <v>theater</v>
      </c>
      <c r="T3734" s="7" t="str">
        <f t="shared" si="353"/>
        <v>plays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348"/>
        <v>42112.6875</v>
      </c>
      <c r="K3735">
        <v>1428539708</v>
      </c>
      <c r="L3735" s="11">
        <f t="shared" si="349"/>
        <v>42102.774398148147</v>
      </c>
      <c r="M3735" t="b">
        <v>0</v>
      </c>
      <c r="N3735">
        <v>0</v>
      </c>
      <c r="O3735" t="b">
        <v>0</v>
      </c>
      <c r="P3735" t="s">
        <v>8271</v>
      </c>
      <c r="Q3735" s="5" t="e">
        <f t="shared" si="350"/>
        <v>#DIV/0!</v>
      </c>
      <c r="R3735" s="6" t="e">
        <f t="shared" si="351"/>
        <v>#DIV/0!</v>
      </c>
      <c r="S3735" t="str">
        <f t="shared" si="352"/>
        <v>theater</v>
      </c>
      <c r="T3735" s="7" t="str">
        <f t="shared" si="353"/>
        <v>plays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348"/>
        <v>42149.651574074072</v>
      </c>
      <c r="K3736">
        <v>1427405896</v>
      </c>
      <c r="L3736" s="11">
        <f t="shared" si="349"/>
        <v>42089.651574074072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350"/>
        <v>3.5128805620608898</v>
      </c>
      <c r="R3736" s="6">
        <f t="shared" si="351"/>
        <v>61</v>
      </c>
      <c r="S3736" t="str">
        <f t="shared" si="352"/>
        <v>theater</v>
      </c>
      <c r="T3736" s="7" t="str">
        <f t="shared" si="353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348"/>
        <v>42152.443159722221</v>
      </c>
      <c r="K3737">
        <v>1430239089</v>
      </c>
      <c r="L3737" s="11">
        <f t="shared" si="349"/>
        <v>42122.443159722221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350"/>
        <v>7.5</v>
      </c>
      <c r="R3737" s="6">
        <f t="shared" si="351"/>
        <v>10</v>
      </c>
      <c r="S3737" t="str">
        <f t="shared" si="352"/>
        <v>theater</v>
      </c>
      <c r="T3737" s="7" t="str">
        <f t="shared" si="353"/>
        <v>plays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348"/>
        <v>42086.5</v>
      </c>
      <c r="K3738">
        <v>1423847093</v>
      </c>
      <c r="L3738" s="11">
        <f t="shared" si="349"/>
        <v>42048.461724537032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350"/>
        <v>150</v>
      </c>
      <c r="R3738" s="6">
        <f t="shared" si="351"/>
        <v>10</v>
      </c>
      <c r="S3738" t="str">
        <f t="shared" si="352"/>
        <v>theater</v>
      </c>
      <c r="T3738" s="7" t="str">
        <f t="shared" si="353"/>
        <v>plays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348"/>
        <v>42320.040972222225</v>
      </c>
      <c r="K3739">
        <v>1445358903</v>
      </c>
      <c r="L3739" s="11">
        <f t="shared" si="349"/>
        <v>42297.441006944442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350"/>
        <v>4.666666666666667</v>
      </c>
      <c r="R3739" s="6">
        <f t="shared" si="351"/>
        <v>37.5</v>
      </c>
      <c r="S3739" t="str">
        <f t="shared" si="352"/>
        <v>theater</v>
      </c>
      <c r="T3739" s="7" t="str">
        <f t="shared" si="353"/>
        <v>plays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348"/>
        <v>41835.666666666664</v>
      </c>
      <c r="K3740">
        <v>1403562705</v>
      </c>
      <c r="L3740" s="11">
        <f t="shared" si="349"/>
        <v>41813.688715277778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350"/>
        <v>5.5555555555555554</v>
      </c>
      <c r="R3740" s="6">
        <f t="shared" si="351"/>
        <v>45</v>
      </c>
      <c r="S3740" t="str">
        <f t="shared" si="352"/>
        <v>theater</v>
      </c>
      <c r="T3740" s="7" t="str">
        <f t="shared" si="353"/>
        <v>plays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348"/>
        <v>42568.199861111112</v>
      </c>
      <c r="K3741">
        <v>1467024468</v>
      </c>
      <c r="L3741" s="11">
        <f t="shared" si="349"/>
        <v>42548.199861111112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350"/>
        <v>4.9689440993788816</v>
      </c>
      <c r="R3741" s="6">
        <f t="shared" si="351"/>
        <v>100.625</v>
      </c>
      <c r="S3741" t="str">
        <f t="shared" si="352"/>
        <v>theater</v>
      </c>
      <c r="T3741" s="7" t="str">
        <f t="shared" si="353"/>
        <v>plays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348"/>
        <v>41862.829143518517</v>
      </c>
      <c r="K3742">
        <v>1405217355</v>
      </c>
      <c r="L3742" s="11">
        <f t="shared" si="349"/>
        <v>41832.839756944442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350"/>
        <v>5.5865921787709496</v>
      </c>
      <c r="R3742" s="6">
        <f t="shared" si="351"/>
        <v>25.571428571428573</v>
      </c>
      <c r="S3742" t="str">
        <f t="shared" si="352"/>
        <v>theater</v>
      </c>
      <c r="T3742" s="7" t="str">
        <f t="shared" si="353"/>
        <v>plays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348"/>
        <v>42355.670717592591</v>
      </c>
      <c r="K3743">
        <v>1447797950</v>
      </c>
      <c r="L3743" s="11">
        <f t="shared" si="349"/>
        <v>42325.670717592591</v>
      </c>
      <c r="M3743" t="b">
        <v>0</v>
      </c>
      <c r="N3743">
        <v>0</v>
      </c>
      <c r="O3743" t="b">
        <v>0</v>
      </c>
      <c r="P3743" t="s">
        <v>8271</v>
      </c>
      <c r="Q3743" s="5" t="e">
        <f t="shared" si="350"/>
        <v>#DIV/0!</v>
      </c>
      <c r="R3743" s="6" t="e">
        <f t="shared" si="351"/>
        <v>#DIV/0!</v>
      </c>
      <c r="S3743" t="str">
        <f t="shared" si="352"/>
        <v>theater</v>
      </c>
      <c r="T3743" s="7" t="str">
        <f t="shared" si="353"/>
        <v>plays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348"/>
        <v>41887.964629629627</v>
      </c>
      <c r="K3744">
        <v>1407388144</v>
      </c>
      <c r="L3744" s="11">
        <f t="shared" si="349"/>
        <v>41857.964629629627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350"/>
        <v>50</v>
      </c>
      <c r="R3744" s="6">
        <f t="shared" si="351"/>
        <v>25</v>
      </c>
      <c r="S3744" t="str">
        <f t="shared" si="352"/>
        <v>theater</v>
      </c>
      <c r="T3744" s="7" t="str">
        <f t="shared" si="353"/>
        <v>plays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348"/>
        <v>41823.460231481484</v>
      </c>
      <c r="K3745">
        <v>1401814964</v>
      </c>
      <c r="L3745" s="11">
        <f t="shared" si="349"/>
        <v>41793.460231481484</v>
      </c>
      <c r="M3745" t="b">
        <v>0</v>
      </c>
      <c r="N3745">
        <v>0</v>
      </c>
      <c r="O3745" t="b">
        <v>0</v>
      </c>
      <c r="P3745" t="s">
        <v>8271</v>
      </c>
      <c r="Q3745" s="5" t="e">
        <f t="shared" si="350"/>
        <v>#DIV/0!</v>
      </c>
      <c r="R3745" s="6" t="e">
        <f t="shared" si="351"/>
        <v>#DIV/0!</v>
      </c>
      <c r="S3745" t="str">
        <f t="shared" si="352"/>
        <v>theater</v>
      </c>
      <c r="T3745" s="7" t="str">
        <f t="shared" si="353"/>
        <v>plays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348"/>
        <v>41824.915972222225</v>
      </c>
      <c r="K3746">
        <v>1401823952</v>
      </c>
      <c r="L3746" s="11">
        <f t="shared" si="349"/>
        <v>41793.564259259263</v>
      </c>
      <c r="M3746" t="b">
        <v>0</v>
      </c>
      <c r="N3746">
        <v>0</v>
      </c>
      <c r="O3746" t="b">
        <v>0</v>
      </c>
      <c r="P3746" t="s">
        <v>8271</v>
      </c>
      <c r="Q3746" s="5" t="e">
        <f t="shared" si="350"/>
        <v>#DIV/0!</v>
      </c>
      <c r="R3746" s="6" t="e">
        <f t="shared" si="351"/>
        <v>#DIV/0!</v>
      </c>
      <c r="S3746" t="str">
        <f t="shared" si="352"/>
        <v>theater</v>
      </c>
      <c r="T3746" s="7" t="str">
        <f t="shared" si="353"/>
        <v>plays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348"/>
        <v>41861.447939814811</v>
      </c>
      <c r="K3747">
        <v>1405097102</v>
      </c>
      <c r="L3747" s="11">
        <f t="shared" si="349"/>
        <v>41831.447939814811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350"/>
        <v>10</v>
      </c>
      <c r="R3747" s="6">
        <f t="shared" si="351"/>
        <v>10</v>
      </c>
      <c r="S3747" t="str">
        <f t="shared" si="352"/>
        <v>theater</v>
      </c>
      <c r="T3747" s="7" t="str">
        <f t="shared" si="353"/>
        <v>plays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348"/>
        <v>42651.139340277776</v>
      </c>
      <c r="K3748">
        <v>1473326439</v>
      </c>
      <c r="L3748" s="11">
        <f t="shared" si="349"/>
        <v>42621.139340277776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350"/>
        <v>42.079207920792079</v>
      </c>
      <c r="R3748" s="6">
        <f t="shared" si="351"/>
        <v>202</v>
      </c>
      <c r="S3748" t="str">
        <f t="shared" si="352"/>
        <v>theater</v>
      </c>
      <c r="T3748" s="7" t="str">
        <f t="shared" si="353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348"/>
        <v>42190.707638888889</v>
      </c>
      <c r="K3749">
        <v>1433833896</v>
      </c>
      <c r="L3749" s="11">
        <f t="shared" si="349"/>
        <v>42164.049722222218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350"/>
        <v>100</v>
      </c>
      <c r="R3749" s="6">
        <f t="shared" si="351"/>
        <v>25</v>
      </c>
      <c r="S3749" t="str">
        <f t="shared" si="352"/>
        <v>theater</v>
      </c>
      <c r="T3749" s="7" t="str">
        <f t="shared" si="353"/>
        <v>plays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348"/>
        <v>42415.999305555553</v>
      </c>
      <c r="K3750">
        <v>1453827436</v>
      </c>
      <c r="L3750" s="11">
        <f t="shared" si="349"/>
        <v>42395.456435185188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350"/>
        <v>0.96599690880989186</v>
      </c>
      <c r="R3750" s="6">
        <f t="shared" si="351"/>
        <v>99.538461538461533</v>
      </c>
      <c r="S3750" t="str">
        <f t="shared" si="352"/>
        <v>theater</v>
      </c>
      <c r="T3750" s="7" t="str">
        <f t="shared" si="353"/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348"/>
        <v>42488.915972222225</v>
      </c>
      <c r="K3751">
        <v>1459220588</v>
      </c>
      <c r="L3751" s="11">
        <f t="shared" si="349"/>
        <v>42457.877175925925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350"/>
        <v>0.95238095238095233</v>
      </c>
      <c r="R3751" s="6">
        <f t="shared" si="351"/>
        <v>75</v>
      </c>
      <c r="S3751" t="str">
        <f t="shared" si="352"/>
        <v>theater</v>
      </c>
      <c r="T3751" s="7" t="str">
        <f t="shared" si="353"/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348"/>
        <v>42045.082638888889</v>
      </c>
      <c r="K3752">
        <v>1421105608</v>
      </c>
      <c r="L3752" s="11">
        <f t="shared" si="349"/>
        <v>42016.731574074074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350"/>
        <v>0.99552015928322546</v>
      </c>
      <c r="R3752" s="6">
        <f t="shared" si="351"/>
        <v>215.25</v>
      </c>
      <c r="S3752" t="str">
        <f t="shared" si="352"/>
        <v>theater</v>
      </c>
      <c r="T3752" s="7" t="str">
        <f t="shared" si="353"/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348"/>
        <v>42462.743900462963</v>
      </c>
      <c r="K3753">
        <v>1454460673</v>
      </c>
      <c r="L3753" s="11">
        <f t="shared" si="349"/>
        <v>42402.785567129627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350"/>
        <v>0.75414781297134237</v>
      </c>
      <c r="R3753" s="6">
        <f t="shared" si="351"/>
        <v>120.54545454545455</v>
      </c>
      <c r="S3753" t="str">
        <f t="shared" si="352"/>
        <v>theater</v>
      </c>
      <c r="T3753" s="7" t="str">
        <f t="shared" si="353"/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348"/>
        <v>42659.625</v>
      </c>
      <c r="K3754">
        <v>1473189335</v>
      </c>
      <c r="L3754" s="11">
        <f t="shared" si="349"/>
        <v>42619.552488425921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350"/>
        <v>0.88495575221238942</v>
      </c>
      <c r="R3754" s="6">
        <f t="shared" si="351"/>
        <v>37.666666666666664</v>
      </c>
      <c r="S3754" t="str">
        <f t="shared" si="352"/>
        <v>theater</v>
      </c>
      <c r="T3754" s="7" t="str">
        <f t="shared" si="353"/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348"/>
        <v>42157.75</v>
      </c>
      <c r="K3755">
        <v>1430768800</v>
      </c>
      <c r="L3755" s="11">
        <f t="shared" si="349"/>
        <v>42128.574074074073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350"/>
        <v>0.96767950454809371</v>
      </c>
      <c r="R3755" s="6">
        <f t="shared" si="351"/>
        <v>172.23333333333332</v>
      </c>
      <c r="S3755" t="str">
        <f t="shared" si="352"/>
        <v>theater</v>
      </c>
      <c r="T3755" s="7" t="str">
        <f t="shared" si="353"/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348"/>
        <v>41845.957638888889</v>
      </c>
      <c r="K3756">
        <v>1403125737</v>
      </c>
      <c r="L3756" s="11">
        <f t="shared" si="349"/>
        <v>41808.631215277775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350"/>
        <v>0.83333333333333337</v>
      </c>
      <c r="R3756" s="6">
        <f t="shared" si="351"/>
        <v>111.11111111111111</v>
      </c>
      <c r="S3756" t="str">
        <f t="shared" si="352"/>
        <v>theater</v>
      </c>
      <c r="T3756" s="7" t="str">
        <f t="shared" si="353"/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348"/>
        <v>42475.616979166662</v>
      </c>
      <c r="K3757">
        <v>1458161307</v>
      </c>
      <c r="L3757" s="11">
        <f t="shared" si="349"/>
        <v>42445.616979166662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350"/>
        <v>0.77138849929873776</v>
      </c>
      <c r="R3757" s="6">
        <f t="shared" si="351"/>
        <v>25.464285714285715</v>
      </c>
      <c r="S3757" t="str">
        <f t="shared" si="352"/>
        <v>theater</v>
      </c>
      <c r="T3757" s="7" t="str">
        <f t="shared" si="353"/>
        <v>musical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348"/>
        <v>41801.564791666664</v>
      </c>
      <c r="K3758">
        <v>1399923198</v>
      </c>
      <c r="L3758" s="11">
        <f t="shared" si="349"/>
        <v>41771.564791666664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350"/>
        <v>0.98901098901098905</v>
      </c>
      <c r="R3758" s="6">
        <f t="shared" si="351"/>
        <v>267.64705882352939</v>
      </c>
      <c r="S3758" t="str">
        <f t="shared" si="352"/>
        <v>theater</v>
      </c>
      <c r="T3758" s="7" t="str">
        <f t="shared" si="353"/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348"/>
        <v>41974.600868055553</v>
      </c>
      <c r="K3759">
        <v>1415737515</v>
      </c>
      <c r="L3759" s="11">
        <f t="shared" si="349"/>
        <v>41954.600868055553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350"/>
        <v>0.92153765139547128</v>
      </c>
      <c r="R3759" s="6">
        <f t="shared" si="351"/>
        <v>75.959999999999994</v>
      </c>
      <c r="S3759" t="str">
        <f t="shared" si="352"/>
        <v>theater</v>
      </c>
      <c r="T3759" s="7" t="str">
        <f t="shared" si="353"/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348"/>
        <v>41777.958333333336</v>
      </c>
      <c r="K3760">
        <v>1397819938</v>
      </c>
      <c r="L3760" s="11">
        <f t="shared" si="349"/>
        <v>41747.221504629633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350"/>
        <v>0.9771986970684039</v>
      </c>
      <c r="R3760" s="6">
        <f t="shared" si="351"/>
        <v>59.03846153846154</v>
      </c>
      <c r="S3760" t="str">
        <f t="shared" si="352"/>
        <v>theater</v>
      </c>
      <c r="T3760" s="7" t="str">
        <f t="shared" si="353"/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348"/>
        <v>42241.858252314814</v>
      </c>
      <c r="K3761">
        <v>1435372553</v>
      </c>
      <c r="L3761" s="11">
        <f t="shared" si="349"/>
        <v>42181.858252314814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350"/>
        <v>0.90707678631765365</v>
      </c>
      <c r="R3761" s="6">
        <f t="shared" si="351"/>
        <v>50.111022727272733</v>
      </c>
      <c r="S3761" t="str">
        <f t="shared" si="352"/>
        <v>theater</v>
      </c>
      <c r="T3761" s="7" t="str">
        <f t="shared" si="353"/>
        <v>musical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348"/>
        <v>41764.275300925925</v>
      </c>
      <c r="K3762">
        <v>1397133386</v>
      </c>
      <c r="L3762" s="11">
        <f t="shared" si="349"/>
        <v>41739.275300925925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350"/>
        <v>0.98994806732438811</v>
      </c>
      <c r="R3762" s="6">
        <f t="shared" si="351"/>
        <v>55.502967032967035</v>
      </c>
      <c r="S3762" t="str">
        <f t="shared" si="352"/>
        <v>theater</v>
      </c>
      <c r="T3762" s="7" t="str">
        <f t="shared" si="353"/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348"/>
        <v>42226.708333333328</v>
      </c>
      <c r="K3763">
        <v>1434625937</v>
      </c>
      <c r="L3763" s="11">
        <f t="shared" si="349"/>
        <v>42173.216863425929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350"/>
        <v>1</v>
      </c>
      <c r="R3763" s="6">
        <f t="shared" si="351"/>
        <v>166.66666666666666</v>
      </c>
      <c r="S3763" t="str">
        <f t="shared" si="352"/>
        <v>theater</v>
      </c>
      <c r="T3763" s="7" t="str">
        <f t="shared" si="353"/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348"/>
        <v>42218.563530092593</v>
      </c>
      <c r="K3764">
        <v>1436383889</v>
      </c>
      <c r="L3764" s="11">
        <f t="shared" si="349"/>
        <v>42193.563530092593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350"/>
        <v>0.9412650602409639</v>
      </c>
      <c r="R3764" s="6">
        <f t="shared" si="351"/>
        <v>47.428571428571431</v>
      </c>
      <c r="S3764" t="str">
        <f t="shared" si="352"/>
        <v>theater</v>
      </c>
      <c r="T3764" s="7" t="str">
        <f t="shared" si="353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348"/>
        <v>42095.458634259259</v>
      </c>
      <c r="K3765">
        <v>1425319226</v>
      </c>
      <c r="L3765" s="11">
        <f t="shared" si="349"/>
        <v>42065.500300925924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350"/>
        <v>1</v>
      </c>
      <c r="R3765" s="6">
        <f t="shared" si="351"/>
        <v>64.935064935064929</v>
      </c>
      <c r="S3765" t="str">
        <f t="shared" si="352"/>
        <v>theater</v>
      </c>
      <c r="T3765" s="7" t="str">
        <f t="shared" si="353"/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348"/>
        <v>42518.775000000001</v>
      </c>
      <c r="K3766">
        <v>1462824832</v>
      </c>
      <c r="L3766" s="11">
        <f t="shared" si="349"/>
        <v>42499.592962962968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350"/>
        <v>1</v>
      </c>
      <c r="R3766" s="6">
        <f t="shared" si="351"/>
        <v>55.555555555555557</v>
      </c>
      <c r="S3766" t="str">
        <f t="shared" si="352"/>
        <v>theater</v>
      </c>
      <c r="T3766" s="7" t="str">
        <f t="shared" si="353"/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348"/>
        <v>41850.526412037041</v>
      </c>
      <c r="K3767">
        <v>1404153482</v>
      </c>
      <c r="L3767" s="11">
        <f t="shared" si="349"/>
        <v>41820.526412037041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350"/>
        <v>0.88139007806597836</v>
      </c>
      <c r="R3767" s="6">
        <f t="shared" si="351"/>
        <v>74.224299065420567</v>
      </c>
      <c r="S3767" t="str">
        <f t="shared" si="352"/>
        <v>theater</v>
      </c>
      <c r="T3767" s="7" t="str">
        <f t="shared" si="353"/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348"/>
        <v>41822.917187500003</v>
      </c>
      <c r="K3768">
        <v>1401336045</v>
      </c>
      <c r="L3768" s="11">
        <f t="shared" si="349"/>
        <v>41787.917187500003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350"/>
        <v>0.97418317176505431</v>
      </c>
      <c r="R3768" s="6">
        <f t="shared" si="351"/>
        <v>106.9271875</v>
      </c>
      <c r="S3768" t="str">
        <f t="shared" si="352"/>
        <v>theater</v>
      </c>
      <c r="T3768" s="7" t="str">
        <f t="shared" si="353"/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348"/>
        <v>42063.957638888889</v>
      </c>
      <c r="K3769">
        <v>1423960097</v>
      </c>
      <c r="L3769" s="11">
        <f t="shared" si="349"/>
        <v>42049.769641203704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350"/>
        <v>0.85653104925053536</v>
      </c>
      <c r="R3769" s="6">
        <f t="shared" si="351"/>
        <v>41.696428571428569</v>
      </c>
      <c r="S3769" t="str">
        <f t="shared" si="352"/>
        <v>theater</v>
      </c>
      <c r="T3769" s="7" t="str">
        <f t="shared" si="353"/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348"/>
        <v>41802.477893518517</v>
      </c>
      <c r="K3770">
        <v>1400002090</v>
      </c>
      <c r="L3770" s="11">
        <f t="shared" si="349"/>
        <v>41772.477893518517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350"/>
        <v>0.92891263808866942</v>
      </c>
      <c r="R3770" s="6">
        <f t="shared" si="351"/>
        <v>74.243275862068955</v>
      </c>
      <c r="S3770" t="str">
        <f t="shared" si="352"/>
        <v>theater</v>
      </c>
      <c r="T3770" s="7" t="str">
        <f t="shared" si="353"/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348"/>
        <v>42475.348136574074</v>
      </c>
      <c r="K3771">
        <v>1458138079</v>
      </c>
      <c r="L3771" s="11">
        <f t="shared" si="349"/>
        <v>42445.348136574074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350"/>
        <v>1</v>
      </c>
      <c r="R3771" s="6">
        <f t="shared" si="351"/>
        <v>73.333333333333329</v>
      </c>
      <c r="S3771" t="str">
        <f t="shared" si="352"/>
        <v>theater</v>
      </c>
      <c r="T3771" s="7" t="str">
        <f t="shared" si="353"/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348"/>
        <v>42168.680671296301</v>
      </c>
      <c r="K3772">
        <v>1431642010</v>
      </c>
      <c r="L3772" s="11">
        <f t="shared" si="349"/>
        <v>42138.680671296301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350"/>
        <v>1</v>
      </c>
      <c r="R3772" s="6">
        <f t="shared" si="351"/>
        <v>100</v>
      </c>
      <c r="S3772" t="str">
        <f t="shared" si="352"/>
        <v>theater</v>
      </c>
      <c r="T3772" s="7" t="str">
        <f t="shared" si="353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348"/>
        <v>42507.75</v>
      </c>
      <c r="K3773">
        <v>1462307652</v>
      </c>
      <c r="L3773" s="11">
        <f t="shared" si="349"/>
        <v>42493.607083333336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350"/>
        <v>0.68493150684931503</v>
      </c>
      <c r="R3773" s="6">
        <f t="shared" si="351"/>
        <v>38.421052631578945</v>
      </c>
      <c r="S3773" t="str">
        <f t="shared" si="352"/>
        <v>theater</v>
      </c>
      <c r="T3773" s="7" t="str">
        <f t="shared" si="353"/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348"/>
        <v>42703</v>
      </c>
      <c r="K3774">
        <v>1478616506</v>
      </c>
      <c r="L3774" s="11">
        <f t="shared" si="349"/>
        <v>42682.366967592592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350"/>
        <v>0.90744101633393826</v>
      </c>
      <c r="R3774" s="6">
        <f t="shared" si="351"/>
        <v>166.96969696969697</v>
      </c>
      <c r="S3774" t="str">
        <f t="shared" si="352"/>
        <v>theater</v>
      </c>
      <c r="T3774" s="7" t="str">
        <f t="shared" si="353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348"/>
        <v>42688.838888888888</v>
      </c>
      <c r="K3775">
        <v>1476317247</v>
      </c>
      <c r="L3775" s="11">
        <f t="shared" si="349"/>
        <v>42655.755173611113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350"/>
        <v>0.92421441774491686</v>
      </c>
      <c r="R3775" s="6">
        <f t="shared" si="351"/>
        <v>94.912280701754383</v>
      </c>
      <c r="S3775" t="str">
        <f t="shared" si="352"/>
        <v>theater</v>
      </c>
      <c r="T3775" s="7" t="str">
        <f t="shared" si="353"/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348"/>
        <v>42103.542303240742</v>
      </c>
      <c r="K3776">
        <v>1427223655</v>
      </c>
      <c r="L3776" s="11">
        <f t="shared" si="349"/>
        <v>42087.542303240742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350"/>
        <v>1</v>
      </c>
      <c r="R3776" s="6">
        <f t="shared" si="351"/>
        <v>100</v>
      </c>
      <c r="S3776" t="str">
        <f t="shared" si="352"/>
        <v>theater</v>
      </c>
      <c r="T3776" s="7" t="str">
        <f t="shared" si="353"/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348"/>
        <v>42102.916666666672</v>
      </c>
      <c r="K3777">
        <v>1426199843</v>
      </c>
      <c r="L3777" s="11">
        <f t="shared" si="349"/>
        <v>42075.692627314813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350"/>
        <v>0.99750623441396513</v>
      </c>
      <c r="R3777" s="6">
        <f t="shared" si="351"/>
        <v>143.21428571428572</v>
      </c>
      <c r="S3777" t="str">
        <f t="shared" si="352"/>
        <v>theater</v>
      </c>
      <c r="T3777" s="7" t="str">
        <f t="shared" si="353"/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348"/>
        <v>41851.791666666664</v>
      </c>
      <c r="K3778">
        <v>1403599778</v>
      </c>
      <c r="L3778" s="11">
        <f t="shared" si="349"/>
        <v>41814.117800925924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350"/>
        <v>0.93709734098629494</v>
      </c>
      <c r="R3778" s="6">
        <f t="shared" si="351"/>
        <v>90.819148936170208</v>
      </c>
      <c r="S3778" t="str">
        <f t="shared" si="352"/>
        <v>theater</v>
      </c>
      <c r="T3778" s="7" t="str">
        <f t="shared" si="353"/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354">(I3779/86400)+25569+(-6/24)</f>
        <v>41908.916666666664</v>
      </c>
      <c r="K3779">
        <v>1409884821</v>
      </c>
      <c r="L3779" s="11">
        <f t="shared" ref="L3779:L3842" si="355">(K3779/86400)+25569+(-6/24)</f>
        <v>41886.861354166671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356">D3779/E3779</f>
        <v>0.6983240223463687</v>
      </c>
      <c r="R3779" s="6">
        <f t="shared" ref="R3779:R3842" si="357">E3779/N3779</f>
        <v>48.542372881355931</v>
      </c>
      <c r="S3779" t="str">
        <f t="shared" ref="S3779:S3842" si="358">LEFT(P3779,SEARCH("/",P3779,1)-1)</f>
        <v>theater</v>
      </c>
      <c r="T3779" s="7" t="str">
        <f t="shared" ref="T3779:T3842" si="359">RIGHT(P3779,LEN(P3779) - SEARCH("/", P3779, SEARCH("/", P3779)))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354"/>
        <v>42049.569212962961</v>
      </c>
      <c r="K3780">
        <v>1418758780</v>
      </c>
      <c r="L3780" s="11">
        <f t="shared" si="355"/>
        <v>41989.569212962961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356"/>
        <v>0.95200317334391116</v>
      </c>
      <c r="R3780" s="6">
        <f t="shared" si="357"/>
        <v>70.027777777777771</v>
      </c>
      <c r="S3780" t="str">
        <f t="shared" si="358"/>
        <v>theater</v>
      </c>
      <c r="T3780" s="7" t="str">
        <f t="shared" si="359"/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354"/>
        <v>42455.443749999999</v>
      </c>
      <c r="K3781">
        <v>1456421940</v>
      </c>
      <c r="L3781" s="11">
        <f t="shared" si="355"/>
        <v>42425.485416666663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356"/>
        <v>0.96172340834775916</v>
      </c>
      <c r="R3781" s="6">
        <f t="shared" si="357"/>
        <v>135.62608695652173</v>
      </c>
      <c r="S3781" t="str">
        <f t="shared" si="358"/>
        <v>theater</v>
      </c>
      <c r="T3781" s="7" t="str">
        <f t="shared" si="359"/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354"/>
        <v>42198.587500000001</v>
      </c>
      <c r="K3782">
        <v>1433999785</v>
      </c>
      <c r="L3782" s="11">
        <f t="shared" si="355"/>
        <v>42165.969733796301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356"/>
        <v>0.83333333333333337</v>
      </c>
      <c r="R3782" s="6">
        <f t="shared" si="357"/>
        <v>100</v>
      </c>
      <c r="S3782" t="str">
        <f t="shared" si="358"/>
        <v>theater</v>
      </c>
      <c r="T3782" s="7" t="str">
        <f t="shared" si="359"/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354"/>
        <v>41890.632928240739</v>
      </c>
      <c r="K3783">
        <v>1408050685</v>
      </c>
      <c r="L3783" s="11">
        <f t="shared" si="355"/>
        <v>41865.632928240739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356"/>
        <v>0.91185410334346506</v>
      </c>
      <c r="R3783" s="6">
        <f t="shared" si="357"/>
        <v>94.90384615384616</v>
      </c>
      <c r="S3783" t="str">
        <f t="shared" si="358"/>
        <v>theater</v>
      </c>
      <c r="T3783" s="7" t="str">
        <f t="shared" si="359"/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354"/>
        <v>42575.708333333328</v>
      </c>
      <c r="K3784">
        <v>1466887297</v>
      </c>
      <c r="L3784" s="11">
        <f t="shared" si="355"/>
        <v>42546.612233796295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356"/>
        <v>0.98280098280098283</v>
      </c>
      <c r="R3784" s="6">
        <f t="shared" si="357"/>
        <v>75.370370370370367</v>
      </c>
      <c r="S3784" t="str">
        <f t="shared" si="358"/>
        <v>theater</v>
      </c>
      <c r="T3784" s="7" t="str">
        <f t="shared" si="359"/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354"/>
        <v>42444.416666666672</v>
      </c>
      <c r="K3785">
        <v>1455938520</v>
      </c>
      <c r="L3785" s="11">
        <f t="shared" si="355"/>
        <v>42419.890277777777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356"/>
        <v>0.77569489334195219</v>
      </c>
      <c r="R3785" s="6">
        <f t="shared" si="357"/>
        <v>64.458333333333329</v>
      </c>
      <c r="S3785" t="str">
        <f t="shared" si="358"/>
        <v>theater</v>
      </c>
      <c r="T3785" s="7" t="str">
        <f t="shared" si="359"/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354"/>
        <v>42561.730694444443</v>
      </c>
      <c r="K3786">
        <v>1465601532</v>
      </c>
      <c r="L3786" s="11">
        <f t="shared" si="355"/>
        <v>42531.730694444443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356"/>
        <v>0.86956521739130432</v>
      </c>
      <c r="R3786" s="6">
        <f t="shared" si="357"/>
        <v>115</v>
      </c>
      <c r="S3786" t="str">
        <f t="shared" si="358"/>
        <v>theater</v>
      </c>
      <c r="T3786" s="7" t="str">
        <f t="shared" si="359"/>
        <v>musical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354"/>
        <v>42584.168749999997</v>
      </c>
      <c r="K3787">
        <v>1467040769</v>
      </c>
      <c r="L3787" s="11">
        <f t="shared" si="355"/>
        <v>42548.38853009259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356"/>
        <v>0.66334991708126034</v>
      </c>
      <c r="R3787" s="6">
        <f t="shared" si="357"/>
        <v>100.5</v>
      </c>
      <c r="S3787" t="str">
        <f t="shared" si="358"/>
        <v>theater</v>
      </c>
      <c r="T3787" s="7" t="str">
        <f t="shared" si="359"/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354"/>
        <v>42516.787905092591</v>
      </c>
      <c r="K3788">
        <v>1461718475</v>
      </c>
      <c r="L3788" s="11">
        <f t="shared" si="355"/>
        <v>42486.787905092591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356"/>
        <v>0.9011715229798738</v>
      </c>
      <c r="R3788" s="6">
        <f t="shared" si="357"/>
        <v>93.774647887323937</v>
      </c>
      <c r="S3788" t="str">
        <f t="shared" si="358"/>
        <v>theater</v>
      </c>
      <c r="T3788" s="7" t="str">
        <f t="shared" si="359"/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354"/>
        <v>42195.915972222225</v>
      </c>
      <c r="K3789">
        <v>1434113406</v>
      </c>
      <c r="L3789" s="11">
        <f t="shared" si="355"/>
        <v>42167.284791666665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356"/>
        <v>0.9971509971509972</v>
      </c>
      <c r="R3789" s="6">
        <f t="shared" si="357"/>
        <v>35.1</v>
      </c>
      <c r="S3789" t="str">
        <f t="shared" si="358"/>
        <v>theater</v>
      </c>
      <c r="T3789" s="7" t="str">
        <f t="shared" si="359"/>
        <v>musical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354"/>
        <v>42361.429166666669</v>
      </c>
      <c r="K3790">
        <v>1448469719</v>
      </c>
      <c r="L3790" s="11">
        <f t="shared" si="355"/>
        <v>42333.445821759262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356"/>
        <v>150</v>
      </c>
      <c r="R3790" s="6">
        <f t="shared" si="357"/>
        <v>500</v>
      </c>
      <c r="S3790" t="str">
        <f t="shared" si="358"/>
        <v>theater</v>
      </c>
      <c r="T3790" s="7" t="str">
        <f t="shared" si="359"/>
        <v>musical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354"/>
        <v>42170.548819444448</v>
      </c>
      <c r="K3791">
        <v>1431630618</v>
      </c>
      <c r="L3791" s="11">
        <f t="shared" si="355"/>
        <v>42138.548819444448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356"/>
        <v>30.603448275862068</v>
      </c>
      <c r="R3791" s="6">
        <f t="shared" si="357"/>
        <v>29</v>
      </c>
      <c r="S3791" t="str">
        <f t="shared" si="358"/>
        <v>theater</v>
      </c>
      <c r="T3791" s="7" t="str">
        <f t="shared" si="359"/>
        <v>musical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354"/>
        <v>42696.458599537036</v>
      </c>
      <c r="K3792">
        <v>1477238423</v>
      </c>
      <c r="L3792" s="11">
        <f t="shared" si="355"/>
        <v>42666.416932870372</v>
      </c>
      <c r="M3792" t="b">
        <v>0</v>
      </c>
      <c r="N3792">
        <v>0</v>
      </c>
      <c r="O3792" t="b">
        <v>0</v>
      </c>
      <c r="P3792" t="s">
        <v>8305</v>
      </c>
      <c r="Q3792" s="5" t="e">
        <f t="shared" si="356"/>
        <v>#DIV/0!</v>
      </c>
      <c r="R3792" s="6" t="e">
        <f t="shared" si="357"/>
        <v>#DIV/0!</v>
      </c>
      <c r="S3792" t="str">
        <f t="shared" si="358"/>
        <v>theater</v>
      </c>
      <c r="T3792" s="7" t="str">
        <f t="shared" si="359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354"/>
        <v>41826.442037037035</v>
      </c>
      <c r="K3793">
        <v>1399480592</v>
      </c>
      <c r="L3793" s="11">
        <f t="shared" si="355"/>
        <v>41766.442037037035</v>
      </c>
      <c r="M3793" t="b">
        <v>0</v>
      </c>
      <c r="N3793">
        <v>0</v>
      </c>
      <c r="O3793" t="b">
        <v>0</v>
      </c>
      <c r="P3793" t="s">
        <v>8305</v>
      </c>
      <c r="Q3793" s="5" t="e">
        <f t="shared" si="356"/>
        <v>#DIV/0!</v>
      </c>
      <c r="R3793" s="6" t="e">
        <f t="shared" si="357"/>
        <v>#DIV/0!</v>
      </c>
      <c r="S3793" t="str">
        <f t="shared" si="358"/>
        <v>theater</v>
      </c>
      <c r="T3793" s="7" t="str">
        <f t="shared" si="359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354"/>
        <v>42200.197013888886</v>
      </c>
      <c r="K3794">
        <v>1434365022</v>
      </c>
      <c r="L3794" s="11">
        <f t="shared" si="355"/>
        <v>42170.197013888886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356"/>
        <v>357.14285714285717</v>
      </c>
      <c r="R3794" s="6">
        <f t="shared" si="357"/>
        <v>17.5</v>
      </c>
      <c r="S3794" t="str">
        <f t="shared" si="358"/>
        <v>theater</v>
      </c>
      <c r="T3794" s="7" t="str">
        <f t="shared" si="359"/>
        <v>musical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354"/>
        <v>41989.688993055555</v>
      </c>
      <c r="K3795">
        <v>1416954729</v>
      </c>
      <c r="L3795" s="11">
        <f t="shared" si="355"/>
        <v>41968.688993055555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356"/>
        <v>1.6762452107279693</v>
      </c>
      <c r="R3795" s="6">
        <f t="shared" si="357"/>
        <v>174</v>
      </c>
      <c r="S3795" t="str">
        <f t="shared" si="358"/>
        <v>theater</v>
      </c>
      <c r="T3795" s="7" t="str">
        <f t="shared" si="359"/>
        <v>musical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354"/>
        <v>42162.33048611111</v>
      </c>
      <c r="K3796">
        <v>1431093354</v>
      </c>
      <c r="L3796" s="11">
        <f t="shared" si="355"/>
        <v>42132.33048611111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356"/>
        <v>100</v>
      </c>
      <c r="R3796" s="6">
        <f t="shared" si="357"/>
        <v>50</v>
      </c>
      <c r="S3796" t="str">
        <f t="shared" si="358"/>
        <v>theater</v>
      </c>
      <c r="T3796" s="7" t="str">
        <f t="shared" si="359"/>
        <v>musical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354"/>
        <v>42244.6875</v>
      </c>
      <c r="K3797">
        <v>1437042490</v>
      </c>
      <c r="L3797" s="11">
        <f t="shared" si="355"/>
        <v>42201.186226851853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356"/>
        <v>60</v>
      </c>
      <c r="R3797" s="6">
        <f t="shared" si="357"/>
        <v>5</v>
      </c>
      <c r="S3797" t="str">
        <f t="shared" si="358"/>
        <v>theater</v>
      </c>
      <c r="T3797" s="7" t="str">
        <f t="shared" si="359"/>
        <v>musical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354"/>
        <v>42748.779583333337</v>
      </c>
      <c r="K3798">
        <v>1479170556</v>
      </c>
      <c r="L3798" s="11">
        <f t="shared" si="355"/>
        <v>42688.779583333337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356"/>
        <v>22500</v>
      </c>
      <c r="R3798" s="6">
        <f t="shared" si="357"/>
        <v>1</v>
      </c>
      <c r="S3798" t="str">
        <f t="shared" si="358"/>
        <v>theater</v>
      </c>
      <c r="T3798" s="7" t="str">
        <f t="shared" si="359"/>
        <v>musical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354"/>
        <v>42114.631539351853</v>
      </c>
      <c r="K3799">
        <v>1426972165</v>
      </c>
      <c r="L3799" s="11">
        <f t="shared" si="355"/>
        <v>42084.631539351853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356"/>
        <v>1.1152416356877324</v>
      </c>
      <c r="R3799" s="6">
        <f t="shared" si="357"/>
        <v>145.40540540540542</v>
      </c>
      <c r="S3799" t="str">
        <f t="shared" si="358"/>
        <v>theater</v>
      </c>
      <c r="T3799" s="7" t="str">
        <f t="shared" si="359"/>
        <v>musical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354"/>
        <v>41861.472777777773</v>
      </c>
      <c r="K3800">
        <v>1405099248</v>
      </c>
      <c r="L3800" s="11">
        <f t="shared" si="355"/>
        <v>41831.472777777773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356"/>
        <v>68.292682926829272</v>
      </c>
      <c r="R3800" s="6">
        <f t="shared" si="357"/>
        <v>205</v>
      </c>
      <c r="S3800" t="str">
        <f t="shared" si="358"/>
        <v>theater</v>
      </c>
      <c r="T3800" s="7" t="str">
        <f t="shared" si="359"/>
        <v>musical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354"/>
        <v>42440.68105324074</v>
      </c>
      <c r="K3801">
        <v>1455142843</v>
      </c>
      <c r="L3801" s="11">
        <f t="shared" si="355"/>
        <v>42410.68105324074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356"/>
        <v>24.875621890547265</v>
      </c>
      <c r="R3801" s="6">
        <f t="shared" si="357"/>
        <v>100.5</v>
      </c>
      <c r="S3801" t="str">
        <f t="shared" si="358"/>
        <v>theater</v>
      </c>
      <c r="T3801" s="7" t="str">
        <f t="shared" si="359"/>
        <v>musical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354"/>
        <v>42014.957638888889</v>
      </c>
      <c r="K3802">
        <v>1418146883</v>
      </c>
      <c r="L3802" s="11">
        <f t="shared" si="355"/>
        <v>41982.487071759257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356"/>
        <v>24.971623155505107</v>
      </c>
      <c r="R3802" s="6">
        <f t="shared" si="357"/>
        <v>55.0625</v>
      </c>
      <c r="S3802" t="str">
        <f t="shared" si="358"/>
        <v>theater</v>
      </c>
      <c r="T3802" s="7" t="str">
        <f t="shared" si="359"/>
        <v>musical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354"/>
        <v>42006.426111111112</v>
      </c>
      <c r="K3803">
        <v>1417536816</v>
      </c>
      <c r="L3803" s="11">
        <f t="shared" si="355"/>
        <v>41975.426111111112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356"/>
        <v>11.737089201877934</v>
      </c>
      <c r="R3803" s="6">
        <f t="shared" si="357"/>
        <v>47.333333333333336</v>
      </c>
      <c r="S3803" t="str">
        <f t="shared" si="358"/>
        <v>theater</v>
      </c>
      <c r="T3803" s="7" t="str">
        <f t="shared" si="359"/>
        <v>musical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354"/>
        <v>42298.876226851848</v>
      </c>
      <c r="K3804">
        <v>1442890906</v>
      </c>
      <c r="L3804" s="11">
        <f t="shared" si="355"/>
        <v>42268.876226851848</v>
      </c>
      <c r="M3804" t="b">
        <v>0</v>
      </c>
      <c r="N3804">
        <v>0</v>
      </c>
      <c r="O3804" t="b">
        <v>0</v>
      </c>
      <c r="P3804" t="s">
        <v>8305</v>
      </c>
      <c r="Q3804" s="5" t="e">
        <f t="shared" si="356"/>
        <v>#DIV/0!</v>
      </c>
      <c r="R3804" s="6" t="e">
        <f t="shared" si="357"/>
        <v>#DIV/0!</v>
      </c>
      <c r="S3804" t="str">
        <f t="shared" si="358"/>
        <v>theater</v>
      </c>
      <c r="T3804" s="7" t="str">
        <f t="shared" si="359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354"/>
        <v>42433.721851851849</v>
      </c>
      <c r="K3805">
        <v>1454541568</v>
      </c>
      <c r="L3805" s="11">
        <f t="shared" si="355"/>
        <v>42403.721851851849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356"/>
        <v>5.0890585241730282</v>
      </c>
      <c r="R3805" s="6">
        <f t="shared" si="357"/>
        <v>58.95</v>
      </c>
      <c r="S3805" t="str">
        <f t="shared" si="358"/>
        <v>theater</v>
      </c>
      <c r="T3805" s="7" t="str">
        <f t="shared" si="359"/>
        <v>musical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354"/>
        <v>42582.041666666672</v>
      </c>
      <c r="K3806">
        <v>1465172024</v>
      </c>
      <c r="L3806" s="11">
        <f t="shared" si="355"/>
        <v>42526.75953703704</v>
      </c>
      <c r="M3806" t="b">
        <v>0</v>
      </c>
      <c r="N3806">
        <v>0</v>
      </c>
      <c r="O3806" t="b">
        <v>0</v>
      </c>
      <c r="P3806" t="s">
        <v>8305</v>
      </c>
      <c r="Q3806" s="5" t="e">
        <f t="shared" si="356"/>
        <v>#DIV/0!</v>
      </c>
      <c r="R3806" s="6" t="e">
        <f t="shared" si="357"/>
        <v>#DIV/0!</v>
      </c>
      <c r="S3806" t="str">
        <f t="shared" si="358"/>
        <v>theater</v>
      </c>
      <c r="T3806" s="7" t="str">
        <f t="shared" si="359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354"/>
        <v>41909.637037037035</v>
      </c>
      <c r="K3807">
        <v>1406668640</v>
      </c>
      <c r="L3807" s="11">
        <f t="shared" si="355"/>
        <v>41849.637037037035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356"/>
        <v>50000</v>
      </c>
      <c r="R3807" s="6">
        <f t="shared" si="357"/>
        <v>1.5</v>
      </c>
      <c r="S3807" t="str">
        <f t="shared" si="358"/>
        <v>theater</v>
      </c>
      <c r="T3807" s="7" t="str">
        <f t="shared" si="359"/>
        <v>musical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354"/>
        <v>41819.009039351848</v>
      </c>
      <c r="K3808">
        <v>1402294381</v>
      </c>
      <c r="L3808" s="11">
        <f t="shared" si="355"/>
        <v>41799.009039351848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356"/>
        <v>1500</v>
      </c>
      <c r="R3808" s="6">
        <f t="shared" si="357"/>
        <v>5</v>
      </c>
      <c r="S3808" t="str">
        <f t="shared" si="358"/>
        <v>theater</v>
      </c>
      <c r="T3808" s="7" t="str">
        <f t="shared" si="359"/>
        <v>musical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354"/>
        <v>42097.659016203703</v>
      </c>
      <c r="K3809">
        <v>1427492939</v>
      </c>
      <c r="L3809" s="11">
        <f t="shared" si="355"/>
        <v>42090.659016203703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356"/>
        <v>3.2967032967032965</v>
      </c>
      <c r="R3809" s="6">
        <f t="shared" si="357"/>
        <v>50.555555555555557</v>
      </c>
      <c r="S3809" t="str">
        <f t="shared" si="358"/>
        <v>theater</v>
      </c>
      <c r="T3809" s="7" t="str">
        <f t="shared" si="359"/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354"/>
        <v>42119.162256944444</v>
      </c>
      <c r="K3810">
        <v>1424775219</v>
      </c>
      <c r="L3810" s="11">
        <f t="shared" si="355"/>
        <v>42059.203923611116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356"/>
        <v>1</v>
      </c>
      <c r="R3810" s="6">
        <f t="shared" si="357"/>
        <v>41.666666666666664</v>
      </c>
      <c r="S3810" t="str">
        <f t="shared" si="358"/>
        <v>theater</v>
      </c>
      <c r="T3810" s="7" t="str">
        <f t="shared" si="359"/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354"/>
        <v>41850.708333333336</v>
      </c>
      <c r="K3811">
        <v>1402403907</v>
      </c>
      <c r="L3811" s="11">
        <f t="shared" si="355"/>
        <v>41800.276701388888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356"/>
        <v>0.98765432098765427</v>
      </c>
      <c r="R3811" s="6">
        <f t="shared" si="357"/>
        <v>53.289473684210527</v>
      </c>
      <c r="S3811" t="str">
        <f t="shared" si="358"/>
        <v>theater</v>
      </c>
      <c r="T3811" s="7" t="str">
        <f t="shared" si="359"/>
        <v>plays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354"/>
        <v>42084.557384259257</v>
      </c>
      <c r="K3812">
        <v>1424377358</v>
      </c>
      <c r="L3812" s="11">
        <f t="shared" si="355"/>
        <v>42054.599050925928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356"/>
        <v>0.8214676889375685</v>
      </c>
      <c r="R3812" s="6">
        <f t="shared" si="357"/>
        <v>70.230769230769226</v>
      </c>
      <c r="S3812" t="str">
        <f t="shared" si="358"/>
        <v>theater</v>
      </c>
      <c r="T3812" s="7" t="str">
        <f t="shared" si="359"/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354"/>
        <v>42521.208333333328</v>
      </c>
      <c r="K3813">
        <v>1461769373</v>
      </c>
      <c r="L3813" s="11">
        <f t="shared" si="355"/>
        <v>42487.37700231481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356"/>
        <v>0.30303030303030304</v>
      </c>
      <c r="R3813" s="6">
        <f t="shared" si="357"/>
        <v>43.421052631578945</v>
      </c>
      <c r="S3813" t="str">
        <f t="shared" si="358"/>
        <v>theater</v>
      </c>
      <c r="T3813" s="7" t="str">
        <f t="shared" si="359"/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354"/>
        <v>42155.915972222225</v>
      </c>
      <c r="K3814">
        <v>1429120908</v>
      </c>
      <c r="L3814" s="11">
        <f t="shared" si="355"/>
        <v>42109.501250000001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356"/>
        <v>0.91282519397535367</v>
      </c>
      <c r="R3814" s="6">
        <f t="shared" si="357"/>
        <v>199.18181818181819</v>
      </c>
      <c r="S3814" t="str">
        <f t="shared" si="358"/>
        <v>theater</v>
      </c>
      <c r="T3814" s="7" t="str">
        <f t="shared" si="359"/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354"/>
        <v>42535.654861111107</v>
      </c>
      <c r="K3815">
        <v>1462603021</v>
      </c>
      <c r="L3815" s="11">
        <f t="shared" si="355"/>
        <v>42497.025706018518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356"/>
        <v>0.99057071023919929</v>
      </c>
      <c r="R3815" s="6">
        <f t="shared" si="357"/>
        <v>78.518148148148143</v>
      </c>
      <c r="S3815" t="str">
        <f t="shared" si="358"/>
        <v>theater</v>
      </c>
      <c r="T3815" s="7" t="str">
        <f t="shared" si="359"/>
        <v>plays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354"/>
        <v>42094.915972222225</v>
      </c>
      <c r="K3816">
        <v>1424727712</v>
      </c>
      <c r="L3816" s="11">
        <f t="shared" si="355"/>
        <v>42058.654074074075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356"/>
        <v>0.71360608943862991</v>
      </c>
      <c r="R3816" s="6">
        <f t="shared" si="357"/>
        <v>61.823529411764703</v>
      </c>
      <c r="S3816" t="str">
        <f t="shared" si="358"/>
        <v>theater</v>
      </c>
      <c r="T3816" s="7" t="str">
        <f t="shared" si="359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354"/>
        <v>42236.708333333328</v>
      </c>
      <c r="K3817">
        <v>1437545657</v>
      </c>
      <c r="L3817" s="11">
        <f t="shared" si="355"/>
        <v>42207.009918981479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356"/>
        <v>0.99999000009999905</v>
      </c>
      <c r="R3817" s="6">
        <f t="shared" si="357"/>
        <v>50.000500000000002</v>
      </c>
      <c r="S3817" t="str">
        <f t="shared" si="358"/>
        <v>theater</v>
      </c>
      <c r="T3817" s="7" t="str">
        <f t="shared" si="359"/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354"/>
        <v>41837.440081018518</v>
      </c>
      <c r="K3818">
        <v>1403022823</v>
      </c>
      <c r="L3818" s="11">
        <f t="shared" si="355"/>
        <v>41807.440081018518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356"/>
        <v>0.83865881682014121</v>
      </c>
      <c r="R3818" s="6">
        <f t="shared" si="357"/>
        <v>48.339729729729726</v>
      </c>
      <c r="S3818" t="str">
        <f t="shared" si="358"/>
        <v>theater</v>
      </c>
      <c r="T3818" s="7" t="str">
        <f t="shared" si="359"/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354"/>
        <v>42300.915972222225</v>
      </c>
      <c r="K3819">
        <v>1444236216</v>
      </c>
      <c r="L3819" s="11">
        <f t="shared" si="355"/>
        <v>42284.44694444444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356"/>
        <v>0.93240093240093236</v>
      </c>
      <c r="R3819" s="6">
        <f t="shared" si="357"/>
        <v>107.25</v>
      </c>
      <c r="S3819" t="str">
        <f t="shared" si="358"/>
        <v>theater</v>
      </c>
      <c r="T3819" s="7" t="str">
        <f t="shared" si="359"/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354"/>
        <v>42075.550717592589</v>
      </c>
      <c r="K3820">
        <v>1423599182</v>
      </c>
      <c r="L3820" s="11">
        <f t="shared" si="355"/>
        <v>42045.59238425926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356"/>
        <v>0.43859649122807015</v>
      </c>
      <c r="R3820" s="6">
        <f t="shared" si="357"/>
        <v>57</v>
      </c>
      <c r="S3820" t="str">
        <f t="shared" si="358"/>
        <v>theater</v>
      </c>
      <c r="T3820" s="7" t="str">
        <f t="shared" si="359"/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354"/>
        <v>42202.626388888893</v>
      </c>
      <c r="K3821">
        <v>1435554104</v>
      </c>
      <c r="L3821" s="11">
        <f t="shared" si="355"/>
        <v>42183.959537037037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356"/>
        <v>0.93984962406015038</v>
      </c>
      <c r="R3821" s="6">
        <f t="shared" si="357"/>
        <v>40.92307692307692</v>
      </c>
      <c r="S3821" t="str">
        <f t="shared" si="358"/>
        <v>theater</v>
      </c>
      <c r="T3821" s="7" t="str">
        <f t="shared" si="359"/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354"/>
        <v>42190.401817129634</v>
      </c>
      <c r="K3822">
        <v>1433518717</v>
      </c>
      <c r="L3822" s="11">
        <f t="shared" si="355"/>
        <v>42160.401817129634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356"/>
        <v>0.69767441860465118</v>
      </c>
      <c r="R3822" s="6">
        <f t="shared" si="357"/>
        <v>21.5</v>
      </c>
      <c r="S3822" t="str">
        <f t="shared" si="358"/>
        <v>theater</v>
      </c>
      <c r="T3822" s="7" t="str">
        <f t="shared" si="359"/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354"/>
        <v>42372.930636574078</v>
      </c>
      <c r="K3823">
        <v>1449116407</v>
      </c>
      <c r="L3823" s="11">
        <f t="shared" si="355"/>
        <v>42340.930636574078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356"/>
        <v>0.95654550423613005</v>
      </c>
      <c r="R3823" s="6">
        <f t="shared" si="357"/>
        <v>79.543478260869563</v>
      </c>
      <c r="S3823" t="str">
        <f t="shared" si="358"/>
        <v>theater</v>
      </c>
      <c r="T3823" s="7" t="str">
        <f t="shared" si="359"/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354"/>
        <v>42388.707638888889</v>
      </c>
      <c r="K3824">
        <v>1448136417</v>
      </c>
      <c r="L3824" s="11">
        <f t="shared" si="355"/>
        <v>42329.588159722218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356"/>
        <v>0.90892564988183966</v>
      </c>
      <c r="R3824" s="6">
        <f t="shared" si="357"/>
        <v>72.381578947368425</v>
      </c>
      <c r="S3824" t="str">
        <f t="shared" si="358"/>
        <v>theater</v>
      </c>
      <c r="T3824" s="7" t="str">
        <f t="shared" si="359"/>
        <v>plays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354"/>
        <v>42204.915972222225</v>
      </c>
      <c r="K3825">
        <v>1434405044</v>
      </c>
      <c r="L3825" s="11">
        <f t="shared" si="355"/>
        <v>42170.660231481481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356"/>
        <v>0.94339622641509435</v>
      </c>
      <c r="R3825" s="6">
        <f t="shared" si="357"/>
        <v>64.634146341463421</v>
      </c>
      <c r="S3825" t="str">
        <f t="shared" si="358"/>
        <v>theater</v>
      </c>
      <c r="T3825" s="7" t="str">
        <f t="shared" si="359"/>
        <v>plays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354"/>
        <v>42583.320138888885</v>
      </c>
      <c r="K3826">
        <v>1469026903</v>
      </c>
      <c r="L3826" s="11">
        <f t="shared" si="355"/>
        <v>42571.376192129625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356"/>
        <v>0.92592592592592593</v>
      </c>
      <c r="R3826" s="6">
        <f t="shared" si="357"/>
        <v>38.571428571428569</v>
      </c>
      <c r="S3826" t="str">
        <f t="shared" si="358"/>
        <v>theater</v>
      </c>
      <c r="T3826" s="7" t="str">
        <f t="shared" si="359"/>
        <v>plays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354"/>
        <v>42171.819606481484</v>
      </c>
      <c r="K3827">
        <v>1432690814</v>
      </c>
      <c r="L3827" s="11">
        <f t="shared" si="355"/>
        <v>42150.819606481484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356"/>
        <v>0.94858660595712385</v>
      </c>
      <c r="R3827" s="6">
        <f t="shared" si="357"/>
        <v>107.57142857142857</v>
      </c>
      <c r="S3827" t="str">
        <f t="shared" si="358"/>
        <v>theater</v>
      </c>
      <c r="T3827" s="7" t="str">
        <f t="shared" si="359"/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354"/>
        <v>42131.173541666663</v>
      </c>
      <c r="K3828">
        <v>1428401394</v>
      </c>
      <c r="L3828" s="11">
        <f t="shared" si="355"/>
        <v>42101.173541666663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356"/>
        <v>0.83916083916083917</v>
      </c>
      <c r="R3828" s="6">
        <f t="shared" si="357"/>
        <v>27.5</v>
      </c>
      <c r="S3828" t="str">
        <f t="shared" si="358"/>
        <v>theater</v>
      </c>
      <c r="T3828" s="7" t="str">
        <f t="shared" si="359"/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354"/>
        <v>42089.75</v>
      </c>
      <c r="K3829">
        <v>1422656201</v>
      </c>
      <c r="L3829" s="11">
        <f t="shared" si="355"/>
        <v>42034.678252314814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356"/>
        <v>0.65502183406113534</v>
      </c>
      <c r="R3829" s="6">
        <f t="shared" si="357"/>
        <v>70.461538461538467</v>
      </c>
      <c r="S3829" t="str">
        <f t="shared" si="358"/>
        <v>theater</v>
      </c>
      <c r="T3829" s="7" t="str">
        <f t="shared" si="359"/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354"/>
        <v>42004.319293981476</v>
      </c>
      <c r="K3830">
        <v>1414845587</v>
      </c>
      <c r="L3830" s="11">
        <f t="shared" si="355"/>
        <v>41944.277627314819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356"/>
        <v>1</v>
      </c>
      <c r="R3830" s="6">
        <f t="shared" si="357"/>
        <v>178.57142857142858</v>
      </c>
      <c r="S3830" t="str">
        <f t="shared" si="358"/>
        <v>theater</v>
      </c>
      <c r="T3830" s="7" t="str">
        <f t="shared" si="359"/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354"/>
        <v>42613.615405092598</v>
      </c>
      <c r="K3831">
        <v>1470948371</v>
      </c>
      <c r="L3831" s="11">
        <f t="shared" si="355"/>
        <v>42593.615405092598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356"/>
        <v>0.99800399201596801</v>
      </c>
      <c r="R3831" s="6">
        <f t="shared" si="357"/>
        <v>62.625</v>
      </c>
      <c r="S3831" t="str">
        <f t="shared" si="358"/>
        <v>theater</v>
      </c>
      <c r="T3831" s="7" t="str">
        <f t="shared" si="359"/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354"/>
        <v>42517.490868055553</v>
      </c>
      <c r="K3832">
        <v>1463161611</v>
      </c>
      <c r="L3832" s="11">
        <f t="shared" si="355"/>
        <v>42503.490868055553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356"/>
        <v>0.44444444444444442</v>
      </c>
      <c r="R3832" s="6">
        <f t="shared" si="357"/>
        <v>75</v>
      </c>
      <c r="S3832" t="str">
        <f t="shared" si="358"/>
        <v>theater</v>
      </c>
      <c r="T3832" s="7" t="str">
        <f t="shared" si="359"/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354"/>
        <v>41948.640567129631</v>
      </c>
      <c r="K3833">
        <v>1413404545</v>
      </c>
      <c r="L3833" s="11">
        <f t="shared" si="355"/>
        <v>41927.598900462966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356"/>
        <v>0.94320046782743205</v>
      </c>
      <c r="R3833" s="6">
        <f t="shared" si="357"/>
        <v>58.901111111111113</v>
      </c>
      <c r="S3833" t="str">
        <f t="shared" si="358"/>
        <v>theater</v>
      </c>
      <c r="T3833" s="7" t="str">
        <f t="shared" si="359"/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354"/>
        <v>42419.864988425921</v>
      </c>
      <c r="K3834">
        <v>1452048335</v>
      </c>
      <c r="L3834" s="11">
        <f t="shared" si="355"/>
        <v>42374.864988425921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356"/>
        <v>0.95541401273885351</v>
      </c>
      <c r="R3834" s="6">
        <f t="shared" si="357"/>
        <v>139.55555555555554</v>
      </c>
      <c r="S3834" t="str">
        <f t="shared" si="358"/>
        <v>theater</v>
      </c>
      <c r="T3834" s="7" t="str">
        <f t="shared" si="359"/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354"/>
        <v>41974.547916666663</v>
      </c>
      <c r="K3835">
        <v>1416516972</v>
      </c>
      <c r="L3835" s="11">
        <f t="shared" si="355"/>
        <v>41963.622361111113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356"/>
        <v>0.8571428571428571</v>
      </c>
      <c r="R3835" s="6">
        <f t="shared" si="357"/>
        <v>70</v>
      </c>
      <c r="S3835" t="str">
        <f t="shared" si="358"/>
        <v>theater</v>
      </c>
      <c r="T3835" s="7" t="str">
        <f t="shared" si="359"/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354"/>
        <v>42173.195219907408</v>
      </c>
      <c r="K3836">
        <v>1432032067</v>
      </c>
      <c r="L3836" s="11">
        <f t="shared" si="355"/>
        <v>42143.195219907408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356"/>
        <v>0.9171507184347294</v>
      </c>
      <c r="R3836" s="6">
        <f t="shared" si="357"/>
        <v>57.385964912280699</v>
      </c>
      <c r="S3836" t="str">
        <f t="shared" si="358"/>
        <v>theater</v>
      </c>
      <c r="T3836" s="7" t="str">
        <f t="shared" si="359"/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354"/>
        <v>42481.69222222222</v>
      </c>
      <c r="K3837">
        <v>1459463808</v>
      </c>
      <c r="L3837" s="11">
        <f t="shared" si="355"/>
        <v>42460.69222222222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356"/>
        <v>0.625</v>
      </c>
      <c r="R3837" s="6">
        <f t="shared" si="357"/>
        <v>40</v>
      </c>
      <c r="S3837" t="str">
        <f t="shared" si="358"/>
        <v>theater</v>
      </c>
      <c r="T3837" s="7" t="str">
        <f t="shared" si="359"/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354"/>
        <v>42584.922916666663</v>
      </c>
      <c r="K3838">
        <v>1467497652</v>
      </c>
      <c r="L3838" s="11">
        <f t="shared" si="355"/>
        <v>42553.676527777774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356"/>
        <v>0.88888888888888884</v>
      </c>
      <c r="R3838" s="6">
        <f t="shared" si="357"/>
        <v>64.285714285714292</v>
      </c>
      <c r="S3838" t="str">
        <f t="shared" si="358"/>
        <v>theater</v>
      </c>
      <c r="T3838" s="7" t="str">
        <f t="shared" si="359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354"/>
        <v>42188.515717592592</v>
      </c>
      <c r="K3839">
        <v>1432837358</v>
      </c>
      <c r="L3839" s="11">
        <f t="shared" si="355"/>
        <v>42152.515717592592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356"/>
        <v>0.97943192948090108</v>
      </c>
      <c r="R3839" s="6">
        <f t="shared" si="357"/>
        <v>120.11764705882354</v>
      </c>
      <c r="S3839" t="str">
        <f t="shared" si="358"/>
        <v>theater</v>
      </c>
      <c r="T3839" s="7" t="str">
        <f t="shared" si="359"/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354"/>
        <v>42146.460752314815</v>
      </c>
      <c r="K3840">
        <v>1429722209</v>
      </c>
      <c r="L3840" s="11">
        <f t="shared" si="355"/>
        <v>42116.460752314815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356"/>
        <v>0.99182734269618344</v>
      </c>
      <c r="R3840" s="6">
        <f t="shared" si="357"/>
        <v>1008.24</v>
      </c>
      <c r="S3840" t="str">
        <f t="shared" si="358"/>
        <v>theater</v>
      </c>
      <c r="T3840" s="7" t="str">
        <f t="shared" si="359"/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354"/>
        <v>42214.892638888894</v>
      </c>
      <c r="K3841">
        <v>1433042724</v>
      </c>
      <c r="L3841" s="11">
        <f t="shared" si="355"/>
        <v>42154.892638888894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356"/>
        <v>0.98765432098765427</v>
      </c>
      <c r="R3841" s="6">
        <f t="shared" si="357"/>
        <v>63.28125</v>
      </c>
      <c r="S3841" t="str">
        <f t="shared" si="358"/>
        <v>theater</v>
      </c>
      <c r="T3841" s="7" t="str">
        <f t="shared" si="359"/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354"/>
        <v>42457.410057870366</v>
      </c>
      <c r="K3842">
        <v>1457023829</v>
      </c>
      <c r="L3842" s="11">
        <f t="shared" si="355"/>
        <v>42432.451724537037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356"/>
        <v>1.5384615384615385E-2</v>
      </c>
      <c r="R3842" s="6">
        <f t="shared" si="357"/>
        <v>21.666666666666668</v>
      </c>
      <c r="S3842" t="str">
        <f t="shared" si="358"/>
        <v>theater</v>
      </c>
      <c r="T3842" s="7" t="str">
        <f t="shared" si="359"/>
        <v>plays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360">(I3843/86400)+25569+(-6/24)</f>
        <v>41840.535729166666</v>
      </c>
      <c r="K3843">
        <v>1400698287</v>
      </c>
      <c r="L3843" s="11">
        <f t="shared" ref="L3843:L3906" si="361">(K3843/86400)+25569+(-6/24)</f>
        <v>41780.535729166666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362">D3843/E3843</f>
        <v>11.467889908256881</v>
      </c>
      <c r="R3843" s="6">
        <f t="shared" ref="R3843:R3906" si="363">E3843/N3843</f>
        <v>25.647058823529413</v>
      </c>
      <c r="S3843" t="str">
        <f t="shared" ref="S3843:S3906" si="364">LEFT(P3843,SEARCH("/",P3843,1)-1)</f>
        <v>theater</v>
      </c>
      <c r="T3843" s="7" t="str">
        <f t="shared" ref="T3843:T3906" si="365">RIGHT(P3843,LEN(P3843) - SEARCH("/", P3843, SEARCH("/", P3843)))</f>
        <v>plays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360"/>
        <v>41770.243657407409</v>
      </c>
      <c r="K3844">
        <v>1397217052</v>
      </c>
      <c r="L3844" s="11">
        <f t="shared" si="361"/>
        <v>41740.243657407409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362"/>
        <v>4.557885141294439</v>
      </c>
      <c r="R3844" s="6">
        <f t="shared" si="363"/>
        <v>47.695652173913047</v>
      </c>
      <c r="S3844" t="str">
        <f t="shared" si="364"/>
        <v>theater</v>
      </c>
      <c r="T3844" s="7" t="str">
        <f t="shared" si="365"/>
        <v>plays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360"/>
        <v>41790.822500000002</v>
      </c>
      <c r="K3845">
        <v>1399427064</v>
      </c>
      <c r="L3845" s="11">
        <f t="shared" si="361"/>
        <v>41765.822500000002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362"/>
        <v>4.694835680751174</v>
      </c>
      <c r="R3845" s="6">
        <f t="shared" si="363"/>
        <v>56.05263157894737</v>
      </c>
      <c r="S3845" t="str">
        <f t="shared" si="364"/>
        <v>theater</v>
      </c>
      <c r="T3845" s="7" t="str">
        <f t="shared" si="365"/>
        <v>plays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360"/>
        <v>41793.040972222225</v>
      </c>
      <c r="K3846">
        <v>1399474134</v>
      </c>
      <c r="L3846" s="11">
        <f t="shared" si="361"/>
        <v>41766.367291666669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362"/>
        <v>2.4102311854402361</v>
      </c>
      <c r="R3846" s="6">
        <f t="shared" si="363"/>
        <v>81.319999999999993</v>
      </c>
      <c r="S3846" t="str">
        <f t="shared" si="364"/>
        <v>theater</v>
      </c>
      <c r="T3846" s="7" t="str">
        <f t="shared" si="365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360"/>
        <v>42278.377013888894</v>
      </c>
      <c r="K3847">
        <v>1441119774</v>
      </c>
      <c r="L3847" s="11">
        <f t="shared" si="361"/>
        <v>42248.377013888894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362"/>
        <v>47.505938242280287</v>
      </c>
      <c r="R3847" s="6">
        <f t="shared" si="363"/>
        <v>70.166666666666671</v>
      </c>
      <c r="S3847" t="str">
        <f t="shared" si="364"/>
        <v>theater</v>
      </c>
      <c r="T3847" s="7" t="str">
        <f t="shared" si="365"/>
        <v>plays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360"/>
        <v>41916.040972222225</v>
      </c>
      <c r="K3848">
        <v>1409721542</v>
      </c>
      <c r="L3848" s="11">
        <f t="shared" si="361"/>
        <v>41884.971550925926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362"/>
        <v>37.037037037037038</v>
      </c>
      <c r="R3848" s="6">
        <f t="shared" si="363"/>
        <v>23.625</v>
      </c>
      <c r="S3848" t="str">
        <f t="shared" si="364"/>
        <v>theater</v>
      </c>
      <c r="T3848" s="7" t="str">
        <f t="shared" si="365"/>
        <v>plays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360"/>
        <v>42203.974432870367</v>
      </c>
      <c r="K3849">
        <v>1433395391</v>
      </c>
      <c r="L3849" s="11">
        <f t="shared" si="361"/>
        <v>42158.974432870367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362"/>
        <v>6.1873895109015908</v>
      </c>
      <c r="R3849" s="6">
        <f t="shared" si="363"/>
        <v>188.55555555555554</v>
      </c>
      <c r="S3849" t="str">
        <f t="shared" si="364"/>
        <v>theater</v>
      </c>
      <c r="T3849" s="7" t="str">
        <f t="shared" si="365"/>
        <v>plays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360"/>
        <v>42295.567002314812</v>
      </c>
      <c r="K3850">
        <v>1442604989</v>
      </c>
      <c r="L3850" s="11">
        <f t="shared" si="361"/>
        <v>42265.567002314812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362"/>
        <v>6.1061531235321747</v>
      </c>
      <c r="R3850" s="6">
        <f t="shared" si="363"/>
        <v>49.511627906976742</v>
      </c>
      <c r="S3850" t="str">
        <f t="shared" si="364"/>
        <v>theater</v>
      </c>
      <c r="T3850" s="7" t="str">
        <f t="shared" si="365"/>
        <v>plays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360"/>
        <v>42166.517175925925</v>
      </c>
      <c r="K3851">
        <v>1431455084</v>
      </c>
      <c r="L3851" s="11">
        <f t="shared" si="361"/>
        <v>42136.517175925925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362"/>
        <v>14.19782300047326</v>
      </c>
      <c r="R3851" s="6">
        <f t="shared" si="363"/>
        <v>75.464285714285708</v>
      </c>
      <c r="S3851" t="str">
        <f t="shared" si="364"/>
        <v>theater</v>
      </c>
      <c r="T3851" s="7" t="str">
        <f t="shared" si="365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360"/>
        <v>42004.874340277776</v>
      </c>
      <c r="K3852">
        <v>1417489143</v>
      </c>
      <c r="L3852" s="11">
        <f t="shared" si="361"/>
        <v>41974.874340277776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362"/>
        <v>26.315789473684209</v>
      </c>
      <c r="R3852" s="6">
        <f t="shared" si="363"/>
        <v>9.5</v>
      </c>
      <c r="S3852" t="str">
        <f t="shared" si="364"/>
        <v>theater</v>
      </c>
      <c r="T3852" s="7" t="str">
        <f t="shared" si="365"/>
        <v>plays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360"/>
        <v>42202.189571759256</v>
      </c>
      <c r="K3853">
        <v>1434537179</v>
      </c>
      <c r="L3853" s="11">
        <f t="shared" si="361"/>
        <v>42172.189571759256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362"/>
        <v>2.9342723004694835</v>
      </c>
      <c r="R3853" s="6">
        <f t="shared" si="363"/>
        <v>35.5</v>
      </c>
      <c r="S3853" t="str">
        <f t="shared" si="364"/>
        <v>theater</v>
      </c>
      <c r="T3853" s="7" t="str">
        <f t="shared" si="365"/>
        <v>plays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360"/>
        <v>42089.899027777778</v>
      </c>
      <c r="K3854">
        <v>1425270876</v>
      </c>
      <c r="L3854" s="11">
        <f t="shared" si="361"/>
        <v>42064.940694444449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362"/>
        <v>500</v>
      </c>
      <c r="R3854" s="6">
        <f t="shared" si="363"/>
        <v>10</v>
      </c>
      <c r="S3854" t="str">
        <f t="shared" si="364"/>
        <v>theater</v>
      </c>
      <c r="T3854" s="7" t="str">
        <f t="shared" si="365"/>
        <v>plays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360"/>
        <v>41883.59002314815</v>
      </c>
      <c r="K3855">
        <v>1406578178</v>
      </c>
      <c r="L3855" s="11">
        <f t="shared" si="361"/>
        <v>41848.59002314815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362"/>
        <v>3846.1538461538462</v>
      </c>
      <c r="R3855" s="6">
        <f t="shared" si="363"/>
        <v>13</v>
      </c>
      <c r="S3855" t="str">
        <f t="shared" si="364"/>
        <v>theater</v>
      </c>
      <c r="T3855" s="7" t="str">
        <f t="shared" si="365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360"/>
        <v>42133.634930555556</v>
      </c>
      <c r="K3856">
        <v>1428614058</v>
      </c>
      <c r="L3856" s="11">
        <f t="shared" si="361"/>
        <v>42103.634930555556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362"/>
        <v>6.1521252796420578</v>
      </c>
      <c r="R3856" s="6">
        <f t="shared" si="363"/>
        <v>89.4</v>
      </c>
      <c r="S3856" t="str">
        <f t="shared" si="364"/>
        <v>theater</v>
      </c>
      <c r="T3856" s="7" t="str">
        <f t="shared" si="365"/>
        <v>plays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360"/>
        <v>42089.679062499999</v>
      </c>
      <c r="K3857">
        <v>1424819871</v>
      </c>
      <c r="L3857" s="11">
        <f t="shared" si="361"/>
        <v>42059.720729166671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362"/>
        <v>40</v>
      </c>
      <c r="R3857" s="6">
        <f t="shared" si="363"/>
        <v>25</v>
      </c>
      <c r="S3857" t="str">
        <f t="shared" si="364"/>
        <v>theater</v>
      </c>
      <c r="T3857" s="7" t="str">
        <f t="shared" si="365"/>
        <v>plays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360"/>
        <v>42071.451423611114</v>
      </c>
      <c r="K3858">
        <v>1423245003</v>
      </c>
      <c r="L3858" s="11">
        <f t="shared" si="361"/>
        <v>42041.493090277778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362"/>
        <v>5000</v>
      </c>
      <c r="R3858" s="6">
        <f t="shared" si="363"/>
        <v>1</v>
      </c>
      <c r="S3858" t="str">
        <f t="shared" si="364"/>
        <v>theater</v>
      </c>
      <c r="T3858" s="7" t="str">
        <f t="shared" si="365"/>
        <v>plays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360"/>
        <v>41852.466666666667</v>
      </c>
      <c r="K3859">
        <v>1404927690</v>
      </c>
      <c r="L3859" s="11">
        <f t="shared" si="361"/>
        <v>41829.48715277778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362"/>
        <v>19.23076923076923</v>
      </c>
      <c r="R3859" s="6">
        <f t="shared" si="363"/>
        <v>65</v>
      </c>
      <c r="S3859" t="str">
        <f t="shared" si="364"/>
        <v>theater</v>
      </c>
      <c r="T3859" s="7" t="str">
        <f t="shared" si="365"/>
        <v>plays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360"/>
        <v>42146.625</v>
      </c>
      <c r="K3860">
        <v>1430734844</v>
      </c>
      <c r="L3860" s="11">
        <f t="shared" si="361"/>
        <v>42128.181064814809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362"/>
        <v>50</v>
      </c>
      <c r="R3860" s="6">
        <f t="shared" si="363"/>
        <v>10</v>
      </c>
      <c r="S3860" t="str">
        <f t="shared" si="364"/>
        <v>theater</v>
      </c>
      <c r="T3860" s="7" t="str">
        <f t="shared" si="365"/>
        <v>plays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360"/>
        <v>41815.625</v>
      </c>
      <c r="K3861">
        <v>1401485207</v>
      </c>
      <c r="L3861" s="11">
        <f t="shared" si="361"/>
        <v>41789.643599537041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362"/>
        <v>2500</v>
      </c>
      <c r="R3861" s="6">
        <f t="shared" si="363"/>
        <v>1</v>
      </c>
      <c r="S3861" t="str">
        <f t="shared" si="364"/>
        <v>theater</v>
      </c>
      <c r="T3861" s="7" t="str">
        <f t="shared" si="365"/>
        <v>plays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360"/>
        <v>41863.410995370374</v>
      </c>
      <c r="K3862">
        <v>1405266710</v>
      </c>
      <c r="L3862" s="11">
        <f t="shared" si="361"/>
        <v>41833.410995370374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362"/>
        <v>5.6603773584905657</v>
      </c>
      <c r="R3862" s="6">
        <f t="shared" si="363"/>
        <v>81.538461538461533</v>
      </c>
      <c r="S3862" t="str">
        <f t="shared" si="364"/>
        <v>theater</v>
      </c>
      <c r="T3862" s="7" t="str">
        <f t="shared" si="365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360"/>
        <v>41955.657638888893</v>
      </c>
      <c r="K3863">
        <v>1412258977</v>
      </c>
      <c r="L3863" s="11">
        <f t="shared" si="361"/>
        <v>41914.340011574073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362"/>
        <v>20</v>
      </c>
      <c r="R3863" s="6">
        <f t="shared" si="363"/>
        <v>100</v>
      </c>
      <c r="S3863" t="str">
        <f t="shared" si="364"/>
        <v>theater</v>
      </c>
      <c r="T3863" s="7" t="str">
        <f t="shared" si="365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360"/>
        <v>42625.457638888889</v>
      </c>
      <c r="K3864">
        <v>1472451356</v>
      </c>
      <c r="L3864" s="11">
        <f t="shared" si="361"/>
        <v>42611.011064814811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362"/>
        <v>7500</v>
      </c>
      <c r="R3864" s="6">
        <f t="shared" si="363"/>
        <v>1</v>
      </c>
      <c r="S3864" t="str">
        <f t="shared" si="364"/>
        <v>theater</v>
      </c>
      <c r="T3864" s="7" t="str">
        <f t="shared" si="365"/>
        <v>plays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360"/>
        <v>42313.424826388888</v>
      </c>
      <c r="K3865">
        <v>1441552305</v>
      </c>
      <c r="L3865" s="11">
        <f t="shared" si="361"/>
        <v>42253.383159722223</v>
      </c>
      <c r="M3865" t="b">
        <v>0</v>
      </c>
      <c r="N3865">
        <v>0</v>
      </c>
      <c r="O3865" t="b">
        <v>0</v>
      </c>
      <c r="P3865" t="s">
        <v>8271</v>
      </c>
      <c r="Q3865" s="5" t="e">
        <f t="shared" si="362"/>
        <v>#DIV/0!</v>
      </c>
      <c r="R3865" s="6" t="e">
        <f t="shared" si="363"/>
        <v>#DIV/0!</v>
      </c>
      <c r="S3865" t="str">
        <f t="shared" si="364"/>
        <v>theater</v>
      </c>
      <c r="T3865" s="7" t="str">
        <f t="shared" si="365"/>
        <v>plays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360"/>
        <v>42325.683495370366</v>
      </c>
      <c r="K3866">
        <v>1445203454</v>
      </c>
      <c r="L3866" s="11">
        <f t="shared" si="361"/>
        <v>42295.641828703709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362"/>
        <v>83.333333333333329</v>
      </c>
      <c r="R3866" s="6">
        <f t="shared" si="363"/>
        <v>20</v>
      </c>
      <c r="S3866" t="str">
        <f t="shared" si="364"/>
        <v>theater</v>
      </c>
      <c r="T3866" s="7" t="str">
        <f t="shared" si="365"/>
        <v>plays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360"/>
        <v>41880.979166666664</v>
      </c>
      <c r="K3867">
        <v>1405957098</v>
      </c>
      <c r="L3867" s="11">
        <f t="shared" si="361"/>
        <v>41841.401597222226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362"/>
        <v>3.7123076923076921</v>
      </c>
      <c r="R3867" s="6">
        <f t="shared" si="363"/>
        <v>46.428571428571431</v>
      </c>
      <c r="S3867" t="str">
        <f t="shared" si="364"/>
        <v>theater</v>
      </c>
      <c r="T3867" s="7" t="str">
        <f t="shared" si="365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360"/>
        <v>42451.895138888889</v>
      </c>
      <c r="K3868">
        <v>1454453021</v>
      </c>
      <c r="L3868" s="11">
        <f t="shared" si="361"/>
        <v>42402.697002314817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362"/>
        <v>181.81818181818181</v>
      </c>
      <c r="R3868" s="6">
        <f t="shared" si="363"/>
        <v>5.5</v>
      </c>
      <c r="S3868" t="str">
        <f t="shared" si="364"/>
        <v>theater</v>
      </c>
      <c r="T3868" s="7" t="str">
        <f t="shared" si="365"/>
        <v>plays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360"/>
        <v>42539.564108796301</v>
      </c>
      <c r="K3869">
        <v>1463686339</v>
      </c>
      <c r="L3869" s="11">
        <f t="shared" si="361"/>
        <v>42509.564108796301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362"/>
        <v>7.9681274900398407</v>
      </c>
      <c r="R3869" s="6">
        <f t="shared" si="363"/>
        <v>50.2</v>
      </c>
      <c r="S3869" t="str">
        <f t="shared" si="364"/>
        <v>theater</v>
      </c>
      <c r="T3869" s="7" t="str">
        <f t="shared" si="365"/>
        <v>plays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360"/>
        <v>41890.409780092596</v>
      </c>
      <c r="K3870">
        <v>1408031405</v>
      </c>
      <c r="L3870" s="11">
        <f t="shared" si="361"/>
        <v>41865.409780092596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362"/>
        <v>500</v>
      </c>
      <c r="R3870" s="6">
        <f t="shared" si="363"/>
        <v>10</v>
      </c>
      <c r="S3870" t="str">
        <f t="shared" si="364"/>
        <v>theater</v>
      </c>
      <c r="T3870" s="7" t="str">
        <f t="shared" si="365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360"/>
        <v>42076.882638888885</v>
      </c>
      <c r="K3871">
        <v>1423761792</v>
      </c>
      <c r="L3871" s="11">
        <f t="shared" si="361"/>
        <v>42047.474444444444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362"/>
        <v>29.006637168141594</v>
      </c>
      <c r="R3871" s="6">
        <f t="shared" si="363"/>
        <v>30.133333333333333</v>
      </c>
      <c r="S3871" t="str">
        <f t="shared" si="364"/>
        <v>theater</v>
      </c>
      <c r="T3871" s="7" t="str">
        <f t="shared" si="365"/>
        <v>musical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360"/>
        <v>41822.922199074077</v>
      </c>
      <c r="K3872">
        <v>1401768478</v>
      </c>
      <c r="L3872" s="11">
        <f t="shared" si="361"/>
        <v>41792.922199074077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362"/>
        <v>6.666666666666667</v>
      </c>
      <c r="R3872" s="6">
        <f t="shared" si="363"/>
        <v>150</v>
      </c>
      <c r="S3872" t="str">
        <f t="shared" si="364"/>
        <v>theater</v>
      </c>
      <c r="T3872" s="7" t="str">
        <f t="shared" si="365"/>
        <v>musical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360"/>
        <v>42823.489004629635</v>
      </c>
      <c r="K3873">
        <v>1485629050</v>
      </c>
      <c r="L3873" s="11">
        <f t="shared" si="361"/>
        <v>42763.530671296292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362"/>
        <v>37.5</v>
      </c>
      <c r="R3873" s="6">
        <f t="shared" si="363"/>
        <v>13.333333333333334</v>
      </c>
      <c r="S3873" t="str">
        <f t="shared" si="364"/>
        <v>theater</v>
      </c>
      <c r="T3873" s="7" t="str">
        <f t="shared" si="365"/>
        <v>musical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360"/>
        <v>42229.895787037036</v>
      </c>
      <c r="K3874">
        <v>1435202996</v>
      </c>
      <c r="L3874" s="11">
        <f t="shared" si="361"/>
        <v>42179.895787037036</v>
      </c>
      <c r="M3874" t="b">
        <v>0</v>
      </c>
      <c r="N3874">
        <v>0</v>
      </c>
      <c r="O3874" t="b">
        <v>0</v>
      </c>
      <c r="P3874" t="s">
        <v>8305</v>
      </c>
      <c r="Q3874" s="5" t="e">
        <f t="shared" si="362"/>
        <v>#DIV/0!</v>
      </c>
      <c r="R3874" s="6" t="e">
        <f t="shared" si="363"/>
        <v>#DIV/0!</v>
      </c>
      <c r="S3874" t="str">
        <f t="shared" si="364"/>
        <v>theater</v>
      </c>
      <c r="T3874" s="7" t="str">
        <f t="shared" si="365"/>
        <v>musical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360"/>
        <v>42285.446006944447</v>
      </c>
      <c r="K3875">
        <v>1441730535</v>
      </c>
      <c r="L3875" s="11">
        <f t="shared" si="361"/>
        <v>42255.446006944447</v>
      </c>
      <c r="M3875" t="b">
        <v>0</v>
      </c>
      <c r="N3875">
        <v>0</v>
      </c>
      <c r="O3875" t="b">
        <v>0</v>
      </c>
      <c r="P3875" t="s">
        <v>8305</v>
      </c>
      <c r="Q3875" s="5" t="e">
        <f t="shared" si="362"/>
        <v>#DIV/0!</v>
      </c>
      <c r="R3875" s="6" t="e">
        <f t="shared" si="363"/>
        <v>#DIV/0!</v>
      </c>
      <c r="S3875" t="str">
        <f t="shared" si="364"/>
        <v>theater</v>
      </c>
      <c r="T3875" s="7" t="str">
        <f t="shared" si="365"/>
        <v>musical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360"/>
        <v>42027.791666666672</v>
      </c>
      <c r="K3876">
        <v>1420244622</v>
      </c>
      <c r="L3876" s="11">
        <f t="shared" si="361"/>
        <v>42006.766458333332</v>
      </c>
      <c r="M3876" t="b">
        <v>0</v>
      </c>
      <c r="N3876">
        <v>0</v>
      </c>
      <c r="O3876" t="b">
        <v>0</v>
      </c>
      <c r="P3876" t="s">
        <v>8305</v>
      </c>
      <c r="Q3876" s="5" t="e">
        <f t="shared" si="362"/>
        <v>#DIV/0!</v>
      </c>
      <c r="R3876" s="6" t="e">
        <f t="shared" si="363"/>
        <v>#DIV/0!</v>
      </c>
      <c r="S3876" t="str">
        <f t="shared" si="364"/>
        <v>theater</v>
      </c>
      <c r="T3876" s="7" t="str">
        <f t="shared" si="365"/>
        <v>musical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360"/>
        <v>42616.166666666672</v>
      </c>
      <c r="K3877">
        <v>1472804365</v>
      </c>
      <c r="L3877" s="11">
        <f t="shared" si="361"/>
        <v>42615.096817129626</v>
      </c>
      <c r="M3877" t="b">
        <v>0</v>
      </c>
      <c r="N3877">
        <v>0</v>
      </c>
      <c r="O3877" t="b">
        <v>0</v>
      </c>
      <c r="P3877" t="s">
        <v>8305</v>
      </c>
      <c r="Q3877" s="5" t="e">
        <f t="shared" si="362"/>
        <v>#DIV/0!</v>
      </c>
      <c r="R3877" s="6" t="e">
        <f t="shared" si="363"/>
        <v>#DIV/0!</v>
      </c>
      <c r="S3877" t="str">
        <f t="shared" si="364"/>
        <v>theater</v>
      </c>
      <c r="T3877" s="7" t="str">
        <f t="shared" si="365"/>
        <v>musical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360"/>
        <v>42402.374166666668</v>
      </c>
      <c r="K3878">
        <v>1451833128</v>
      </c>
      <c r="L3878" s="11">
        <f t="shared" si="361"/>
        <v>42372.374166666668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362"/>
        <v>1.8941233608547838</v>
      </c>
      <c r="R3878" s="6">
        <f t="shared" si="363"/>
        <v>44.760869565217391</v>
      </c>
      <c r="S3878" t="str">
        <f t="shared" si="364"/>
        <v>theater</v>
      </c>
      <c r="T3878" s="7" t="str">
        <f t="shared" si="365"/>
        <v>musical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360"/>
        <v>42712.42768518519</v>
      </c>
      <c r="K3879">
        <v>1478621752</v>
      </c>
      <c r="L3879" s="11">
        <f t="shared" si="361"/>
        <v>42682.42768518519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362"/>
        <v>20.145044319097501</v>
      </c>
      <c r="R3879" s="6">
        <f t="shared" si="363"/>
        <v>88.642857142857139</v>
      </c>
      <c r="S3879" t="str">
        <f t="shared" si="364"/>
        <v>theater</v>
      </c>
      <c r="T3879" s="7" t="str">
        <f t="shared" si="365"/>
        <v>musical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360"/>
        <v>42184.915972222225</v>
      </c>
      <c r="K3880">
        <v>1433014746</v>
      </c>
      <c r="L3880" s="11">
        <f t="shared" si="361"/>
        <v>42154.568819444445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362"/>
        <v>1800</v>
      </c>
      <c r="R3880" s="6">
        <f t="shared" si="363"/>
        <v>10</v>
      </c>
      <c r="S3880" t="str">
        <f t="shared" si="364"/>
        <v>theater</v>
      </c>
      <c r="T3880" s="7" t="str">
        <f t="shared" si="365"/>
        <v>musical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360"/>
        <v>42029.611064814817</v>
      </c>
      <c r="K3881">
        <v>1419626396</v>
      </c>
      <c r="L3881" s="11">
        <f t="shared" si="361"/>
        <v>41999.611064814817</v>
      </c>
      <c r="M3881" t="b">
        <v>0</v>
      </c>
      <c r="N3881">
        <v>0</v>
      </c>
      <c r="O3881" t="b">
        <v>0</v>
      </c>
      <c r="P3881" t="s">
        <v>8305</v>
      </c>
      <c r="Q3881" s="5" t="e">
        <f t="shared" si="362"/>
        <v>#DIV/0!</v>
      </c>
      <c r="R3881" s="6" t="e">
        <f t="shared" si="363"/>
        <v>#DIV/0!</v>
      </c>
      <c r="S3881" t="str">
        <f t="shared" si="364"/>
        <v>theater</v>
      </c>
      <c r="T3881" s="7" t="str">
        <f t="shared" si="365"/>
        <v>musical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360"/>
        <v>41850.708333333336</v>
      </c>
      <c r="K3882">
        <v>1403724820</v>
      </c>
      <c r="L3882" s="11">
        <f t="shared" si="361"/>
        <v>41815.565046296295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362"/>
        <v>7.6530612244897958</v>
      </c>
      <c r="R3882" s="6">
        <f t="shared" si="363"/>
        <v>57.647058823529413</v>
      </c>
      <c r="S3882" t="str">
        <f t="shared" si="364"/>
        <v>theater</v>
      </c>
      <c r="T3882" s="7" t="str">
        <f t="shared" si="365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360"/>
        <v>42785.768506944441</v>
      </c>
      <c r="K3883">
        <v>1484958399</v>
      </c>
      <c r="L3883" s="11">
        <f t="shared" si="361"/>
        <v>42755.768506944441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362"/>
        <v>20</v>
      </c>
      <c r="R3883" s="6">
        <f t="shared" si="363"/>
        <v>25</v>
      </c>
      <c r="S3883" t="str">
        <f t="shared" si="364"/>
        <v>theater</v>
      </c>
      <c r="T3883" s="7" t="str">
        <f t="shared" si="365"/>
        <v>musical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360"/>
        <v>42400.710416666669</v>
      </c>
      <c r="K3884">
        <v>1451950570</v>
      </c>
      <c r="L3884" s="11">
        <f t="shared" si="361"/>
        <v>42373.733449074076</v>
      </c>
      <c r="M3884" t="b">
        <v>0</v>
      </c>
      <c r="N3884">
        <v>0</v>
      </c>
      <c r="O3884" t="b">
        <v>0</v>
      </c>
      <c r="P3884" t="s">
        <v>8305</v>
      </c>
      <c r="Q3884" s="5" t="e">
        <f t="shared" si="362"/>
        <v>#DIV/0!</v>
      </c>
      <c r="R3884" s="6" t="e">
        <f t="shared" si="363"/>
        <v>#DIV/0!</v>
      </c>
      <c r="S3884" t="str">
        <f t="shared" si="364"/>
        <v>theater</v>
      </c>
      <c r="T3884" s="7" t="str">
        <f t="shared" si="365"/>
        <v>musical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360"/>
        <v>41884.352650462963</v>
      </c>
      <c r="K3885">
        <v>1407076069</v>
      </c>
      <c r="L3885" s="11">
        <f t="shared" si="361"/>
        <v>41854.352650462963</v>
      </c>
      <c r="M3885" t="b">
        <v>0</v>
      </c>
      <c r="N3885">
        <v>0</v>
      </c>
      <c r="O3885" t="b">
        <v>0</v>
      </c>
      <c r="P3885" t="s">
        <v>8305</v>
      </c>
      <c r="Q3885" s="5" t="e">
        <f t="shared" si="362"/>
        <v>#DIV/0!</v>
      </c>
      <c r="R3885" s="6" t="e">
        <f t="shared" si="363"/>
        <v>#DIV/0!</v>
      </c>
      <c r="S3885" t="str">
        <f t="shared" si="364"/>
        <v>theater</v>
      </c>
      <c r="T3885" s="7" t="str">
        <f t="shared" si="365"/>
        <v>musical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360"/>
        <v>42090.499907407408</v>
      </c>
      <c r="K3886">
        <v>1425322792</v>
      </c>
      <c r="L3886" s="11">
        <f t="shared" si="361"/>
        <v>42065.541574074072</v>
      </c>
      <c r="M3886" t="b">
        <v>0</v>
      </c>
      <c r="N3886">
        <v>0</v>
      </c>
      <c r="O3886" t="b">
        <v>0</v>
      </c>
      <c r="P3886" t="s">
        <v>8305</v>
      </c>
      <c r="Q3886" s="5" t="e">
        <f t="shared" si="362"/>
        <v>#DIV/0!</v>
      </c>
      <c r="R3886" s="6" t="e">
        <f t="shared" si="363"/>
        <v>#DIV/0!</v>
      </c>
      <c r="S3886" t="str">
        <f t="shared" si="364"/>
        <v>theater</v>
      </c>
      <c r="T3886" s="7" t="str">
        <f t="shared" si="365"/>
        <v>musical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360"/>
        <v>42499.701284722221</v>
      </c>
      <c r="K3887">
        <v>1460242191</v>
      </c>
      <c r="L3887" s="11">
        <f t="shared" si="361"/>
        <v>42469.701284722221</v>
      </c>
      <c r="M3887" t="b">
        <v>0</v>
      </c>
      <c r="N3887">
        <v>0</v>
      </c>
      <c r="O3887" t="b">
        <v>0</v>
      </c>
      <c r="P3887" t="s">
        <v>8305</v>
      </c>
      <c r="Q3887" s="5" t="e">
        <f t="shared" si="362"/>
        <v>#DIV/0!</v>
      </c>
      <c r="R3887" s="6" t="e">
        <f t="shared" si="363"/>
        <v>#DIV/0!</v>
      </c>
      <c r="S3887" t="str">
        <f t="shared" si="364"/>
        <v>theater</v>
      </c>
      <c r="T3887" s="7" t="str">
        <f t="shared" si="365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360"/>
        <v>41983.978032407409</v>
      </c>
      <c r="K3888">
        <v>1415683702</v>
      </c>
      <c r="L3888" s="11">
        <f t="shared" si="361"/>
        <v>41953.978032407409</v>
      </c>
      <c r="M3888" t="b">
        <v>0</v>
      </c>
      <c r="N3888">
        <v>0</v>
      </c>
      <c r="O3888" t="b">
        <v>0</v>
      </c>
      <c r="P3888" t="s">
        <v>8305</v>
      </c>
      <c r="Q3888" s="5" t="e">
        <f t="shared" si="362"/>
        <v>#DIV/0!</v>
      </c>
      <c r="R3888" s="6" t="e">
        <f t="shared" si="363"/>
        <v>#DIV/0!</v>
      </c>
      <c r="S3888" t="str">
        <f t="shared" si="364"/>
        <v>theater</v>
      </c>
      <c r="T3888" s="7" t="str">
        <f t="shared" si="365"/>
        <v>musical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360"/>
        <v>42125.666666666672</v>
      </c>
      <c r="K3889">
        <v>1426538129</v>
      </c>
      <c r="L3889" s="11">
        <f t="shared" si="361"/>
        <v>42079.607974537037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362"/>
        <v>57.142857142857146</v>
      </c>
      <c r="R3889" s="6">
        <f t="shared" si="363"/>
        <v>17.5</v>
      </c>
      <c r="S3889" t="str">
        <f t="shared" si="364"/>
        <v>theater</v>
      </c>
      <c r="T3889" s="7" t="str">
        <f t="shared" si="365"/>
        <v>musical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360"/>
        <v>42792.295810185184</v>
      </c>
      <c r="K3890">
        <v>1485522358</v>
      </c>
      <c r="L3890" s="11">
        <f t="shared" si="361"/>
        <v>42762.295810185184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2"/>
        <v>3.6900369003690039</v>
      </c>
      <c r="R3890" s="6">
        <f t="shared" si="363"/>
        <v>38.714285714285715</v>
      </c>
      <c r="S3890" t="str">
        <f t="shared" si="364"/>
        <v>theater</v>
      </c>
      <c r="T3890" s="7" t="str">
        <f t="shared" si="365"/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360"/>
        <v>42008.726388888885</v>
      </c>
      <c r="K3891">
        <v>1417651630</v>
      </c>
      <c r="L3891" s="11">
        <f t="shared" si="361"/>
        <v>41976.754976851851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2"/>
        <v>67.79661016949153</v>
      </c>
      <c r="R3891" s="6">
        <f t="shared" si="363"/>
        <v>13.111111111111111</v>
      </c>
      <c r="S3891" t="str">
        <f t="shared" si="364"/>
        <v>theater</v>
      </c>
      <c r="T3891" s="7" t="str">
        <f t="shared" si="365"/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360"/>
        <v>42231.508611111116</v>
      </c>
      <c r="K3892">
        <v>1434478344</v>
      </c>
      <c r="L3892" s="11">
        <f t="shared" si="361"/>
        <v>42171.508611111116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2"/>
        <v>5.9429477020602217</v>
      </c>
      <c r="R3892" s="6">
        <f t="shared" si="363"/>
        <v>315.5</v>
      </c>
      <c r="S3892" t="str">
        <f t="shared" si="364"/>
        <v>theater</v>
      </c>
      <c r="T3892" s="7" t="str">
        <f t="shared" si="365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360"/>
        <v>42085.957638888889</v>
      </c>
      <c r="K3893">
        <v>1424488244</v>
      </c>
      <c r="L3893" s="11">
        <f t="shared" si="361"/>
        <v>42055.8824537037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2"/>
        <v>3.0769230769230771</v>
      </c>
      <c r="R3893" s="6">
        <f t="shared" si="363"/>
        <v>37.142857142857146</v>
      </c>
      <c r="S3893" t="str">
        <f t="shared" si="364"/>
        <v>theater</v>
      </c>
      <c r="T3893" s="7" t="str">
        <f t="shared" si="365"/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360"/>
        <v>41875.041666666664</v>
      </c>
      <c r="K3894">
        <v>1408203557</v>
      </c>
      <c r="L3894" s="11">
        <f t="shared" si="361"/>
        <v>41867.402280092589</v>
      </c>
      <c r="M3894" t="b">
        <v>0</v>
      </c>
      <c r="N3894">
        <v>0</v>
      </c>
      <c r="O3894" t="b">
        <v>0</v>
      </c>
      <c r="P3894" t="s">
        <v>8271</v>
      </c>
      <c r="Q3894" s="5" t="e">
        <f t="shared" si="362"/>
        <v>#DIV/0!</v>
      </c>
      <c r="R3894" s="6" t="e">
        <f t="shared" si="363"/>
        <v>#DIV/0!</v>
      </c>
      <c r="S3894" t="str">
        <f t="shared" si="364"/>
        <v>theater</v>
      </c>
      <c r="T3894" s="7" t="str">
        <f t="shared" si="365"/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360"/>
        <v>41821</v>
      </c>
      <c r="K3895">
        <v>1400600840</v>
      </c>
      <c r="L3895" s="11">
        <f t="shared" si="361"/>
        <v>41779.407870370371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2"/>
        <v>4.6403712296983759</v>
      </c>
      <c r="R3895" s="6">
        <f t="shared" si="363"/>
        <v>128.27380952380952</v>
      </c>
      <c r="S3895" t="str">
        <f t="shared" si="364"/>
        <v>theater</v>
      </c>
      <c r="T3895" s="7" t="str">
        <f t="shared" si="365"/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360"/>
        <v>42709.957638888889</v>
      </c>
      <c r="K3896">
        <v>1478386812</v>
      </c>
      <c r="L3896" s="11">
        <f t="shared" si="361"/>
        <v>42679.708472222221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2"/>
        <v>28.846153846153847</v>
      </c>
      <c r="R3896" s="6">
        <f t="shared" si="363"/>
        <v>47.272727272727273</v>
      </c>
      <c r="S3896" t="str">
        <f t="shared" si="364"/>
        <v>theater</v>
      </c>
      <c r="T3896" s="7" t="str">
        <f t="shared" si="365"/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360"/>
        <v>42063.000208333338</v>
      </c>
      <c r="K3897">
        <v>1422424818</v>
      </c>
      <c r="L3897" s="11">
        <f t="shared" si="361"/>
        <v>42032.000208333338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2"/>
        <v>20</v>
      </c>
      <c r="R3897" s="6">
        <f t="shared" si="363"/>
        <v>50</v>
      </c>
      <c r="S3897" t="str">
        <f t="shared" si="364"/>
        <v>theater</v>
      </c>
      <c r="T3897" s="7" t="str">
        <f t="shared" si="365"/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360"/>
        <v>41806.941875000004</v>
      </c>
      <c r="K3898">
        <v>1401770178</v>
      </c>
      <c r="L3898" s="11">
        <f t="shared" si="361"/>
        <v>41792.941875000004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2"/>
        <v>9.4117647058823533</v>
      </c>
      <c r="R3898" s="6">
        <f t="shared" si="363"/>
        <v>42.5</v>
      </c>
      <c r="S3898" t="str">
        <f t="shared" si="364"/>
        <v>theater</v>
      </c>
      <c r="T3898" s="7" t="str">
        <f t="shared" si="365"/>
        <v>plays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360"/>
        <v>42012.62364583333</v>
      </c>
      <c r="K3899">
        <v>1418158683</v>
      </c>
      <c r="L3899" s="11">
        <f t="shared" si="361"/>
        <v>41982.62364583333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2"/>
        <v>5.6818181818181817</v>
      </c>
      <c r="R3899" s="6">
        <f t="shared" si="363"/>
        <v>44</v>
      </c>
      <c r="S3899" t="str">
        <f t="shared" si="364"/>
        <v>theater</v>
      </c>
      <c r="T3899" s="7" t="str">
        <f t="shared" si="365"/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360"/>
        <v>42233.416666666672</v>
      </c>
      <c r="K3900">
        <v>1436355270</v>
      </c>
      <c r="L3900" s="11">
        <f t="shared" si="361"/>
        <v>42193.232291666667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2"/>
        <v>3.0712530712530715</v>
      </c>
      <c r="R3900" s="6">
        <f t="shared" si="363"/>
        <v>50.875</v>
      </c>
      <c r="S3900" t="str">
        <f t="shared" si="364"/>
        <v>theater</v>
      </c>
      <c r="T3900" s="7" t="str">
        <f t="shared" si="365"/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360"/>
        <v>41863.525011574078</v>
      </c>
      <c r="K3901">
        <v>1406140561</v>
      </c>
      <c r="L3901" s="11">
        <f t="shared" si="361"/>
        <v>41843.525011574078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2"/>
        <v>80</v>
      </c>
      <c r="R3901" s="6">
        <f t="shared" si="363"/>
        <v>62.5</v>
      </c>
      <c r="S3901" t="str">
        <f t="shared" si="364"/>
        <v>theater</v>
      </c>
      <c r="T3901" s="7" t="str">
        <f t="shared" si="365"/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360"/>
        <v>42165.842488425929</v>
      </c>
      <c r="K3902">
        <v>1431396791</v>
      </c>
      <c r="L3902" s="11">
        <f t="shared" si="361"/>
        <v>42135.842488425929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2"/>
        <v>18.518518518518519</v>
      </c>
      <c r="R3902" s="6">
        <f t="shared" si="363"/>
        <v>27</v>
      </c>
      <c r="S3902" t="str">
        <f t="shared" si="364"/>
        <v>theater</v>
      </c>
      <c r="T3902" s="7" t="str">
        <f t="shared" si="365"/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360"/>
        <v>42357.576377314814</v>
      </c>
      <c r="K3903">
        <v>1447098599</v>
      </c>
      <c r="L3903" s="11">
        <f t="shared" si="361"/>
        <v>42317.576377314814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2"/>
        <v>120</v>
      </c>
      <c r="R3903" s="6">
        <f t="shared" si="363"/>
        <v>25</v>
      </c>
      <c r="S3903" t="str">
        <f t="shared" si="364"/>
        <v>theater</v>
      </c>
      <c r="T3903" s="7" t="str">
        <f t="shared" si="365"/>
        <v>plays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360"/>
        <v>42688.259745370371</v>
      </c>
      <c r="K3904">
        <v>1476962042</v>
      </c>
      <c r="L3904" s="11">
        <f t="shared" si="361"/>
        <v>42663.218078703707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2"/>
        <v>2.0477815699658701</v>
      </c>
      <c r="R3904" s="6">
        <f t="shared" si="363"/>
        <v>47.258064516129032</v>
      </c>
      <c r="S3904" t="str">
        <f t="shared" si="364"/>
        <v>theater</v>
      </c>
      <c r="T3904" s="7" t="str">
        <f t="shared" si="365"/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360"/>
        <v>42230.568055555559</v>
      </c>
      <c r="K3905">
        <v>1435709765</v>
      </c>
      <c r="L3905" s="11">
        <f t="shared" si="361"/>
        <v>42185.76116898148</v>
      </c>
      <c r="M3905" t="b">
        <v>0</v>
      </c>
      <c r="N3905">
        <v>0</v>
      </c>
      <c r="O3905" t="b">
        <v>0</v>
      </c>
      <c r="P3905" t="s">
        <v>8271</v>
      </c>
      <c r="Q3905" s="5" t="e">
        <f t="shared" si="362"/>
        <v>#DIV/0!</v>
      </c>
      <c r="R3905" s="6" t="e">
        <f t="shared" si="363"/>
        <v>#DIV/0!</v>
      </c>
      <c r="S3905" t="str">
        <f t="shared" si="364"/>
        <v>theater</v>
      </c>
      <c r="T3905" s="7" t="str">
        <f t="shared" si="365"/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360"/>
        <v>42108.961111111115</v>
      </c>
      <c r="K3906">
        <v>1427866200</v>
      </c>
      <c r="L3906" s="11">
        <f t="shared" si="361"/>
        <v>42094.979166666672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362"/>
        <v>3333.3333333333335</v>
      </c>
      <c r="R3906" s="6">
        <f t="shared" si="363"/>
        <v>1.5</v>
      </c>
      <c r="S3906" t="str">
        <f t="shared" si="364"/>
        <v>theater</v>
      </c>
      <c r="T3906" s="7" t="str">
        <f t="shared" si="365"/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366">(I3907/86400)+25569+(-6/24)</f>
        <v>42166.708333333328</v>
      </c>
      <c r="K3907">
        <v>1430405903</v>
      </c>
      <c r="L3907" s="11">
        <f t="shared" ref="L3907:L3970" si="367">(K3907/86400)+25569+(-6/24)</f>
        <v>42124.373877314814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368">D3907/E3907</f>
        <v>8.6705202312138727</v>
      </c>
      <c r="R3907" s="6">
        <f t="shared" ref="R3907:R3970" si="369">E3907/N3907</f>
        <v>24.714285714285715</v>
      </c>
      <c r="S3907" t="str">
        <f t="shared" ref="S3907:S3970" si="370">LEFT(P3907,SEARCH("/",P3907,1)-1)</f>
        <v>theater</v>
      </c>
      <c r="T3907" s="7" t="str">
        <f t="shared" ref="T3907:T3970" si="371">RIGHT(P3907,LEN(P3907) - SEARCH("/", P3907, SEARCH("/", P3907)))</f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366"/>
        <v>42181.309027777781</v>
      </c>
      <c r="K3908">
        <v>1432072893</v>
      </c>
      <c r="L3908" s="11">
        <f t="shared" si="367"/>
        <v>42143.667743055557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68"/>
        <v>1.4851485148514851</v>
      </c>
      <c r="R3908" s="6">
        <f t="shared" si="369"/>
        <v>63.125</v>
      </c>
      <c r="S3908" t="str">
        <f t="shared" si="370"/>
        <v>theater</v>
      </c>
      <c r="T3908" s="7" t="str">
        <f t="shared" si="371"/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366"/>
        <v>41938.588888888888</v>
      </c>
      <c r="K3909">
        <v>1411587606</v>
      </c>
      <c r="L3909" s="11">
        <f t="shared" si="367"/>
        <v>41906.569513888891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68"/>
        <v>6.5359477124183005</v>
      </c>
      <c r="R3909" s="6">
        <f t="shared" si="369"/>
        <v>38.25</v>
      </c>
      <c r="S3909" t="str">
        <f t="shared" si="370"/>
        <v>theater</v>
      </c>
      <c r="T3909" s="7" t="str">
        <f t="shared" si="371"/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366"/>
        <v>41848.885370370372</v>
      </c>
      <c r="K3910">
        <v>1405307696</v>
      </c>
      <c r="L3910" s="11">
        <f t="shared" si="367"/>
        <v>41833.885370370372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68"/>
        <v>11.538461538461538</v>
      </c>
      <c r="R3910" s="6">
        <f t="shared" si="369"/>
        <v>16.25</v>
      </c>
      <c r="S3910" t="str">
        <f t="shared" si="370"/>
        <v>theater</v>
      </c>
      <c r="T3910" s="7" t="str">
        <f t="shared" si="371"/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366"/>
        <v>41893.109282407408</v>
      </c>
      <c r="K3911">
        <v>1407832642</v>
      </c>
      <c r="L3911" s="11">
        <f t="shared" si="367"/>
        <v>41863.109282407408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68"/>
        <v>444.44444444444446</v>
      </c>
      <c r="R3911" s="6">
        <f t="shared" si="369"/>
        <v>33.75</v>
      </c>
      <c r="S3911" t="str">
        <f t="shared" si="370"/>
        <v>theater</v>
      </c>
      <c r="T3911" s="7" t="str">
        <f t="shared" si="371"/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366"/>
        <v>42254.506909722222</v>
      </c>
      <c r="K3912">
        <v>1439057397</v>
      </c>
      <c r="L3912" s="11">
        <f t="shared" si="367"/>
        <v>42224.506909722222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68"/>
        <v>32.432432432432435</v>
      </c>
      <c r="R3912" s="6">
        <f t="shared" si="369"/>
        <v>61.666666666666664</v>
      </c>
      <c r="S3912" t="str">
        <f t="shared" si="370"/>
        <v>theater</v>
      </c>
      <c r="T3912" s="7" t="str">
        <f t="shared" si="371"/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366"/>
        <v>41969.603900462964</v>
      </c>
      <c r="K3913">
        <v>1414438177</v>
      </c>
      <c r="L3913" s="11">
        <f t="shared" si="367"/>
        <v>41939.5622337963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68"/>
        <v>2.6729034413631809</v>
      </c>
      <c r="R3913" s="6">
        <f t="shared" si="369"/>
        <v>83.138888888888886</v>
      </c>
      <c r="S3913" t="str">
        <f t="shared" si="370"/>
        <v>theater</v>
      </c>
      <c r="T3913" s="7" t="str">
        <f t="shared" si="371"/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366"/>
        <v>42118.940972222219</v>
      </c>
      <c r="K3914">
        <v>1424759330</v>
      </c>
      <c r="L3914" s="11">
        <f t="shared" si="367"/>
        <v>42059.020023148143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68"/>
        <v>15000</v>
      </c>
      <c r="R3914" s="6">
        <f t="shared" si="369"/>
        <v>1</v>
      </c>
      <c r="S3914" t="str">
        <f t="shared" si="370"/>
        <v>theater</v>
      </c>
      <c r="T3914" s="7" t="str">
        <f t="shared" si="371"/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366"/>
        <v>42338.002881944441</v>
      </c>
      <c r="K3915">
        <v>1446267849</v>
      </c>
      <c r="L3915" s="11">
        <f t="shared" si="367"/>
        <v>42307.961215277777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68"/>
        <v>10</v>
      </c>
      <c r="R3915" s="6">
        <f t="shared" si="369"/>
        <v>142.85714285714286</v>
      </c>
      <c r="S3915" t="str">
        <f t="shared" si="370"/>
        <v>theater</v>
      </c>
      <c r="T3915" s="7" t="str">
        <f t="shared" si="371"/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366"/>
        <v>42134.707638888889</v>
      </c>
      <c r="K3916">
        <v>1429558756</v>
      </c>
      <c r="L3916" s="11">
        <f t="shared" si="367"/>
        <v>42114.568935185191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68"/>
        <v>2.7502750275027501</v>
      </c>
      <c r="R3916" s="6">
        <f t="shared" si="369"/>
        <v>33.666666666666664</v>
      </c>
      <c r="S3916" t="str">
        <f t="shared" si="370"/>
        <v>theater</v>
      </c>
      <c r="T3916" s="7" t="str">
        <f t="shared" si="371"/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366"/>
        <v>42522.73505787037</v>
      </c>
      <c r="K3917">
        <v>1462232309</v>
      </c>
      <c r="L3917" s="11">
        <f t="shared" si="367"/>
        <v>42492.73505787037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68"/>
        <v>300</v>
      </c>
      <c r="R3917" s="6">
        <f t="shared" si="369"/>
        <v>5</v>
      </c>
      <c r="S3917" t="str">
        <f t="shared" si="370"/>
        <v>theater</v>
      </c>
      <c r="T3917" s="7" t="str">
        <f t="shared" si="371"/>
        <v>plays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366"/>
        <v>42524.221666666665</v>
      </c>
      <c r="K3918">
        <v>1462360752</v>
      </c>
      <c r="L3918" s="11">
        <f t="shared" si="367"/>
        <v>42494.221666666665</v>
      </c>
      <c r="M3918" t="b">
        <v>0</v>
      </c>
      <c r="N3918">
        <v>0</v>
      </c>
      <c r="O3918" t="b">
        <v>0</v>
      </c>
      <c r="P3918" t="s">
        <v>8271</v>
      </c>
      <c r="Q3918" s="5" t="e">
        <f t="shared" si="368"/>
        <v>#DIV/0!</v>
      </c>
      <c r="R3918" s="6" t="e">
        <f t="shared" si="369"/>
        <v>#DIV/0!</v>
      </c>
      <c r="S3918" t="str">
        <f t="shared" si="370"/>
        <v>theater</v>
      </c>
      <c r="T3918" s="7" t="str">
        <f t="shared" si="371"/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366"/>
        <v>41893.277326388888</v>
      </c>
      <c r="K3919">
        <v>1407847161</v>
      </c>
      <c r="L3919" s="11">
        <f t="shared" si="367"/>
        <v>41863.277326388888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68"/>
        <v>350</v>
      </c>
      <c r="R3919" s="6">
        <f t="shared" si="369"/>
        <v>10</v>
      </c>
      <c r="S3919" t="str">
        <f t="shared" si="370"/>
        <v>theater</v>
      </c>
      <c r="T3919" s="7" t="str">
        <f t="shared" si="371"/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366"/>
        <v>41855.416666666664</v>
      </c>
      <c r="K3920">
        <v>1406131023</v>
      </c>
      <c r="L3920" s="11">
        <f t="shared" si="367"/>
        <v>41843.414618055554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68"/>
        <v>500</v>
      </c>
      <c r="R3920" s="6">
        <f t="shared" si="369"/>
        <v>40</v>
      </c>
      <c r="S3920" t="str">
        <f t="shared" si="370"/>
        <v>theater</v>
      </c>
      <c r="T3920" s="7" t="str">
        <f t="shared" si="371"/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366"/>
        <v>42386.75</v>
      </c>
      <c r="K3921">
        <v>1450628773</v>
      </c>
      <c r="L3921" s="11">
        <f t="shared" si="367"/>
        <v>42358.434872685189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68"/>
        <v>55.555555555555557</v>
      </c>
      <c r="R3921" s="6">
        <f t="shared" si="369"/>
        <v>30</v>
      </c>
      <c r="S3921" t="str">
        <f t="shared" si="370"/>
        <v>theater</v>
      </c>
      <c r="T3921" s="7" t="str">
        <f t="shared" si="371"/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366"/>
        <v>42687.178935185184</v>
      </c>
      <c r="K3922">
        <v>1476436660</v>
      </c>
      <c r="L3922" s="11">
        <f t="shared" si="367"/>
        <v>42657.13726851852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68"/>
        <v>18.518518518518519</v>
      </c>
      <c r="R3922" s="6">
        <f t="shared" si="369"/>
        <v>45</v>
      </c>
      <c r="S3922" t="str">
        <f t="shared" si="370"/>
        <v>theater</v>
      </c>
      <c r="T3922" s="7" t="str">
        <f t="shared" si="371"/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366"/>
        <v>41938.5</v>
      </c>
      <c r="K3923">
        <v>1413291655</v>
      </c>
      <c r="L3923" s="11">
        <f t="shared" si="367"/>
        <v>41926.292303240742</v>
      </c>
      <c r="M3923" t="b">
        <v>0</v>
      </c>
      <c r="N3923">
        <v>0</v>
      </c>
      <c r="O3923" t="b">
        <v>0</v>
      </c>
      <c r="P3923" t="s">
        <v>8271</v>
      </c>
      <c r="Q3923" s="5" t="e">
        <f t="shared" si="368"/>
        <v>#DIV/0!</v>
      </c>
      <c r="R3923" s="6" t="e">
        <f t="shared" si="369"/>
        <v>#DIV/0!</v>
      </c>
      <c r="S3923" t="str">
        <f t="shared" si="370"/>
        <v>theater</v>
      </c>
      <c r="T3923" s="7" t="str">
        <f t="shared" si="371"/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366"/>
        <v>42065.708333333328</v>
      </c>
      <c r="K3924">
        <v>1421432810</v>
      </c>
      <c r="L3924" s="11">
        <f t="shared" si="367"/>
        <v>42020.518634259264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68"/>
        <v>12.295081967213115</v>
      </c>
      <c r="R3924" s="6">
        <f t="shared" si="369"/>
        <v>10.166666666666666</v>
      </c>
      <c r="S3924" t="str">
        <f t="shared" si="370"/>
        <v>theater</v>
      </c>
      <c r="T3924" s="7" t="str">
        <f t="shared" si="371"/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366"/>
        <v>42103.729988425926</v>
      </c>
      <c r="K3925">
        <v>1426203071</v>
      </c>
      <c r="L3925" s="11">
        <f t="shared" si="367"/>
        <v>42075.729988425926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68"/>
        <v>8.3092485549132942</v>
      </c>
      <c r="R3925" s="6">
        <f t="shared" si="369"/>
        <v>81.411764705882348</v>
      </c>
      <c r="S3925" t="str">
        <f t="shared" si="370"/>
        <v>theater</v>
      </c>
      <c r="T3925" s="7" t="str">
        <f t="shared" si="371"/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366"/>
        <v>41816.709745370368</v>
      </c>
      <c r="K3926">
        <v>1401231722</v>
      </c>
      <c r="L3926" s="11">
        <f t="shared" si="367"/>
        <v>41786.709745370368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68"/>
        <v>6.5502183406113534</v>
      </c>
      <c r="R3926" s="6">
        <f t="shared" si="369"/>
        <v>57.25</v>
      </c>
      <c r="S3926" t="str">
        <f t="shared" si="370"/>
        <v>theater</v>
      </c>
      <c r="T3926" s="7" t="str">
        <f t="shared" si="371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366"/>
        <v>41850.620821759258</v>
      </c>
      <c r="K3927">
        <v>1404161639</v>
      </c>
      <c r="L3927" s="11">
        <f t="shared" si="367"/>
        <v>41820.620821759258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68"/>
        <v>10</v>
      </c>
      <c r="R3927" s="6">
        <f t="shared" si="369"/>
        <v>5</v>
      </c>
      <c r="S3927" t="str">
        <f t="shared" si="370"/>
        <v>theater</v>
      </c>
      <c r="T3927" s="7" t="str">
        <f t="shared" si="371"/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366"/>
        <v>41999.835046296299</v>
      </c>
      <c r="K3928">
        <v>1417053748</v>
      </c>
      <c r="L3928" s="11">
        <f t="shared" si="367"/>
        <v>41969.835046296299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68"/>
        <v>333.33333333333331</v>
      </c>
      <c r="R3928" s="6">
        <f t="shared" si="369"/>
        <v>15</v>
      </c>
      <c r="S3928" t="str">
        <f t="shared" si="370"/>
        <v>theater</v>
      </c>
      <c r="T3928" s="7" t="str">
        <f t="shared" si="371"/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366"/>
        <v>41860.017407407409</v>
      </c>
      <c r="K3929">
        <v>1404973504</v>
      </c>
      <c r="L3929" s="11">
        <f t="shared" si="367"/>
        <v>41830.017407407409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8"/>
        <v>100</v>
      </c>
      <c r="R3929" s="6">
        <f t="shared" si="369"/>
        <v>12.5</v>
      </c>
      <c r="S3929" t="str">
        <f t="shared" si="370"/>
        <v>theater</v>
      </c>
      <c r="T3929" s="7" t="str">
        <f t="shared" si="371"/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366"/>
        <v>42292.957638888889</v>
      </c>
      <c r="K3930">
        <v>1442593427</v>
      </c>
      <c r="L3930" s="11">
        <f t="shared" si="367"/>
        <v>42265.433182870373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68"/>
        <v>7.6804915514592933</v>
      </c>
      <c r="R3930" s="6">
        <f t="shared" si="369"/>
        <v>93</v>
      </c>
      <c r="S3930" t="str">
        <f t="shared" si="370"/>
        <v>theater</v>
      </c>
      <c r="T3930" s="7" t="str">
        <f t="shared" si="371"/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366"/>
        <v>42631.577141203699</v>
      </c>
      <c r="K3931">
        <v>1471636265</v>
      </c>
      <c r="L3931" s="11">
        <f t="shared" si="367"/>
        <v>42601.577141203699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68"/>
        <v>44.150110375275936</v>
      </c>
      <c r="R3931" s="6">
        <f t="shared" si="369"/>
        <v>32.357142857142854</v>
      </c>
      <c r="S3931" t="str">
        <f t="shared" si="370"/>
        <v>theater</v>
      </c>
      <c r="T3931" s="7" t="str">
        <f t="shared" si="371"/>
        <v>plays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366"/>
        <v>42461</v>
      </c>
      <c r="K3932">
        <v>1457078868</v>
      </c>
      <c r="L3932" s="11">
        <f t="shared" si="367"/>
        <v>42433.088749999995</v>
      </c>
      <c r="M3932" t="b">
        <v>0</v>
      </c>
      <c r="N3932">
        <v>0</v>
      </c>
      <c r="O3932" t="b">
        <v>0</v>
      </c>
      <c r="P3932" t="s">
        <v>8271</v>
      </c>
      <c r="Q3932" s="5" t="e">
        <f t="shared" si="368"/>
        <v>#DIV/0!</v>
      </c>
      <c r="R3932" s="6" t="e">
        <f t="shared" si="369"/>
        <v>#DIV/0!</v>
      </c>
      <c r="S3932" t="str">
        <f t="shared" si="370"/>
        <v>theater</v>
      </c>
      <c r="T3932" s="7" t="str">
        <f t="shared" si="371"/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366"/>
        <v>42252.901701388888</v>
      </c>
      <c r="K3933">
        <v>1439350707</v>
      </c>
      <c r="L3933" s="11">
        <f t="shared" si="367"/>
        <v>42227.901701388888</v>
      </c>
      <c r="M3933" t="b">
        <v>0</v>
      </c>
      <c r="N3933">
        <v>0</v>
      </c>
      <c r="O3933" t="b">
        <v>0</v>
      </c>
      <c r="P3933" t="s">
        <v>8271</v>
      </c>
      <c r="Q3933" s="5" t="e">
        <f t="shared" si="368"/>
        <v>#DIV/0!</v>
      </c>
      <c r="R3933" s="6" t="e">
        <f t="shared" si="369"/>
        <v>#DIV/0!</v>
      </c>
      <c r="S3933" t="str">
        <f t="shared" si="370"/>
        <v>theater</v>
      </c>
      <c r="T3933" s="7" t="str">
        <f t="shared" si="371"/>
        <v>plays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366"/>
        <v>42444.876898148148</v>
      </c>
      <c r="K3934">
        <v>1455508964</v>
      </c>
      <c r="L3934" s="11">
        <f t="shared" si="367"/>
        <v>42414.918564814812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68"/>
        <v>12000</v>
      </c>
      <c r="R3934" s="6">
        <f t="shared" si="369"/>
        <v>1</v>
      </c>
      <c r="S3934" t="str">
        <f t="shared" si="370"/>
        <v>theater</v>
      </c>
      <c r="T3934" s="7" t="str">
        <f t="shared" si="371"/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366"/>
        <v>42567.779861111107</v>
      </c>
      <c r="K3935">
        <v>1466205262</v>
      </c>
      <c r="L3935" s="11">
        <f t="shared" si="367"/>
        <v>42538.718310185184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68"/>
        <v>6.3520871143375679</v>
      </c>
      <c r="R3935" s="6">
        <f t="shared" si="369"/>
        <v>91.833333333333329</v>
      </c>
      <c r="S3935" t="str">
        <f t="shared" si="370"/>
        <v>theater</v>
      </c>
      <c r="T3935" s="7" t="str">
        <f t="shared" si="371"/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366"/>
        <v>42278.291666666672</v>
      </c>
      <c r="K3936">
        <v>1439827639</v>
      </c>
      <c r="L3936" s="11">
        <f t="shared" si="367"/>
        <v>42233.421747685185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68"/>
        <v>9.0909090909090917</v>
      </c>
      <c r="R3936" s="6">
        <f t="shared" si="369"/>
        <v>45.833333333333336</v>
      </c>
      <c r="S3936" t="str">
        <f t="shared" si="370"/>
        <v>theater</v>
      </c>
      <c r="T3936" s="7" t="str">
        <f t="shared" si="371"/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366"/>
        <v>42281.406782407408</v>
      </c>
      <c r="K3937">
        <v>1438789546</v>
      </c>
      <c r="L3937" s="11">
        <f t="shared" si="367"/>
        <v>42221.406782407408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68"/>
        <v>2.2813688212927756</v>
      </c>
      <c r="R3937" s="6">
        <f t="shared" si="369"/>
        <v>57.173913043478258</v>
      </c>
      <c r="S3937" t="str">
        <f t="shared" si="370"/>
        <v>theater</v>
      </c>
      <c r="T3937" s="7" t="str">
        <f t="shared" si="371"/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366"/>
        <v>42705.054629629631</v>
      </c>
      <c r="K3938">
        <v>1477981120</v>
      </c>
      <c r="L3938" s="11">
        <f t="shared" si="367"/>
        <v>42675.012962962966</v>
      </c>
      <c r="M3938" t="b">
        <v>0</v>
      </c>
      <c r="N3938">
        <v>0</v>
      </c>
      <c r="O3938" t="b">
        <v>0</v>
      </c>
      <c r="P3938" t="s">
        <v>8271</v>
      </c>
      <c r="Q3938" s="5" t="e">
        <f t="shared" si="368"/>
        <v>#DIV/0!</v>
      </c>
      <c r="R3938" s="6" t="e">
        <f t="shared" si="369"/>
        <v>#DIV/0!</v>
      </c>
      <c r="S3938" t="str">
        <f t="shared" si="370"/>
        <v>theater</v>
      </c>
      <c r="T3938" s="7" t="str">
        <f t="shared" si="371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366"/>
        <v>42562.381481481483</v>
      </c>
      <c r="K3939">
        <v>1465830560</v>
      </c>
      <c r="L3939" s="11">
        <f t="shared" si="367"/>
        <v>42534.381481481483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68"/>
        <v>1.1609657947686116</v>
      </c>
      <c r="R3939" s="6">
        <f t="shared" si="369"/>
        <v>248.5</v>
      </c>
      <c r="S3939" t="str">
        <f t="shared" si="370"/>
        <v>theater</v>
      </c>
      <c r="T3939" s="7" t="str">
        <f t="shared" si="371"/>
        <v>plays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366"/>
        <v>42182.655717592592</v>
      </c>
      <c r="K3940">
        <v>1432763054</v>
      </c>
      <c r="L3940" s="11">
        <f t="shared" si="367"/>
        <v>42151.655717592592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68"/>
        <v>8.1989924433249364</v>
      </c>
      <c r="R3940" s="6">
        <f t="shared" si="369"/>
        <v>79.400000000000006</v>
      </c>
      <c r="S3940" t="str">
        <f t="shared" si="370"/>
        <v>theater</v>
      </c>
      <c r="T3940" s="7" t="str">
        <f t="shared" si="371"/>
        <v>plays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366"/>
        <v>41918.9375</v>
      </c>
      <c r="K3941">
        <v>1412328979</v>
      </c>
      <c r="L3941" s="11">
        <f t="shared" si="367"/>
        <v>41915.150219907409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68"/>
        <v>1000</v>
      </c>
      <c r="R3941" s="6">
        <f t="shared" si="369"/>
        <v>5</v>
      </c>
      <c r="S3941" t="str">
        <f t="shared" si="370"/>
        <v>theater</v>
      </c>
      <c r="T3941" s="7" t="str">
        <f t="shared" si="371"/>
        <v>plays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366"/>
        <v>42006.242488425924</v>
      </c>
      <c r="K3942">
        <v>1416311351</v>
      </c>
      <c r="L3942" s="11">
        <f t="shared" si="367"/>
        <v>41961.242488425924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68"/>
        <v>454.54545454545456</v>
      </c>
      <c r="R3942" s="6">
        <f t="shared" si="369"/>
        <v>5.5</v>
      </c>
      <c r="S3942" t="str">
        <f t="shared" si="370"/>
        <v>theater</v>
      </c>
      <c r="T3942" s="7" t="str">
        <f t="shared" si="371"/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366"/>
        <v>41967.791666666672</v>
      </c>
      <c r="K3943">
        <v>1414505137</v>
      </c>
      <c r="L3943" s="11">
        <f t="shared" si="367"/>
        <v>41940.337233796294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68"/>
        <v>110</v>
      </c>
      <c r="R3943" s="6">
        <f t="shared" si="369"/>
        <v>25</v>
      </c>
      <c r="S3943" t="str">
        <f t="shared" si="370"/>
        <v>theater</v>
      </c>
      <c r="T3943" s="7" t="str">
        <f t="shared" si="371"/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366"/>
        <v>42171.654097222221</v>
      </c>
      <c r="K3944">
        <v>1429306914</v>
      </c>
      <c r="L3944" s="11">
        <f t="shared" si="367"/>
        <v>42111.654097222221</v>
      </c>
      <c r="M3944" t="b">
        <v>0</v>
      </c>
      <c r="N3944">
        <v>0</v>
      </c>
      <c r="O3944" t="b">
        <v>0</v>
      </c>
      <c r="P3944" t="s">
        <v>8271</v>
      </c>
      <c r="Q3944" s="5" t="e">
        <f t="shared" si="368"/>
        <v>#DIV/0!</v>
      </c>
      <c r="R3944" s="6" t="e">
        <f t="shared" si="369"/>
        <v>#DIV/0!</v>
      </c>
      <c r="S3944" t="str">
        <f t="shared" si="370"/>
        <v>theater</v>
      </c>
      <c r="T3944" s="7" t="str">
        <f t="shared" si="371"/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366"/>
        <v>42310.451388888891</v>
      </c>
      <c r="K3945">
        <v>1443811268</v>
      </c>
      <c r="L3945" s="11">
        <f t="shared" si="367"/>
        <v>42279.528564814813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68"/>
        <v>2.8058361391694726</v>
      </c>
      <c r="R3945" s="6">
        <f t="shared" si="369"/>
        <v>137.07692307692307</v>
      </c>
      <c r="S3945" t="str">
        <f t="shared" si="370"/>
        <v>theater</v>
      </c>
      <c r="T3945" s="7" t="str">
        <f t="shared" si="371"/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366"/>
        <v>42243.412905092591</v>
      </c>
      <c r="K3946">
        <v>1438098875</v>
      </c>
      <c r="L3946" s="11">
        <f t="shared" si="367"/>
        <v>42213.412905092591</v>
      </c>
      <c r="M3946" t="b">
        <v>0</v>
      </c>
      <c r="N3946">
        <v>0</v>
      </c>
      <c r="O3946" t="b">
        <v>0</v>
      </c>
      <c r="P3946" t="s">
        <v>8271</v>
      </c>
      <c r="Q3946" s="5" t="e">
        <f t="shared" si="368"/>
        <v>#DIV/0!</v>
      </c>
      <c r="R3946" s="6" t="e">
        <f t="shared" si="369"/>
        <v>#DIV/0!</v>
      </c>
      <c r="S3946" t="str">
        <f t="shared" si="370"/>
        <v>theater</v>
      </c>
      <c r="T3946" s="7" t="str">
        <f t="shared" si="371"/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366"/>
        <v>42139.551712962959</v>
      </c>
      <c r="K3947">
        <v>1429125268</v>
      </c>
      <c r="L3947" s="11">
        <f t="shared" si="367"/>
        <v>42109.551712962959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68"/>
        <v>400</v>
      </c>
      <c r="R3947" s="6">
        <f t="shared" si="369"/>
        <v>5</v>
      </c>
      <c r="S3947" t="str">
        <f t="shared" si="370"/>
        <v>theater</v>
      </c>
      <c r="T3947" s="7" t="str">
        <f t="shared" si="371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366"/>
        <v>42063.083333333328</v>
      </c>
      <c r="K3948">
        <v>1422388822</v>
      </c>
      <c r="L3948" s="11">
        <f t="shared" si="367"/>
        <v>42031.583587962959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68"/>
        <v>30.76923076923077</v>
      </c>
      <c r="R3948" s="6">
        <f t="shared" si="369"/>
        <v>39</v>
      </c>
      <c r="S3948" t="str">
        <f t="shared" si="370"/>
        <v>theater</v>
      </c>
      <c r="T3948" s="7" t="str">
        <f t="shared" si="371"/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366"/>
        <v>42644.892870370371</v>
      </c>
      <c r="K3949">
        <v>1472786744</v>
      </c>
      <c r="L3949" s="11">
        <f t="shared" si="367"/>
        <v>42614.892870370371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68"/>
        <v>29.702970297029704</v>
      </c>
      <c r="R3949" s="6">
        <f t="shared" si="369"/>
        <v>50.5</v>
      </c>
      <c r="S3949" t="str">
        <f t="shared" si="370"/>
        <v>theater</v>
      </c>
      <c r="T3949" s="7" t="str">
        <f t="shared" si="371"/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366"/>
        <v>41889.075497685189</v>
      </c>
      <c r="K3950">
        <v>1404892123</v>
      </c>
      <c r="L3950" s="11">
        <f t="shared" si="367"/>
        <v>41829.075497685189</v>
      </c>
      <c r="M3950" t="b">
        <v>0</v>
      </c>
      <c r="N3950">
        <v>0</v>
      </c>
      <c r="O3950" t="b">
        <v>0</v>
      </c>
      <c r="P3950" t="s">
        <v>8271</v>
      </c>
      <c r="Q3950" s="5" t="e">
        <f t="shared" si="368"/>
        <v>#DIV/0!</v>
      </c>
      <c r="R3950" s="6" t="e">
        <f t="shared" si="369"/>
        <v>#DIV/0!</v>
      </c>
      <c r="S3950" t="str">
        <f t="shared" si="370"/>
        <v>theater</v>
      </c>
      <c r="T3950" s="7" t="str">
        <f t="shared" si="371"/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366"/>
        <v>42045.870613425926</v>
      </c>
      <c r="K3951">
        <v>1421031221</v>
      </c>
      <c r="L3951" s="11">
        <f t="shared" si="367"/>
        <v>42015.870613425926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68"/>
        <v>6.3411540900443883</v>
      </c>
      <c r="R3951" s="6">
        <f t="shared" si="369"/>
        <v>49.28125</v>
      </c>
      <c r="S3951" t="str">
        <f t="shared" si="370"/>
        <v>theater</v>
      </c>
      <c r="T3951" s="7" t="str">
        <f t="shared" si="371"/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366"/>
        <v>42468.524305555555</v>
      </c>
      <c r="K3952">
        <v>1457628680</v>
      </c>
      <c r="L3952" s="11">
        <f t="shared" si="367"/>
        <v>42439.452314814815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68"/>
        <v>160</v>
      </c>
      <c r="R3952" s="6">
        <f t="shared" si="369"/>
        <v>25</v>
      </c>
      <c r="S3952" t="str">
        <f t="shared" si="370"/>
        <v>theater</v>
      </c>
      <c r="T3952" s="7" t="str">
        <f t="shared" si="371"/>
        <v>plays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366"/>
        <v>42493.534050925926</v>
      </c>
      <c r="K3953">
        <v>1457120942</v>
      </c>
      <c r="L3953" s="11">
        <f t="shared" si="367"/>
        <v>42433.575717592597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68"/>
        <v>200000</v>
      </c>
      <c r="R3953" s="6">
        <f t="shared" si="369"/>
        <v>1</v>
      </c>
      <c r="S3953" t="str">
        <f t="shared" si="370"/>
        <v>theater</v>
      </c>
      <c r="T3953" s="7" t="str">
        <f t="shared" si="371"/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366"/>
        <v>42303.540393518517</v>
      </c>
      <c r="K3954">
        <v>1440701890</v>
      </c>
      <c r="L3954" s="11">
        <f t="shared" si="367"/>
        <v>42243.540393518517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8"/>
        <v>1040</v>
      </c>
      <c r="R3954" s="6">
        <f t="shared" si="369"/>
        <v>25</v>
      </c>
      <c r="S3954" t="str">
        <f t="shared" si="370"/>
        <v>theater</v>
      </c>
      <c r="T3954" s="7" t="str">
        <f t="shared" si="371"/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366"/>
        <v>42580.728472222225</v>
      </c>
      <c r="K3955">
        <v>1467162586</v>
      </c>
      <c r="L3955" s="11">
        <f t="shared" si="367"/>
        <v>42549.798449074078</v>
      </c>
      <c r="M3955" t="b">
        <v>0</v>
      </c>
      <c r="N3955">
        <v>0</v>
      </c>
      <c r="O3955" t="b">
        <v>0</v>
      </c>
      <c r="P3955" t="s">
        <v>8271</v>
      </c>
      <c r="Q3955" s="5" t="e">
        <f t="shared" si="368"/>
        <v>#DIV/0!</v>
      </c>
      <c r="R3955" s="6" t="e">
        <f t="shared" si="369"/>
        <v>#DIV/0!</v>
      </c>
      <c r="S3955" t="str">
        <f t="shared" si="370"/>
        <v>theater</v>
      </c>
      <c r="T3955" s="7" t="str">
        <f t="shared" si="371"/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366"/>
        <v>41834.401203703703</v>
      </c>
      <c r="K3956">
        <v>1400168264</v>
      </c>
      <c r="L3956" s="11">
        <f t="shared" si="367"/>
        <v>41774.401203703703</v>
      </c>
      <c r="M3956" t="b">
        <v>0</v>
      </c>
      <c r="N3956">
        <v>0</v>
      </c>
      <c r="O3956" t="b">
        <v>0</v>
      </c>
      <c r="P3956" t="s">
        <v>8271</v>
      </c>
      <c r="Q3956" s="5" t="e">
        <f t="shared" si="368"/>
        <v>#DIV/0!</v>
      </c>
      <c r="R3956" s="6" t="e">
        <f t="shared" si="369"/>
        <v>#DIV/0!</v>
      </c>
      <c r="S3956" t="str">
        <f t="shared" si="370"/>
        <v>theater</v>
      </c>
      <c r="T3956" s="7" t="str">
        <f t="shared" si="371"/>
        <v>plays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366"/>
        <v>42336.640520833331</v>
      </c>
      <c r="K3957">
        <v>1446150141</v>
      </c>
      <c r="L3957" s="11">
        <f t="shared" si="367"/>
        <v>42306.598854166667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68"/>
        <v>4.117647058823529</v>
      </c>
      <c r="R3957" s="6">
        <f t="shared" si="369"/>
        <v>53.125</v>
      </c>
      <c r="S3957" t="str">
        <f t="shared" si="370"/>
        <v>theater</v>
      </c>
      <c r="T3957" s="7" t="str">
        <f t="shared" si="371"/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366"/>
        <v>42484.763888888891</v>
      </c>
      <c r="K3958">
        <v>1459203727</v>
      </c>
      <c r="L3958" s="11">
        <f t="shared" si="367"/>
        <v>42457.682025462964</v>
      </c>
      <c r="M3958" t="b">
        <v>0</v>
      </c>
      <c r="N3958">
        <v>0</v>
      </c>
      <c r="O3958" t="b">
        <v>0</v>
      </c>
      <c r="P3958" t="s">
        <v>8271</v>
      </c>
      <c r="Q3958" s="5" t="e">
        <f t="shared" si="368"/>
        <v>#DIV/0!</v>
      </c>
      <c r="R3958" s="6" t="e">
        <f t="shared" si="369"/>
        <v>#DIV/0!</v>
      </c>
      <c r="S3958" t="str">
        <f t="shared" si="370"/>
        <v>theater</v>
      </c>
      <c r="T3958" s="7" t="str">
        <f t="shared" si="371"/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366"/>
        <v>42559.726319444446</v>
      </c>
      <c r="K3959">
        <v>1464045954</v>
      </c>
      <c r="L3959" s="11">
        <f t="shared" si="367"/>
        <v>42513.726319444446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68"/>
        <v>4000</v>
      </c>
      <c r="R3959" s="6">
        <f t="shared" si="369"/>
        <v>7</v>
      </c>
      <c r="S3959" t="str">
        <f t="shared" si="370"/>
        <v>theater</v>
      </c>
      <c r="T3959" s="7" t="str">
        <f t="shared" si="371"/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366"/>
        <v>41853.333333333336</v>
      </c>
      <c r="K3960">
        <v>1403822912</v>
      </c>
      <c r="L3960" s="11">
        <f t="shared" si="367"/>
        <v>41816.700370370367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68"/>
        <v>3.1201248049921997</v>
      </c>
      <c r="R3960" s="6">
        <f t="shared" si="369"/>
        <v>40.0625</v>
      </c>
      <c r="S3960" t="str">
        <f t="shared" si="370"/>
        <v>theater</v>
      </c>
      <c r="T3960" s="7" t="str">
        <f t="shared" si="371"/>
        <v>plays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366"/>
        <v>41910.538842592592</v>
      </c>
      <c r="K3961">
        <v>1409338556</v>
      </c>
      <c r="L3961" s="11">
        <f t="shared" si="367"/>
        <v>41880.538842592592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68"/>
        <v>4.1095890410958908</v>
      </c>
      <c r="R3961" s="6">
        <f t="shared" si="369"/>
        <v>24.333333333333332</v>
      </c>
      <c r="S3961" t="str">
        <f t="shared" si="370"/>
        <v>theater</v>
      </c>
      <c r="T3961" s="7" t="str">
        <f t="shared" si="371"/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366"/>
        <v>42372.595555555556</v>
      </c>
      <c r="K3962">
        <v>1449260256</v>
      </c>
      <c r="L3962" s="11">
        <f t="shared" si="367"/>
        <v>42342.595555555556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68"/>
        <v>66.666666666666671</v>
      </c>
      <c r="R3962" s="6">
        <f t="shared" si="369"/>
        <v>11.25</v>
      </c>
      <c r="S3962" t="str">
        <f t="shared" si="370"/>
        <v>theater</v>
      </c>
      <c r="T3962" s="7" t="str">
        <f t="shared" si="371"/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366"/>
        <v>41767.641319444447</v>
      </c>
      <c r="K3963">
        <v>1397683410</v>
      </c>
      <c r="L3963" s="11">
        <f t="shared" si="367"/>
        <v>41745.641319444447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68"/>
        <v>238.0952380952381</v>
      </c>
      <c r="R3963" s="6">
        <f t="shared" si="369"/>
        <v>10.5</v>
      </c>
      <c r="S3963" t="str">
        <f t="shared" si="370"/>
        <v>theater</v>
      </c>
      <c r="T3963" s="7" t="str">
        <f t="shared" si="371"/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366"/>
        <v>42336.371458333335</v>
      </c>
      <c r="K3964">
        <v>1446562494</v>
      </c>
      <c r="L3964" s="11">
        <f t="shared" si="367"/>
        <v>42311.371458333335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68"/>
        <v>31.111111111111111</v>
      </c>
      <c r="R3964" s="6">
        <f t="shared" si="369"/>
        <v>15</v>
      </c>
      <c r="S3964" t="str">
        <f t="shared" si="370"/>
        <v>theater</v>
      </c>
      <c r="T3964" s="7" t="str">
        <f t="shared" si="371"/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366"/>
        <v>42325.945798611108</v>
      </c>
      <c r="K3965">
        <v>1445226117</v>
      </c>
      <c r="L3965" s="11">
        <f t="shared" si="367"/>
        <v>42295.904131944444</v>
      </c>
      <c r="M3965" t="b">
        <v>0</v>
      </c>
      <c r="N3965">
        <v>0</v>
      </c>
      <c r="O3965" t="b">
        <v>0</v>
      </c>
      <c r="P3965" t="s">
        <v>8271</v>
      </c>
      <c r="Q3965" s="5" t="e">
        <f t="shared" si="368"/>
        <v>#DIV/0!</v>
      </c>
      <c r="R3965" s="6" t="e">
        <f t="shared" si="369"/>
        <v>#DIV/0!</v>
      </c>
      <c r="S3965" t="str">
        <f t="shared" si="370"/>
        <v>theater</v>
      </c>
      <c r="T3965" s="7" t="str">
        <f t="shared" si="371"/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366"/>
        <v>42113.430393518516</v>
      </c>
      <c r="K3966">
        <v>1424279986</v>
      </c>
      <c r="L3966" s="11">
        <f t="shared" si="367"/>
        <v>42053.472060185188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68"/>
        <v>15.873015873015873</v>
      </c>
      <c r="R3966" s="6">
        <f t="shared" si="369"/>
        <v>42</v>
      </c>
      <c r="S3966" t="str">
        <f t="shared" si="370"/>
        <v>theater</v>
      </c>
      <c r="T3966" s="7" t="str">
        <f t="shared" si="371"/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366"/>
        <v>42473.944212962961</v>
      </c>
      <c r="K3967">
        <v>1455428380</v>
      </c>
      <c r="L3967" s="11">
        <f t="shared" si="367"/>
        <v>42413.985879629632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68"/>
        <v>7.0175438596491224</v>
      </c>
      <c r="R3967" s="6">
        <f t="shared" si="369"/>
        <v>71.25</v>
      </c>
      <c r="S3967" t="str">
        <f t="shared" si="370"/>
        <v>theater</v>
      </c>
      <c r="T3967" s="7" t="str">
        <f t="shared" si="371"/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366"/>
        <v>41843.874305555553</v>
      </c>
      <c r="K3968">
        <v>1402506278</v>
      </c>
      <c r="L3968" s="11">
        <f t="shared" si="367"/>
        <v>41801.461550925924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68"/>
        <v>166.66666666666666</v>
      </c>
      <c r="R3968" s="6">
        <f t="shared" si="369"/>
        <v>22.5</v>
      </c>
      <c r="S3968" t="str">
        <f t="shared" si="370"/>
        <v>theater</v>
      </c>
      <c r="T3968" s="7" t="str">
        <f t="shared" si="371"/>
        <v>plays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366"/>
        <v>42800.040590277778</v>
      </c>
      <c r="K3969">
        <v>1486191507</v>
      </c>
      <c r="L3969" s="11">
        <f t="shared" si="367"/>
        <v>42770.040590277778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68"/>
        <v>4.1463414634146343</v>
      </c>
      <c r="R3969" s="6">
        <f t="shared" si="369"/>
        <v>41</v>
      </c>
      <c r="S3969" t="str">
        <f t="shared" si="370"/>
        <v>theater</v>
      </c>
      <c r="T3969" s="7" t="str">
        <f t="shared" si="371"/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366"/>
        <v>42512.565659722226</v>
      </c>
      <c r="K3970">
        <v>1458761673</v>
      </c>
      <c r="L3970" s="11">
        <f t="shared" si="367"/>
        <v>42452.565659722226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368"/>
        <v>9.4876660341555983</v>
      </c>
      <c r="R3970" s="6">
        <f t="shared" si="369"/>
        <v>47.909090909090907</v>
      </c>
      <c r="S3970" t="str">
        <f t="shared" si="370"/>
        <v>theater</v>
      </c>
      <c r="T3970" s="7" t="str">
        <f t="shared" si="371"/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372">(I3971/86400)+25569+(-6/24)</f>
        <v>42610.913194444445</v>
      </c>
      <c r="K3971">
        <v>1471638646</v>
      </c>
      <c r="L3971" s="11">
        <f t="shared" ref="L3971:L4034" si="373">(K3971/86400)+25569+(-6/24)</f>
        <v>42601.604699074072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374">D3971/E3971</f>
        <v>13.388625592417062</v>
      </c>
      <c r="R3971" s="6">
        <f t="shared" ref="R3971:R4034" si="375">E3971/N3971</f>
        <v>35.166666666666664</v>
      </c>
      <c r="S3971" t="str">
        <f t="shared" ref="S3971:S4034" si="376">LEFT(P3971,SEARCH("/",P3971,1)-1)</f>
        <v>theater</v>
      </c>
      <c r="T3971" s="7" t="str">
        <f t="shared" ref="T3971:T4034" si="377">RIGHT(P3971,LEN(P3971) - SEARCH("/", P3971, SEARCH("/", P3971)))</f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372"/>
        <v>42477.613553240742</v>
      </c>
      <c r="K3972">
        <v>1458333811</v>
      </c>
      <c r="L3972" s="11">
        <f t="shared" si="373"/>
        <v>42447.613553240742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4"/>
        <v>1363.6363636363637</v>
      </c>
      <c r="R3972" s="6">
        <f t="shared" si="375"/>
        <v>5.5</v>
      </c>
      <c r="S3972" t="str">
        <f t="shared" si="376"/>
        <v>theater</v>
      </c>
      <c r="T3972" s="7" t="str">
        <f t="shared" si="377"/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372"/>
        <v>41841.286180555559</v>
      </c>
      <c r="K3973">
        <v>1403355126</v>
      </c>
      <c r="L3973" s="11">
        <f t="shared" si="373"/>
        <v>41811.286180555559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4"/>
        <v>102.94117647058823</v>
      </c>
      <c r="R3973" s="6">
        <f t="shared" si="375"/>
        <v>22.666666666666668</v>
      </c>
      <c r="S3973" t="str">
        <f t="shared" si="376"/>
        <v>theater</v>
      </c>
      <c r="T3973" s="7" t="str">
        <f t="shared" si="377"/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372"/>
        <v>42040.817523148144</v>
      </c>
      <c r="K3974">
        <v>1418002634</v>
      </c>
      <c r="L3974" s="11">
        <f t="shared" si="373"/>
        <v>41980.817523148144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4"/>
        <v>4.7393364928909953</v>
      </c>
      <c r="R3974" s="6">
        <f t="shared" si="375"/>
        <v>26.375</v>
      </c>
      <c r="S3974" t="str">
        <f t="shared" si="376"/>
        <v>theater</v>
      </c>
      <c r="T3974" s="7" t="str">
        <f t="shared" si="377"/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372"/>
        <v>42498.916666666672</v>
      </c>
      <c r="K3975">
        <v>1460219110</v>
      </c>
      <c r="L3975" s="11">
        <f t="shared" si="373"/>
        <v>42469.43414351852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4"/>
        <v>1.2804097311139564</v>
      </c>
      <c r="R3975" s="6">
        <f t="shared" si="375"/>
        <v>105.54054054054055</v>
      </c>
      <c r="S3975" t="str">
        <f t="shared" si="376"/>
        <v>theater</v>
      </c>
      <c r="T3975" s="7" t="str">
        <f t="shared" si="377"/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372"/>
        <v>42523.296851851846</v>
      </c>
      <c r="K3976">
        <v>1462280848</v>
      </c>
      <c r="L3976" s="11">
        <f t="shared" si="373"/>
        <v>42493.296851851846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4"/>
        <v>3.125</v>
      </c>
      <c r="R3976" s="6">
        <f t="shared" si="375"/>
        <v>29.09090909090909</v>
      </c>
      <c r="S3976" t="str">
        <f t="shared" si="376"/>
        <v>theater</v>
      </c>
      <c r="T3976" s="7" t="str">
        <f t="shared" si="377"/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372"/>
        <v>42564.616875</v>
      </c>
      <c r="K3977">
        <v>1465850898</v>
      </c>
      <c r="L3977" s="11">
        <f t="shared" si="373"/>
        <v>42534.616875</v>
      </c>
      <c r="M3977" t="b">
        <v>0</v>
      </c>
      <c r="N3977">
        <v>0</v>
      </c>
      <c r="O3977" t="b">
        <v>0</v>
      </c>
      <c r="P3977" t="s">
        <v>8271</v>
      </c>
      <c r="Q3977" s="5" t="e">
        <f t="shared" si="374"/>
        <v>#DIV/0!</v>
      </c>
      <c r="R3977" s="6" t="e">
        <f t="shared" si="375"/>
        <v>#DIV/0!</v>
      </c>
      <c r="S3977" t="str">
        <f t="shared" si="376"/>
        <v>theater</v>
      </c>
      <c r="T3977" s="7" t="str">
        <f t="shared" si="377"/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372"/>
        <v>41852.041666666664</v>
      </c>
      <c r="K3978">
        <v>1405024561</v>
      </c>
      <c r="L3978" s="11">
        <f t="shared" si="373"/>
        <v>41830.608344907407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4"/>
        <v>2.096774193548387</v>
      </c>
      <c r="R3978" s="6">
        <f t="shared" si="375"/>
        <v>62</v>
      </c>
      <c r="S3978" t="str">
        <f t="shared" si="376"/>
        <v>theater</v>
      </c>
      <c r="T3978" s="7" t="str">
        <f t="shared" si="377"/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372"/>
        <v>42573.538564814815</v>
      </c>
      <c r="K3979">
        <v>1466621732</v>
      </c>
      <c r="L3979" s="11">
        <f t="shared" si="373"/>
        <v>42543.538564814815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4"/>
        <v>68.965517241379317</v>
      </c>
      <c r="R3979" s="6">
        <f t="shared" si="375"/>
        <v>217.5</v>
      </c>
      <c r="S3979" t="str">
        <f t="shared" si="376"/>
        <v>theater</v>
      </c>
      <c r="T3979" s="7" t="str">
        <f t="shared" si="377"/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372"/>
        <v>42035.392974537041</v>
      </c>
      <c r="K3980">
        <v>1417533953</v>
      </c>
      <c r="L3980" s="11">
        <f t="shared" si="373"/>
        <v>41975.392974537041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4"/>
        <v>9.3457943925233646</v>
      </c>
      <c r="R3980" s="6">
        <f t="shared" si="375"/>
        <v>26.75</v>
      </c>
      <c r="S3980" t="str">
        <f t="shared" si="376"/>
        <v>theater</v>
      </c>
      <c r="T3980" s="7" t="str">
        <f t="shared" si="377"/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372"/>
        <v>42092.583333333328</v>
      </c>
      <c r="K3981">
        <v>1425678057</v>
      </c>
      <c r="L3981" s="11">
        <f t="shared" si="373"/>
        <v>42069.653437500005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4"/>
        <v>54.545454545454547</v>
      </c>
      <c r="R3981" s="6">
        <f t="shared" si="375"/>
        <v>18.333333333333332</v>
      </c>
      <c r="S3981" t="str">
        <f t="shared" si="376"/>
        <v>theater</v>
      </c>
      <c r="T3981" s="7" t="str">
        <f t="shared" si="377"/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372"/>
        <v>41825.348923611113</v>
      </c>
      <c r="K3982">
        <v>1401978147</v>
      </c>
      <c r="L3982" s="11">
        <f t="shared" si="373"/>
        <v>41795.348923611113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4"/>
        <v>5.5555555555555554</v>
      </c>
      <c r="R3982" s="6">
        <f t="shared" si="375"/>
        <v>64.285714285714292</v>
      </c>
      <c r="S3982" t="str">
        <f t="shared" si="376"/>
        <v>theater</v>
      </c>
      <c r="T3982" s="7" t="str">
        <f t="shared" si="377"/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372"/>
        <v>42567.929965277777</v>
      </c>
      <c r="K3983">
        <v>1463545149</v>
      </c>
      <c r="L3983" s="11">
        <f t="shared" si="373"/>
        <v>42507.929965277777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4"/>
        <v>24.489795918367346</v>
      </c>
      <c r="R3983" s="6">
        <f t="shared" si="375"/>
        <v>175</v>
      </c>
      <c r="S3983" t="str">
        <f t="shared" si="376"/>
        <v>theater</v>
      </c>
      <c r="T3983" s="7" t="str">
        <f t="shared" si="377"/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372"/>
        <v>42192.559953703705</v>
      </c>
      <c r="K3984">
        <v>1431113180</v>
      </c>
      <c r="L3984" s="11">
        <f t="shared" si="373"/>
        <v>42132.559953703705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4"/>
        <v>5</v>
      </c>
      <c r="R3984" s="6">
        <f t="shared" si="375"/>
        <v>34</v>
      </c>
      <c r="S3984" t="str">
        <f t="shared" si="376"/>
        <v>theater</v>
      </c>
      <c r="T3984" s="7" t="str">
        <f t="shared" si="377"/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372"/>
        <v>41779.040972222225</v>
      </c>
      <c r="K3985">
        <v>1397854356</v>
      </c>
      <c r="L3985" s="11">
        <f t="shared" si="373"/>
        <v>41747.61986111111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4"/>
        <v>2.8733556873871549</v>
      </c>
      <c r="R3985" s="6">
        <f t="shared" si="375"/>
        <v>84.282608695652172</v>
      </c>
      <c r="S3985" t="str">
        <f t="shared" si="376"/>
        <v>theater</v>
      </c>
      <c r="T3985" s="7" t="str">
        <f t="shared" si="377"/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372"/>
        <v>41950.75</v>
      </c>
      <c r="K3986">
        <v>1412809644</v>
      </c>
      <c r="L3986" s="11">
        <f t="shared" si="373"/>
        <v>41920.713472222225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4"/>
        <v>15.789473684210526</v>
      </c>
      <c r="R3986" s="6">
        <f t="shared" si="375"/>
        <v>9.5</v>
      </c>
      <c r="S3986" t="str">
        <f t="shared" si="376"/>
        <v>theater</v>
      </c>
      <c r="T3986" s="7" t="str">
        <f t="shared" si="377"/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372"/>
        <v>42420.628472222219</v>
      </c>
      <c r="K3987">
        <v>1454173120</v>
      </c>
      <c r="L3987" s="11">
        <f t="shared" si="373"/>
        <v>42399.457407407404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4"/>
        <v>3.1201248049921997</v>
      </c>
      <c r="R3987" s="6">
        <f t="shared" si="375"/>
        <v>33.736842105263158</v>
      </c>
      <c r="S3987" t="str">
        <f t="shared" si="376"/>
        <v>theater</v>
      </c>
      <c r="T3987" s="7" t="str">
        <f t="shared" si="377"/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372"/>
        <v>42496.294444444444</v>
      </c>
      <c r="K3988">
        <v>1460034594</v>
      </c>
      <c r="L3988" s="11">
        <f t="shared" si="373"/>
        <v>42467.298541666663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4"/>
        <v>10.245901639344263</v>
      </c>
      <c r="R3988" s="6">
        <f t="shared" si="375"/>
        <v>37.53846153846154</v>
      </c>
      <c r="S3988" t="str">
        <f t="shared" si="376"/>
        <v>theater</v>
      </c>
      <c r="T3988" s="7" t="str">
        <f t="shared" si="377"/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372"/>
        <v>41775.67465277778</v>
      </c>
      <c r="K3989">
        <v>1399414290</v>
      </c>
      <c r="L3989" s="11">
        <f t="shared" si="373"/>
        <v>41765.67465277778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4"/>
        <v>2.6490066225165565</v>
      </c>
      <c r="R3989" s="6">
        <f t="shared" si="375"/>
        <v>11.615384615384615</v>
      </c>
      <c r="S3989" t="str">
        <f t="shared" si="376"/>
        <v>theater</v>
      </c>
      <c r="T3989" s="7" t="str">
        <f t="shared" si="377"/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372"/>
        <v>42244.83116898148</v>
      </c>
      <c r="K3990">
        <v>1439517413</v>
      </c>
      <c r="L3990" s="11">
        <f t="shared" si="373"/>
        <v>42229.83116898148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4"/>
        <v>46.875</v>
      </c>
      <c r="R3990" s="6">
        <f t="shared" si="375"/>
        <v>8</v>
      </c>
      <c r="S3990" t="str">
        <f t="shared" si="376"/>
        <v>theater</v>
      </c>
      <c r="T3990" s="7" t="str">
        <f t="shared" si="377"/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372"/>
        <v>42316.541446759264</v>
      </c>
      <c r="K3991">
        <v>1444413581</v>
      </c>
      <c r="L3991" s="11">
        <f t="shared" si="373"/>
        <v>42286.499780092592</v>
      </c>
      <c r="M3991" t="b">
        <v>0</v>
      </c>
      <c r="N3991">
        <v>0</v>
      </c>
      <c r="O3991" t="b">
        <v>0</v>
      </c>
      <c r="P3991" t="s">
        <v>8271</v>
      </c>
      <c r="Q3991" s="5" t="e">
        <f t="shared" si="374"/>
        <v>#DIV/0!</v>
      </c>
      <c r="R3991" s="6" t="e">
        <f t="shared" si="375"/>
        <v>#DIV/0!</v>
      </c>
      <c r="S3991" t="str">
        <f t="shared" si="376"/>
        <v>theater</v>
      </c>
      <c r="T3991" s="7" t="str">
        <f t="shared" si="377"/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372"/>
        <v>42431.422372685185</v>
      </c>
      <c r="K3992">
        <v>1454342893</v>
      </c>
      <c r="L3992" s="11">
        <f t="shared" si="373"/>
        <v>42401.422372685185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4"/>
        <v>23.913043478260871</v>
      </c>
      <c r="R3992" s="6">
        <f t="shared" si="375"/>
        <v>23</v>
      </c>
      <c r="S3992" t="str">
        <f t="shared" si="376"/>
        <v>theater</v>
      </c>
      <c r="T3992" s="7" t="str">
        <f t="shared" si="377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372"/>
        <v>42155.394467592589</v>
      </c>
      <c r="K3993">
        <v>1430494082</v>
      </c>
      <c r="L3993" s="11">
        <f t="shared" si="373"/>
        <v>42125.394467592589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4"/>
        <v>5</v>
      </c>
      <c r="R3993" s="6">
        <f t="shared" si="375"/>
        <v>100</v>
      </c>
      <c r="S3993" t="str">
        <f t="shared" si="376"/>
        <v>theater</v>
      </c>
      <c r="T3993" s="7" t="str">
        <f t="shared" si="377"/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372"/>
        <v>42349.732164351852</v>
      </c>
      <c r="K3994">
        <v>1444689259</v>
      </c>
      <c r="L3994" s="11">
        <f t="shared" si="373"/>
        <v>42289.69049768518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4"/>
        <v>18.484288354898336</v>
      </c>
      <c r="R3994" s="6">
        <f t="shared" si="375"/>
        <v>60.111111111111114</v>
      </c>
      <c r="S3994" t="str">
        <f t="shared" si="376"/>
        <v>theater</v>
      </c>
      <c r="T3994" s="7" t="str">
        <f t="shared" si="377"/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372"/>
        <v>42137.614722222221</v>
      </c>
      <c r="K3995">
        <v>1428957912</v>
      </c>
      <c r="L3995" s="11">
        <f t="shared" si="373"/>
        <v>42107.614722222221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4"/>
        <v>16666.666666666668</v>
      </c>
      <c r="R3995" s="6">
        <f t="shared" si="375"/>
        <v>3</v>
      </c>
      <c r="S3995" t="str">
        <f t="shared" si="376"/>
        <v>theater</v>
      </c>
      <c r="T3995" s="7" t="str">
        <f t="shared" si="377"/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372"/>
        <v>41839.139930555553</v>
      </c>
      <c r="K3996">
        <v>1403169690</v>
      </c>
      <c r="L3996" s="11">
        <f t="shared" si="373"/>
        <v>41809.139930555553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4"/>
        <v>400</v>
      </c>
      <c r="R3996" s="6">
        <f t="shared" si="375"/>
        <v>5</v>
      </c>
      <c r="S3996" t="str">
        <f t="shared" si="376"/>
        <v>theater</v>
      </c>
      <c r="T3996" s="7" t="str">
        <f t="shared" si="377"/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372"/>
        <v>42049.227083333331</v>
      </c>
      <c r="K3997">
        <v>1421339077</v>
      </c>
      <c r="L3997" s="11">
        <f t="shared" si="373"/>
        <v>42019.433761574073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4"/>
        <v>2.8571428571428572</v>
      </c>
      <c r="R3997" s="6">
        <f t="shared" si="375"/>
        <v>17.5</v>
      </c>
      <c r="S3997" t="str">
        <f t="shared" si="376"/>
        <v>theater</v>
      </c>
      <c r="T3997" s="7" t="str">
        <f t="shared" si="377"/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372"/>
        <v>41963.419444444444</v>
      </c>
      <c r="K3998">
        <v>1415341464</v>
      </c>
      <c r="L3998" s="11">
        <f t="shared" si="373"/>
        <v>41950.016944444447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4"/>
        <v>6.0362173038229372</v>
      </c>
      <c r="R3998" s="6">
        <f t="shared" si="375"/>
        <v>29.235294117647058</v>
      </c>
      <c r="S3998" t="str">
        <f t="shared" si="376"/>
        <v>theater</v>
      </c>
      <c r="T3998" s="7" t="str">
        <f t="shared" si="377"/>
        <v>plays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372"/>
        <v>42099.099780092598</v>
      </c>
      <c r="K3999">
        <v>1425633821</v>
      </c>
      <c r="L3999" s="11">
        <f t="shared" si="373"/>
        <v>42069.141446759255</v>
      </c>
      <c r="M3999" t="b">
        <v>0</v>
      </c>
      <c r="N3999">
        <v>0</v>
      </c>
      <c r="O3999" t="b">
        <v>0</v>
      </c>
      <c r="P3999" t="s">
        <v>8271</v>
      </c>
      <c r="Q3999" s="5" t="e">
        <f t="shared" si="374"/>
        <v>#DIV/0!</v>
      </c>
      <c r="R3999" s="6" t="e">
        <f t="shared" si="375"/>
        <v>#DIV/0!</v>
      </c>
      <c r="S3999" t="str">
        <f t="shared" si="376"/>
        <v>theater</v>
      </c>
      <c r="T3999" s="7" t="str">
        <f t="shared" si="377"/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372"/>
        <v>42091.671597222223</v>
      </c>
      <c r="K4000">
        <v>1424992026</v>
      </c>
      <c r="L4000" s="11">
        <f t="shared" si="373"/>
        <v>42061.713263888887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4"/>
        <v>1.7482517482517483</v>
      </c>
      <c r="R4000" s="6">
        <f t="shared" si="375"/>
        <v>59.583333333333336</v>
      </c>
      <c r="S4000" t="str">
        <f t="shared" si="376"/>
        <v>theater</v>
      </c>
      <c r="T4000" s="7" t="str">
        <f t="shared" si="377"/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372"/>
        <v>41882.577650462961</v>
      </c>
      <c r="K4001">
        <v>1406058798</v>
      </c>
      <c r="L4001" s="11">
        <f t="shared" si="373"/>
        <v>41842.578680555554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4"/>
        <v>6.0553633217993079</v>
      </c>
      <c r="R4001" s="6">
        <f t="shared" si="375"/>
        <v>82.571428571428569</v>
      </c>
      <c r="S4001" t="str">
        <f t="shared" si="376"/>
        <v>theater</v>
      </c>
      <c r="T4001" s="7" t="str">
        <f t="shared" si="377"/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372"/>
        <v>42497.353680555556</v>
      </c>
      <c r="K4002">
        <v>1457450958</v>
      </c>
      <c r="L4002" s="11">
        <f t="shared" si="373"/>
        <v>42437.39534722222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4"/>
        <v>800</v>
      </c>
      <c r="R4002" s="6">
        <f t="shared" si="375"/>
        <v>10</v>
      </c>
      <c r="S4002" t="str">
        <f t="shared" si="376"/>
        <v>theater</v>
      </c>
      <c r="T4002" s="7" t="str">
        <f t="shared" si="377"/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372"/>
        <v>42795.541666666672</v>
      </c>
      <c r="K4003">
        <v>1486681708</v>
      </c>
      <c r="L4003" s="11">
        <f t="shared" si="373"/>
        <v>42775.714212962965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4"/>
        <v>2.6490066225165565</v>
      </c>
      <c r="R4003" s="6">
        <f t="shared" si="375"/>
        <v>32.357142857142854</v>
      </c>
      <c r="S4003" t="str">
        <f t="shared" si="376"/>
        <v>theater</v>
      </c>
      <c r="T4003" s="7" t="str">
        <f t="shared" si="377"/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372"/>
        <v>41908.793530092589</v>
      </c>
      <c r="K4004">
        <v>1409187761</v>
      </c>
      <c r="L4004" s="11">
        <f t="shared" si="373"/>
        <v>41878.793530092589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4"/>
        <v>54.347826086956523</v>
      </c>
      <c r="R4004" s="6">
        <f t="shared" si="375"/>
        <v>5.75</v>
      </c>
      <c r="S4004" t="str">
        <f t="shared" si="376"/>
        <v>theater</v>
      </c>
      <c r="T4004" s="7" t="str">
        <f t="shared" si="377"/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372"/>
        <v>42050.337349537032</v>
      </c>
      <c r="K4005">
        <v>1421417147</v>
      </c>
      <c r="L4005" s="11">
        <f t="shared" si="373"/>
        <v>42020.337349537032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4"/>
        <v>9.9502487562189046</v>
      </c>
      <c r="R4005" s="6">
        <f t="shared" si="375"/>
        <v>100.5</v>
      </c>
      <c r="S4005" t="str">
        <f t="shared" si="376"/>
        <v>theater</v>
      </c>
      <c r="T4005" s="7" t="str">
        <f t="shared" si="377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372"/>
        <v>41919.91269675926</v>
      </c>
      <c r="K4006">
        <v>1410148457</v>
      </c>
      <c r="L4006" s="11">
        <f t="shared" si="373"/>
        <v>41889.91269675926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4"/>
        <v>500</v>
      </c>
      <c r="R4006" s="6">
        <f t="shared" si="375"/>
        <v>1</v>
      </c>
      <c r="S4006" t="str">
        <f t="shared" si="376"/>
        <v>theater</v>
      </c>
      <c r="T4006" s="7" t="str">
        <f t="shared" si="377"/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372"/>
        <v>41932.557696759257</v>
      </c>
      <c r="K4007">
        <v>1408648985</v>
      </c>
      <c r="L4007" s="11">
        <f t="shared" si="373"/>
        <v>41872.557696759257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4"/>
        <v>75</v>
      </c>
      <c r="R4007" s="6">
        <f t="shared" si="375"/>
        <v>20</v>
      </c>
      <c r="S4007" t="str">
        <f t="shared" si="376"/>
        <v>theater</v>
      </c>
      <c r="T4007" s="7" t="str">
        <f t="shared" si="377"/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372"/>
        <v>42416.522997685184</v>
      </c>
      <c r="K4008">
        <v>1453487587</v>
      </c>
      <c r="L4008" s="11">
        <f t="shared" si="373"/>
        <v>42391.522997685184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4"/>
        <v>15000</v>
      </c>
      <c r="R4008" s="6">
        <f t="shared" si="375"/>
        <v>2</v>
      </c>
      <c r="S4008" t="str">
        <f t="shared" si="376"/>
        <v>theater</v>
      </c>
      <c r="T4008" s="7" t="str">
        <f t="shared" si="377"/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372"/>
        <v>41877.436111111107</v>
      </c>
      <c r="K4009">
        <v>1406572381</v>
      </c>
      <c r="L4009" s="11">
        <f t="shared" si="373"/>
        <v>41848.522928240738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4"/>
        <v>400</v>
      </c>
      <c r="R4009" s="6">
        <f t="shared" si="375"/>
        <v>5</v>
      </c>
      <c r="S4009" t="str">
        <f t="shared" si="376"/>
        <v>theater</v>
      </c>
      <c r="T4009" s="7" t="str">
        <f t="shared" si="377"/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372"/>
        <v>42207.714201388888</v>
      </c>
      <c r="K4010">
        <v>1435014507</v>
      </c>
      <c r="L4010" s="11">
        <f t="shared" si="373"/>
        <v>42177.714201388888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4"/>
        <v>16.666666666666668</v>
      </c>
      <c r="R4010" s="6">
        <f t="shared" si="375"/>
        <v>15</v>
      </c>
      <c r="S4010" t="str">
        <f t="shared" si="376"/>
        <v>theater</v>
      </c>
      <c r="T4010" s="7" t="str">
        <f t="shared" si="377"/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372"/>
        <v>41891.450925925928</v>
      </c>
      <c r="K4011">
        <v>1406825360</v>
      </c>
      <c r="L4011" s="11">
        <f t="shared" si="373"/>
        <v>41851.450925925928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4"/>
        <v>25.733333333333334</v>
      </c>
      <c r="R4011" s="6">
        <f t="shared" si="375"/>
        <v>25</v>
      </c>
      <c r="S4011" t="str">
        <f t="shared" si="376"/>
        <v>theater</v>
      </c>
      <c r="T4011" s="7" t="str">
        <f t="shared" si="377"/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372"/>
        <v>41938.520439814813</v>
      </c>
      <c r="K4012">
        <v>1412879366</v>
      </c>
      <c r="L4012" s="11">
        <f t="shared" si="373"/>
        <v>41921.520439814813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4"/>
        <v>4.1331802525832373</v>
      </c>
      <c r="R4012" s="6">
        <f t="shared" si="375"/>
        <v>45.842105263157897</v>
      </c>
      <c r="S4012" t="str">
        <f t="shared" si="376"/>
        <v>theater</v>
      </c>
      <c r="T4012" s="7" t="str">
        <f t="shared" si="377"/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372"/>
        <v>42032.29488425926</v>
      </c>
      <c r="K4013">
        <v>1419858278</v>
      </c>
      <c r="L4013" s="11">
        <f t="shared" si="373"/>
        <v>42002.29488425926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4"/>
        <v>13.157894736842104</v>
      </c>
      <c r="R4013" s="6">
        <f t="shared" si="375"/>
        <v>4.75</v>
      </c>
      <c r="S4013" t="str">
        <f t="shared" si="376"/>
        <v>theater</v>
      </c>
      <c r="T4013" s="7" t="str">
        <f t="shared" si="377"/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372"/>
        <v>42126.294548611113</v>
      </c>
      <c r="K4014">
        <v>1427979849</v>
      </c>
      <c r="L4014" s="11">
        <f t="shared" si="373"/>
        <v>42096.294548611113</v>
      </c>
      <c r="M4014" t="b">
        <v>0</v>
      </c>
      <c r="N4014">
        <v>0</v>
      </c>
      <c r="O4014" t="b">
        <v>0</v>
      </c>
      <c r="P4014" t="s">
        <v>8271</v>
      </c>
      <c r="Q4014" s="5" t="e">
        <f t="shared" si="374"/>
        <v>#DIV/0!</v>
      </c>
      <c r="R4014" s="6" t="e">
        <f t="shared" si="375"/>
        <v>#DIV/0!</v>
      </c>
      <c r="S4014" t="str">
        <f t="shared" si="376"/>
        <v>theater</v>
      </c>
      <c r="T4014" s="7" t="str">
        <f t="shared" si="377"/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372"/>
        <v>42051.051192129627</v>
      </c>
      <c r="K4015">
        <v>1421478823</v>
      </c>
      <c r="L4015" s="11">
        <f t="shared" si="373"/>
        <v>42021.051192129627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4"/>
        <v>76.92307692307692</v>
      </c>
      <c r="R4015" s="6">
        <f t="shared" si="375"/>
        <v>13</v>
      </c>
      <c r="S4015" t="str">
        <f t="shared" si="376"/>
        <v>theater</v>
      </c>
      <c r="T4015" s="7" t="str">
        <f t="shared" si="377"/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372"/>
        <v>42433.996168981481</v>
      </c>
      <c r="K4016">
        <v>1455861269</v>
      </c>
      <c r="L4016" s="11">
        <f t="shared" si="373"/>
        <v>42418.996168981481</v>
      </c>
      <c r="M4016" t="b">
        <v>0</v>
      </c>
      <c r="N4016">
        <v>0</v>
      </c>
      <c r="O4016" t="b">
        <v>0</v>
      </c>
      <c r="P4016" t="s">
        <v>8271</v>
      </c>
      <c r="Q4016" s="5" t="e">
        <f t="shared" si="374"/>
        <v>#DIV/0!</v>
      </c>
      <c r="R4016" s="6" t="e">
        <f t="shared" si="375"/>
        <v>#DIV/0!</v>
      </c>
      <c r="S4016" t="str">
        <f t="shared" si="376"/>
        <v>theater</v>
      </c>
      <c r="T4016" s="7" t="str">
        <f t="shared" si="377"/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372"/>
        <v>42204.530821759261</v>
      </c>
      <c r="K4017">
        <v>1434739463</v>
      </c>
      <c r="L4017" s="11">
        <f t="shared" si="373"/>
        <v>42174.530821759261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4"/>
        <v>7000</v>
      </c>
      <c r="R4017" s="6">
        <f t="shared" si="375"/>
        <v>1</v>
      </c>
      <c r="S4017" t="str">
        <f t="shared" si="376"/>
        <v>theater</v>
      </c>
      <c r="T4017" s="7" t="str">
        <f t="shared" si="377"/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372"/>
        <v>41899.622685185182</v>
      </c>
      <c r="K4018">
        <v>1408395400</v>
      </c>
      <c r="L4018" s="11">
        <f t="shared" si="373"/>
        <v>41869.622685185182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4"/>
        <v>7.1428571428571432</v>
      </c>
      <c r="R4018" s="6">
        <f t="shared" si="375"/>
        <v>10</v>
      </c>
      <c r="S4018" t="str">
        <f t="shared" si="376"/>
        <v>theater</v>
      </c>
      <c r="T4018" s="7" t="str">
        <f t="shared" si="377"/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372"/>
        <v>41886.422152777777</v>
      </c>
      <c r="K4019">
        <v>1407254874</v>
      </c>
      <c r="L4019" s="11">
        <f t="shared" si="373"/>
        <v>41856.422152777777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4"/>
        <v>95.238095238095241</v>
      </c>
      <c r="R4019" s="6">
        <f t="shared" si="375"/>
        <v>52.5</v>
      </c>
      <c r="S4019" t="str">
        <f t="shared" si="376"/>
        <v>theater</v>
      </c>
      <c r="T4019" s="7" t="str">
        <f t="shared" si="377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372"/>
        <v>42650.66097222222</v>
      </c>
      <c r="K4020">
        <v>1473285108</v>
      </c>
      <c r="L4020" s="11">
        <f t="shared" si="373"/>
        <v>42620.66097222222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4"/>
        <v>11.538461538461538</v>
      </c>
      <c r="R4020" s="6">
        <f t="shared" si="375"/>
        <v>32.5</v>
      </c>
      <c r="S4020" t="str">
        <f t="shared" si="376"/>
        <v>theater</v>
      </c>
      <c r="T4020" s="7" t="str">
        <f t="shared" si="377"/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372"/>
        <v>42475.436111111107</v>
      </c>
      <c r="K4021">
        <v>1455725596</v>
      </c>
      <c r="L4021" s="11">
        <f t="shared" si="373"/>
        <v>42417.425879629634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4"/>
        <v>120.68965517241379</v>
      </c>
      <c r="R4021" s="6">
        <f t="shared" si="375"/>
        <v>7.25</v>
      </c>
      <c r="S4021" t="str">
        <f t="shared" si="376"/>
        <v>theater</v>
      </c>
      <c r="T4021" s="7" t="str">
        <f t="shared" si="377"/>
        <v>plays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372"/>
        <v>42086.899293981478</v>
      </c>
      <c r="K4022">
        <v>1424579699</v>
      </c>
      <c r="L4022" s="11">
        <f t="shared" si="373"/>
        <v>42056.940960648149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4"/>
        <v>6</v>
      </c>
      <c r="R4022" s="6">
        <f t="shared" si="375"/>
        <v>33.333333333333336</v>
      </c>
      <c r="S4022" t="str">
        <f t="shared" si="376"/>
        <v>theater</v>
      </c>
      <c r="T4022" s="7" t="str">
        <f t="shared" si="377"/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372"/>
        <v>41938.661550925928</v>
      </c>
      <c r="K4023">
        <v>1409176358</v>
      </c>
      <c r="L4023" s="11">
        <f t="shared" si="373"/>
        <v>41878.661550925928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4"/>
        <v>120</v>
      </c>
      <c r="R4023" s="6">
        <f t="shared" si="375"/>
        <v>62.5</v>
      </c>
      <c r="S4023" t="str">
        <f t="shared" si="376"/>
        <v>theater</v>
      </c>
      <c r="T4023" s="7" t="str">
        <f t="shared" si="377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372"/>
        <v>42035.870833333334</v>
      </c>
      <c r="K4024">
        <v>1418824867</v>
      </c>
      <c r="L4024" s="11">
        <f t="shared" si="373"/>
        <v>41990.334108796298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4"/>
        <v>1.4375848574395016</v>
      </c>
      <c r="R4024" s="6">
        <f t="shared" si="375"/>
        <v>63.558375634517766</v>
      </c>
      <c r="S4024" t="str">
        <f t="shared" si="376"/>
        <v>theater</v>
      </c>
      <c r="T4024" s="7" t="str">
        <f t="shared" si="377"/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372"/>
        <v>42453.707905092597</v>
      </c>
      <c r="K4025">
        <v>1454975963</v>
      </c>
      <c r="L4025" s="11">
        <f t="shared" si="373"/>
        <v>42408.749571759261</v>
      </c>
      <c r="M4025" t="b">
        <v>0</v>
      </c>
      <c r="N4025">
        <v>0</v>
      </c>
      <c r="O4025" t="b">
        <v>0</v>
      </c>
      <c r="P4025" t="s">
        <v>8271</v>
      </c>
      <c r="Q4025" s="5" t="e">
        <f t="shared" si="374"/>
        <v>#DIV/0!</v>
      </c>
      <c r="R4025" s="6" t="e">
        <f t="shared" si="375"/>
        <v>#DIV/0!</v>
      </c>
      <c r="S4025" t="str">
        <f t="shared" si="376"/>
        <v>theater</v>
      </c>
      <c r="T4025" s="7" t="str">
        <f t="shared" si="377"/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372"/>
        <v>42247.420104166667</v>
      </c>
      <c r="K4026">
        <v>1438445097</v>
      </c>
      <c r="L4026" s="11">
        <f t="shared" si="373"/>
        <v>42217.420104166667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4"/>
        <v>80</v>
      </c>
      <c r="R4026" s="6">
        <f t="shared" si="375"/>
        <v>10</v>
      </c>
      <c r="S4026" t="str">
        <f t="shared" si="376"/>
        <v>theater</v>
      </c>
      <c r="T4026" s="7" t="str">
        <f t="shared" si="377"/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372"/>
        <v>42210.987685185188</v>
      </c>
      <c r="K4027">
        <v>1432705336</v>
      </c>
      <c r="L4027" s="11">
        <f t="shared" si="373"/>
        <v>42150.987685185188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4"/>
        <v>20</v>
      </c>
      <c r="R4027" s="6">
        <f t="shared" si="375"/>
        <v>62.5</v>
      </c>
      <c r="S4027" t="str">
        <f t="shared" si="376"/>
        <v>theater</v>
      </c>
      <c r="T4027" s="7" t="str">
        <f t="shared" si="377"/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372"/>
        <v>42342.447210648148</v>
      </c>
      <c r="K4028">
        <v>1444059839</v>
      </c>
      <c r="L4028" s="11">
        <f t="shared" si="373"/>
        <v>42282.405543981484</v>
      </c>
      <c r="M4028" t="b">
        <v>0</v>
      </c>
      <c r="N4028">
        <v>0</v>
      </c>
      <c r="O4028" t="b">
        <v>0</v>
      </c>
      <c r="P4028" t="s">
        <v>8271</v>
      </c>
      <c r="Q4028" s="5" t="e">
        <f t="shared" si="374"/>
        <v>#DIV/0!</v>
      </c>
      <c r="R4028" s="6" t="e">
        <f t="shared" si="375"/>
        <v>#DIV/0!</v>
      </c>
      <c r="S4028" t="str">
        <f t="shared" si="376"/>
        <v>theater</v>
      </c>
      <c r="T4028" s="7" t="str">
        <f t="shared" si="377"/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372"/>
        <v>42788.791666666672</v>
      </c>
      <c r="K4029">
        <v>1486077481</v>
      </c>
      <c r="L4029" s="11">
        <f t="shared" si="373"/>
        <v>42768.72084490741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4"/>
        <v>13.953488372093023</v>
      </c>
      <c r="R4029" s="6">
        <f t="shared" si="375"/>
        <v>30.714285714285715</v>
      </c>
      <c r="S4029" t="str">
        <f t="shared" si="376"/>
        <v>theater</v>
      </c>
      <c r="T4029" s="7" t="str">
        <f t="shared" si="377"/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372"/>
        <v>41795.688657407409</v>
      </c>
      <c r="K4030">
        <v>1399415500</v>
      </c>
      <c r="L4030" s="11">
        <f t="shared" si="373"/>
        <v>41765.688657407409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4"/>
        <v>3.5650623885918002</v>
      </c>
      <c r="R4030" s="6">
        <f t="shared" si="375"/>
        <v>51</v>
      </c>
      <c r="S4030" t="str">
        <f t="shared" si="376"/>
        <v>theater</v>
      </c>
      <c r="T4030" s="7" t="str">
        <f t="shared" si="377"/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372"/>
        <v>42351.77511574074</v>
      </c>
      <c r="K4031">
        <v>1447461370</v>
      </c>
      <c r="L4031" s="11">
        <f t="shared" si="373"/>
        <v>42321.77511574074</v>
      </c>
      <c r="M4031" t="b">
        <v>0</v>
      </c>
      <c r="N4031">
        <v>0</v>
      </c>
      <c r="O4031" t="b">
        <v>0</v>
      </c>
      <c r="P4031" t="s">
        <v>8271</v>
      </c>
      <c r="Q4031" s="5" t="e">
        <f t="shared" si="374"/>
        <v>#DIV/0!</v>
      </c>
      <c r="R4031" s="6" t="e">
        <f t="shared" si="375"/>
        <v>#DIV/0!</v>
      </c>
      <c r="S4031" t="str">
        <f t="shared" si="376"/>
        <v>theater</v>
      </c>
      <c r="T4031" s="7" t="str">
        <f t="shared" si="377"/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372"/>
        <v>42403.53402777778</v>
      </c>
      <c r="K4032">
        <v>1452008599</v>
      </c>
      <c r="L4032" s="11">
        <f t="shared" si="373"/>
        <v>42374.405081018514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4"/>
        <v>6.25</v>
      </c>
      <c r="R4032" s="6">
        <f t="shared" si="375"/>
        <v>66.666666666666671</v>
      </c>
      <c r="S4032" t="str">
        <f t="shared" si="376"/>
        <v>theater</v>
      </c>
      <c r="T4032" s="7" t="str">
        <f t="shared" si="377"/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372"/>
        <v>41991.376898148148</v>
      </c>
      <c r="K4033">
        <v>1414591364</v>
      </c>
      <c r="L4033" s="11">
        <f t="shared" si="373"/>
        <v>41941.335231481484</v>
      </c>
      <c r="M4033" t="b">
        <v>0</v>
      </c>
      <c r="N4033">
        <v>0</v>
      </c>
      <c r="O4033" t="b">
        <v>0</v>
      </c>
      <c r="P4033" t="s">
        <v>8271</v>
      </c>
      <c r="Q4033" s="5" t="e">
        <f t="shared" si="374"/>
        <v>#DIV/0!</v>
      </c>
      <c r="R4033" s="6" t="e">
        <f t="shared" si="375"/>
        <v>#DIV/0!</v>
      </c>
      <c r="S4033" t="str">
        <f t="shared" si="376"/>
        <v>theater</v>
      </c>
      <c r="T4033" s="7" t="str">
        <f t="shared" si="377"/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372"/>
        <v>42353.60087962963</v>
      </c>
      <c r="K4034">
        <v>1445023516</v>
      </c>
      <c r="L4034" s="11">
        <f t="shared" si="373"/>
        <v>42293.559212962966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374"/>
        <v>14.64406779661017</v>
      </c>
      <c r="R4034" s="6">
        <f t="shared" si="375"/>
        <v>59</v>
      </c>
      <c r="S4034" t="str">
        <f t="shared" si="376"/>
        <v>theater</v>
      </c>
      <c r="T4034" s="7" t="str">
        <f t="shared" si="377"/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378">(I4035/86400)+25569+(-6/24)</f>
        <v>42645.125</v>
      </c>
      <c r="K4035">
        <v>1472711224</v>
      </c>
      <c r="L4035" s="11">
        <f t="shared" ref="L4035:L4098" si="379">(K4035/86400)+25569+(-6/24)</f>
        <v>42614.018796296295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380">D4035/E4035</f>
        <v>3.891246973700706</v>
      </c>
      <c r="R4035" s="6">
        <f t="shared" ref="R4035:R4098" si="381">E4035/N4035</f>
        <v>65.340319148936175</v>
      </c>
      <c r="S4035" t="str">
        <f t="shared" ref="S4035:S4098" si="382">LEFT(P4035,SEARCH("/",P4035,1)-1)</f>
        <v>theater</v>
      </c>
      <c r="T4035" s="7" t="str">
        <f t="shared" ref="T4035:T4098" si="383">RIGHT(P4035,LEN(P4035) - SEARCH("/", P4035, SEARCH("/", P4035)))</f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378"/>
        <v>42097.655671296292</v>
      </c>
      <c r="K4036">
        <v>1425509050</v>
      </c>
      <c r="L4036" s="11">
        <f t="shared" si="379"/>
        <v>42067.697337962964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80"/>
        <v>67.5</v>
      </c>
      <c r="R4036" s="6">
        <f t="shared" si="381"/>
        <v>100</v>
      </c>
      <c r="S4036" t="str">
        <f t="shared" si="382"/>
        <v>theater</v>
      </c>
      <c r="T4036" s="7" t="str">
        <f t="shared" si="383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378"/>
        <v>41933.632951388892</v>
      </c>
      <c r="K4037">
        <v>1411333887</v>
      </c>
      <c r="L4037" s="11">
        <f t="shared" si="379"/>
        <v>41903.632951388892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80"/>
        <v>2.7137042062415198</v>
      </c>
      <c r="R4037" s="6">
        <f t="shared" si="381"/>
        <v>147.4</v>
      </c>
      <c r="S4037" t="str">
        <f t="shared" si="382"/>
        <v>theater</v>
      </c>
      <c r="T4037" s="7" t="str">
        <f t="shared" si="383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378"/>
        <v>41821.6875</v>
      </c>
      <c r="K4038">
        <v>1402784964</v>
      </c>
      <c r="L4038" s="11">
        <f t="shared" si="379"/>
        <v>41804.687083333338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80"/>
        <v>2.1253985122210413</v>
      </c>
      <c r="R4038" s="6">
        <f t="shared" si="381"/>
        <v>166.05882352941177</v>
      </c>
      <c r="S4038" t="str">
        <f t="shared" si="382"/>
        <v>theater</v>
      </c>
      <c r="T4038" s="7" t="str">
        <f t="shared" si="383"/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378"/>
        <v>42514.350694444445</v>
      </c>
      <c r="K4039">
        <v>1462585315</v>
      </c>
      <c r="L4039" s="11">
        <f t="shared" si="379"/>
        <v>42496.820775462962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80"/>
        <v>8.75</v>
      </c>
      <c r="R4039" s="6">
        <f t="shared" si="381"/>
        <v>40</v>
      </c>
      <c r="S4039" t="str">
        <f t="shared" si="382"/>
        <v>theater</v>
      </c>
      <c r="T4039" s="7" t="str">
        <f t="shared" si="383"/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378"/>
        <v>41929.548726851848</v>
      </c>
      <c r="K4040">
        <v>1408389010</v>
      </c>
      <c r="L4040" s="11">
        <f t="shared" si="379"/>
        <v>41869.548726851848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80"/>
        <v>8.3056478405315612</v>
      </c>
      <c r="R4040" s="6">
        <f t="shared" si="381"/>
        <v>75.25</v>
      </c>
      <c r="S4040" t="str">
        <f t="shared" si="382"/>
        <v>theater</v>
      </c>
      <c r="T4040" s="7" t="str">
        <f t="shared" si="383"/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378"/>
        <v>42338.999305555553</v>
      </c>
      <c r="K4041">
        <v>1446048367</v>
      </c>
      <c r="L4041" s="11">
        <f t="shared" si="379"/>
        <v>42305.420914351853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80"/>
        <v>1.6666666666666667</v>
      </c>
      <c r="R4041" s="6">
        <f t="shared" si="381"/>
        <v>60</v>
      </c>
      <c r="S4041" t="str">
        <f t="shared" si="382"/>
        <v>theater</v>
      </c>
      <c r="T4041" s="7" t="str">
        <f t="shared" si="383"/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378"/>
        <v>42202.875</v>
      </c>
      <c r="K4042">
        <v>1432100004</v>
      </c>
      <c r="L4042" s="11">
        <f t="shared" si="379"/>
        <v>42143.981527777782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80"/>
        <v>3.2</v>
      </c>
      <c r="R4042" s="6">
        <f t="shared" si="381"/>
        <v>1250</v>
      </c>
      <c r="S4042" t="str">
        <f t="shared" si="382"/>
        <v>theater</v>
      </c>
      <c r="T4042" s="7" t="str">
        <f t="shared" si="383"/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378"/>
        <v>42619.224004629628</v>
      </c>
      <c r="K4043">
        <v>1467976954</v>
      </c>
      <c r="L4043" s="11">
        <f t="shared" si="379"/>
        <v>42559.224004629628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80"/>
        <v>238.0952380952381</v>
      </c>
      <c r="R4043" s="6">
        <f t="shared" si="381"/>
        <v>10.5</v>
      </c>
      <c r="S4043" t="str">
        <f t="shared" si="382"/>
        <v>theater</v>
      </c>
      <c r="T4043" s="7" t="str">
        <f t="shared" si="383"/>
        <v>plays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378"/>
        <v>42024.552777777775</v>
      </c>
      <c r="K4044">
        <v>1419213664</v>
      </c>
      <c r="L4044" s="11">
        <f t="shared" si="379"/>
        <v>41994.834074074075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80"/>
        <v>476.1904761904762</v>
      </c>
      <c r="R4044" s="6">
        <f t="shared" si="381"/>
        <v>7</v>
      </c>
      <c r="S4044" t="str">
        <f t="shared" si="382"/>
        <v>theater</v>
      </c>
      <c r="T4044" s="7" t="str">
        <f t="shared" si="383"/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378"/>
        <v>41963.707465277781</v>
      </c>
      <c r="K4045">
        <v>1415228325</v>
      </c>
      <c r="L4045" s="11">
        <f t="shared" si="379"/>
        <v>41948.707465277781</v>
      </c>
      <c r="M4045" t="b">
        <v>0</v>
      </c>
      <c r="N4045">
        <v>0</v>
      </c>
      <c r="O4045" t="b">
        <v>0</v>
      </c>
      <c r="P4045" t="s">
        <v>8271</v>
      </c>
      <c r="Q4045" s="5" t="e">
        <f t="shared" si="380"/>
        <v>#DIV/0!</v>
      </c>
      <c r="R4045" s="6" t="e">
        <f t="shared" si="381"/>
        <v>#DIV/0!</v>
      </c>
      <c r="S4045" t="str">
        <f t="shared" si="382"/>
        <v>theater</v>
      </c>
      <c r="T4045" s="7" t="str">
        <f t="shared" si="383"/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378"/>
        <v>42103.958333333328</v>
      </c>
      <c r="K4046">
        <v>1426050982</v>
      </c>
      <c r="L4046" s="11">
        <f t="shared" si="379"/>
        <v>42073.969699074078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80"/>
        <v>2.6666666666666665</v>
      </c>
      <c r="R4046" s="6">
        <f t="shared" si="381"/>
        <v>56.25</v>
      </c>
      <c r="S4046" t="str">
        <f t="shared" si="382"/>
        <v>theater</v>
      </c>
      <c r="T4046" s="7" t="str">
        <f t="shared" si="383"/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378"/>
        <v>41871.951261574075</v>
      </c>
      <c r="K4047">
        <v>1406004589</v>
      </c>
      <c r="L4047" s="11">
        <f t="shared" si="379"/>
        <v>41841.951261574075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80"/>
        <v>5000</v>
      </c>
      <c r="R4047" s="6">
        <f t="shared" si="381"/>
        <v>1</v>
      </c>
      <c r="S4047" t="str">
        <f t="shared" si="382"/>
        <v>theater</v>
      </c>
      <c r="T4047" s="7" t="str">
        <f t="shared" si="383"/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378"/>
        <v>41934.400578703702</v>
      </c>
      <c r="K4048">
        <v>1411400210</v>
      </c>
      <c r="L4048" s="11">
        <f t="shared" si="379"/>
        <v>41904.400578703702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80"/>
        <v>12.173913043478262</v>
      </c>
      <c r="R4048" s="6">
        <f t="shared" si="381"/>
        <v>38.333333333333336</v>
      </c>
      <c r="S4048" t="str">
        <f t="shared" si="382"/>
        <v>theater</v>
      </c>
      <c r="T4048" s="7" t="str">
        <f t="shared" si="383"/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378"/>
        <v>42014.791666666672</v>
      </c>
      <c r="K4049">
        <v>1418862743</v>
      </c>
      <c r="L4049" s="11">
        <f t="shared" si="379"/>
        <v>41990.772488425922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80"/>
        <v>45.454545454545453</v>
      </c>
      <c r="R4049" s="6">
        <f t="shared" si="381"/>
        <v>27.5</v>
      </c>
      <c r="S4049" t="str">
        <f t="shared" si="382"/>
        <v>theater</v>
      </c>
      <c r="T4049" s="7" t="str">
        <f t="shared" si="383"/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378"/>
        <v>42471.217442129629</v>
      </c>
      <c r="K4050">
        <v>1457352787</v>
      </c>
      <c r="L4050" s="11">
        <f t="shared" si="379"/>
        <v>42436.259108796294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80"/>
        <v>5.6647784071976011</v>
      </c>
      <c r="R4050" s="6">
        <f t="shared" si="381"/>
        <v>32.978021978021978</v>
      </c>
      <c r="S4050" t="str">
        <f t="shared" si="382"/>
        <v>theater</v>
      </c>
      <c r="T4050" s="7" t="str">
        <f t="shared" si="383"/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378"/>
        <v>42199.708506944444</v>
      </c>
      <c r="K4051">
        <v>1434322815</v>
      </c>
      <c r="L4051" s="11">
        <f t="shared" si="379"/>
        <v>42169.708506944444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80"/>
        <v>1250</v>
      </c>
      <c r="R4051" s="6">
        <f t="shared" si="381"/>
        <v>16</v>
      </c>
      <c r="S4051" t="str">
        <f t="shared" si="382"/>
        <v>theater</v>
      </c>
      <c r="T4051" s="7" t="str">
        <f t="shared" si="383"/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378"/>
        <v>41935.386469907404</v>
      </c>
      <c r="K4052">
        <v>1411485391</v>
      </c>
      <c r="L4052" s="11">
        <f t="shared" si="379"/>
        <v>41905.386469907404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80"/>
        <v>1500</v>
      </c>
      <c r="R4052" s="6">
        <f t="shared" si="381"/>
        <v>1</v>
      </c>
      <c r="S4052" t="str">
        <f t="shared" si="382"/>
        <v>theater</v>
      </c>
      <c r="T4052" s="7" t="str">
        <f t="shared" si="383"/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378"/>
        <v>41768.036805555559</v>
      </c>
      <c r="K4053">
        <v>1399058797</v>
      </c>
      <c r="L4053" s="11">
        <f t="shared" si="379"/>
        <v>41761.560150462959</v>
      </c>
      <c r="M4053" t="b">
        <v>0</v>
      </c>
      <c r="N4053">
        <v>0</v>
      </c>
      <c r="O4053" t="b">
        <v>0</v>
      </c>
      <c r="P4053" t="s">
        <v>8271</v>
      </c>
      <c r="Q4053" s="5" t="e">
        <f t="shared" si="380"/>
        <v>#DIV/0!</v>
      </c>
      <c r="R4053" s="6" t="e">
        <f t="shared" si="381"/>
        <v>#DIV/0!</v>
      </c>
      <c r="S4053" t="str">
        <f t="shared" si="382"/>
        <v>theater</v>
      </c>
      <c r="T4053" s="7" t="str">
        <f t="shared" si="383"/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378"/>
        <v>41925.628657407404</v>
      </c>
      <c r="K4054">
        <v>1408050316</v>
      </c>
      <c r="L4054" s="11">
        <f t="shared" si="379"/>
        <v>41865.628657407404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80"/>
        <v>2.6642984014209592</v>
      </c>
      <c r="R4054" s="6">
        <f t="shared" si="381"/>
        <v>86.615384615384613</v>
      </c>
      <c r="S4054" t="str">
        <f t="shared" si="382"/>
        <v>theater</v>
      </c>
      <c r="T4054" s="7" t="str">
        <f t="shared" si="383"/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378"/>
        <v>41958.583333333328</v>
      </c>
      <c r="K4055">
        <v>1413477228</v>
      </c>
      <c r="L4055" s="11">
        <f t="shared" si="379"/>
        <v>41928.440138888887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80"/>
        <v>4.5454545454545459</v>
      </c>
      <c r="R4055" s="6">
        <f t="shared" si="381"/>
        <v>55</v>
      </c>
      <c r="S4055" t="str">
        <f t="shared" si="382"/>
        <v>theater</v>
      </c>
      <c r="T4055" s="7" t="str">
        <f t="shared" si="383"/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378"/>
        <v>42643.916666666672</v>
      </c>
      <c r="K4056">
        <v>1472674285</v>
      </c>
      <c r="L4056" s="11">
        <f t="shared" si="379"/>
        <v>42613.591261574074</v>
      </c>
      <c r="M4056" t="b">
        <v>0</v>
      </c>
      <c r="N4056">
        <v>0</v>
      </c>
      <c r="O4056" t="b">
        <v>0</v>
      </c>
      <c r="P4056" t="s">
        <v>8271</v>
      </c>
      <c r="Q4056" s="5" t="e">
        <f t="shared" si="380"/>
        <v>#DIV/0!</v>
      </c>
      <c r="R4056" s="6" t="e">
        <f t="shared" si="381"/>
        <v>#DIV/0!</v>
      </c>
      <c r="S4056" t="str">
        <f t="shared" si="382"/>
        <v>theater</v>
      </c>
      <c r="T4056" s="7" t="str">
        <f t="shared" si="383"/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378"/>
        <v>41809.398506944446</v>
      </c>
      <c r="K4057">
        <v>1400600031</v>
      </c>
      <c r="L4057" s="11">
        <f t="shared" si="379"/>
        <v>41779.398506944446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80"/>
        <v>5.6753688989784337</v>
      </c>
      <c r="R4057" s="6">
        <f t="shared" si="381"/>
        <v>41.952380952380949</v>
      </c>
      <c r="S4057" t="str">
        <f t="shared" si="382"/>
        <v>theater</v>
      </c>
      <c r="T4057" s="7" t="str">
        <f t="shared" si="383"/>
        <v>plays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378"/>
        <v>42554.582638888889</v>
      </c>
      <c r="K4058">
        <v>1465856639</v>
      </c>
      <c r="L4058" s="11">
        <f t="shared" si="379"/>
        <v>42534.683321759258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80"/>
        <v>1.8867924528301887</v>
      </c>
      <c r="R4058" s="6">
        <f t="shared" si="381"/>
        <v>88.333333333333329</v>
      </c>
      <c r="S4058" t="str">
        <f t="shared" si="382"/>
        <v>theater</v>
      </c>
      <c r="T4058" s="7" t="str">
        <f t="shared" si="383"/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378"/>
        <v>42333.708333333328</v>
      </c>
      <c r="K4059">
        <v>1446506080</v>
      </c>
      <c r="L4059" s="11">
        <f t="shared" si="379"/>
        <v>42310.718518518523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80"/>
        <v>4.5161290322580649</v>
      </c>
      <c r="R4059" s="6">
        <f t="shared" si="381"/>
        <v>129.16666666666666</v>
      </c>
      <c r="S4059" t="str">
        <f t="shared" si="382"/>
        <v>theater</v>
      </c>
      <c r="T4059" s="7" t="str">
        <f t="shared" si="383"/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378"/>
        <v>42460.915972222225</v>
      </c>
      <c r="K4060">
        <v>1458178044</v>
      </c>
      <c r="L4060" s="11">
        <f t="shared" si="379"/>
        <v>42445.810694444444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80"/>
        <v>39.473684210526315</v>
      </c>
      <c r="R4060" s="6">
        <f t="shared" si="381"/>
        <v>23.75</v>
      </c>
      <c r="S4060" t="str">
        <f t="shared" si="382"/>
        <v>theater</v>
      </c>
      <c r="T4060" s="7" t="str">
        <f t="shared" si="383"/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378"/>
        <v>41897.875</v>
      </c>
      <c r="K4061">
        <v>1408116152</v>
      </c>
      <c r="L4061" s="11">
        <f t="shared" si="379"/>
        <v>41866.390648148146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80"/>
        <v>40</v>
      </c>
      <c r="R4061" s="6">
        <f t="shared" si="381"/>
        <v>35.714285714285715</v>
      </c>
      <c r="S4061" t="str">
        <f t="shared" si="382"/>
        <v>theater</v>
      </c>
      <c r="T4061" s="7" t="str">
        <f t="shared" si="383"/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378"/>
        <v>41813.416666666664</v>
      </c>
      <c r="K4062">
        <v>1400604056</v>
      </c>
      <c r="L4062" s="11">
        <f t="shared" si="379"/>
        <v>41779.445092592592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80"/>
        <v>35.087719298245617</v>
      </c>
      <c r="R4062" s="6">
        <f t="shared" si="381"/>
        <v>57</v>
      </c>
      <c r="S4062" t="str">
        <f t="shared" si="382"/>
        <v>theater</v>
      </c>
      <c r="T4062" s="7" t="str">
        <f t="shared" si="383"/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378"/>
        <v>42480.849803240737</v>
      </c>
      <c r="K4063">
        <v>1456025023</v>
      </c>
      <c r="L4063" s="11">
        <f t="shared" si="379"/>
        <v>42420.891469907408</v>
      </c>
      <c r="M4063" t="b">
        <v>0</v>
      </c>
      <c r="N4063">
        <v>0</v>
      </c>
      <c r="O4063" t="b">
        <v>0</v>
      </c>
      <c r="P4063" t="s">
        <v>8271</v>
      </c>
      <c r="Q4063" s="5" t="e">
        <f t="shared" si="380"/>
        <v>#DIV/0!</v>
      </c>
      <c r="R4063" s="6" t="e">
        <f t="shared" si="381"/>
        <v>#DIV/0!</v>
      </c>
      <c r="S4063" t="str">
        <f t="shared" si="382"/>
        <v>theater</v>
      </c>
      <c r="T4063" s="7" t="str">
        <f t="shared" si="383"/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378"/>
        <v>42553.489212962959</v>
      </c>
      <c r="K4064">
        <v>1464889468</v>
      </c>
      <c r="L4064" s="11">
        <f t="shared" si="379"/>
        <v>42523.489212962959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80"/>
        <v>40.816326530612244</v>
      </c>
      <c r="R4064" s="6">
        <f t="shared" si="381"/>
        <v>163.33333333333334</v>
      </c>
      <c r="S4064" t="str">
        <f t="shared" si="382"/>
        <v>theater</v>
      </c>
      <c r="T4064" s="7" t="str">
        <f t="shared" si="383"/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378"/>
        <v>41817.431527777779</v>
      </c>
      <c r="K4065">
        <v>1401294084</v>
      </c>
      <c r="L4065" s="11">
        <f t="shared" si="379"/>
        <v>41787.431527777779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80"/>
        <v>70.370370370370367</v>
      </c>
      <c r="R4065" s="6">
        <f t="shared" si="381"/>
        <v>15</v>
      </c>
      <c r="S4065" t="str">
        <f t="shared" si="382"/>
        <v>theater</v>
      </c>
      <c r="T4065" s="7" t="str">
        <f t="shared" si="383"/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378"/>
        <v>42123.338263888887</v>
      </c>
      <c r="K4066">
        <v>1427724426</v>
      </c>
      <c r="L4066" s="11">
        <f t="shared" si="379"/>
        <v>42093.338263888887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80"/>
        <v>5.1948051948051948</v>
      </c>
      <c r="R4066" s="6">
        <f t="shared" si="381"/>
        <v>64.166666666666671</v>
      </c>
      <c r="S4066" t="str">
        <f t="shared" si="382"/>
        <v>theater</v>
      </c>
      <c r="T4066" s="7" t="str">
        <f t="shared" si="383"/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378"/>
        <v>41863.701516203706</v>
      </c>
      <c r="K4067">
        <v>1405291811</v>
      </c>
      <c r="L4067" s="11">
        <f t="shared" si="379"/>
        <v>41833.701516203706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80"/>
        <v>148.14814814814815</v>
      </c>
      <c r="R4067" s="6">
        <f t="shared" si="381"/>
        <v>6.75</v>
      </c>
      <c r="S4067" t="str">
        <f t="shared" si="382"/>
        <v>theater</v>
      </c>
      <c r="T4067" s="7" t="str">
        <f t="shared" si="383"/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378"/>
        <v>42508.789212962962</v>
      </c>
      <c r="K4068">
        <v>1461027388</v>
      </c>
      <c r="L4068" s="11">
        <f t="shared" si="379"/>
        <v>42478.789212962962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80"/>
        <v>600</v>
      </c>
      <c r="R4068" s="6">
        <f t="shared" si="381"/>
        <v>25</v>
      </c>
      <c r="S4068" t="str">
        <f t="shared" si="382"/>
        <v>theater</v>
      </c>
      <c r="T4068" s="7" t="str">
        <f t="shared" si="383"/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378"/>
        <v>42274.867476851854</v>
      </c>
      <c r="K4069">
        <v>1439952550</v>
      </c>
      <c r="L4069" s="11">
        <f t="shared" si="379"/>
        <v>42234.867476851854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80"/>
        <v>1.6420361247947455</v>
      </c>
      <c r="R4069" s="6">
        <f t="shared" si="381"/>
        <v>179.11764705882354</v>
      </c>
      <c r="S4069" t="str">
        <f t="shared" si="382"/>
        <v>theater</v>
      </c>
      <c r="T4069" s="7" t="str">
        <f t="shared" si="383"/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378"/>
        <v>42748.711805555555</v>
      </c>
      <c r="K4070">
        <v>1481756855</v>
      </c>
      <c r="L4070" s="11">
        <f t="shared" si="379"/>
        <v>42718.713599537034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0"/>
        <v>99.999999999999986</v>
      </c>
      <c r="R4070" s="6">
        <f t="shared" si="381"/>
        <v>34.950000000000003</v>
      </c>
      <c r="S4070" t="str">
        <f t="shared" si="382"/>
        <v>theater</v>
      </c>
      <c r="T4070" s="7" t="str">
        <f t="shared" si="383"/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378"/>
        <v>42063.25</v>
      </c>
      <c r="K4071">
        <v>1421596356</v>
      </c>
      <c r="L4071" s="11">
        <f t="shared" si="379"/>
        <v>42022.411527777775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80"/>
        <v>2.9069767441860463</v>
      </c>
      <c r="R4071" s="6">
        <f t="shared" si="381"/>
        <v>33.07692307692308</v>
      </c>
      <c r="S4071" t="str">
        <f t="shared" si="382"/>
        <v>theater</v>
      </c>
      <c r="T4071" s="7" t="str">
        <f t="shared" si="383"/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378"/>
        <v>42063.875</v>
      </c>
      <c r="K4072">
        <v>1422374420</v>
      </c>
      <c r="L4072" s="11">
        <f t="shared" si="379"/>
        <v>42031.416898148149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80"/>
        <v>6.0606060606060606</v>
      </c>
      <c r="R4072" s="6">
        <f t="shared" si="381"/>
        <v>27.5</v>
      </c>
      <c r="S4072" t="str">
        <f t="shared" si="382"/>
        <v>theater</v>
      </c>
      <c r="T4072" s="7" t="str">
        <f t="shared" si="383"/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378"/>
        <v>42730.554756944446</v>
      </c>
      <c r="K4073">
        <v>1480187931</v>
      </c>
      <c r="L4073" s="11">
        <f t="shared" si="379"/>
        <v>42700.554756944446</v>
      </c>
      <c r="M4073" t="b">
        <v>0</v>
      </c>
      <c r="N4073">
        <v>0</v>
      </c>
      <c r="O4073" t="b">
        <v>0</v>
      </c>
      <c r="P4073" t="s">
        <v>8271</v>
      </c>
      <c r="Q4073" s="5" t="e">
        <f t="shared" si="380"/>
        <v>#DIV/0!</v>
      </c>
      <c r="R4073" s="6" t="e">
        <f t="shared" si="381"/>
        <v>#DIV/0!</v>
      </c>
      <c r="S4073" t="str">
        <f t="shared" si="382"/>
        <v>theater</v>
      </c>
      <c r="T4073" s="7" t="str">
        <f t="shared" si="383"/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378"/>
        <v>41872.52443287037</v>
      </c>
      <c r="K4074">
        <v>1403462111</v>
      </c>
      <c r="L4074" s="11">
        <f t="shared" si="379"/>
        <v>41812.52443287037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80"/>
        <v>250</v>
      </c>
      <c r="R4074" s="6">
        <f t="shared" si="381"/>
        <v>2</v>
      </c>
      <c r="S4074" t="str">
        <f t="shared" si="382"/>
        <v>theater</v>
      </c>
      <c r="T4074" s="7" t="str">
        <f t="shared" si="383"/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378"/>
        <v>42132.916666666672</v>
      </c>
      <c r="K4075">
        <v>1426407426</v>
      </c>
      <c r="L4075" s="11">
        <f t="shared" si="379"/>
        <v>42078.095208333332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80"/>
        <v>94.594594594594597</v>
      </c>
      <c r="R4075" s="6">
        <f t="shared" si="381"/>
        <v>18.5</v>
      </c>
      <c r="S4075" t="str">
        <f t="shared" si="382"/>
        <v>theater</v>
      </c>
      <c r="T4075" s="7" t="str">
        <f t="shared" si="383"/>
        <v>plays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378"/>
        <v>42313.344618055555</v>
      </c>
      <c r="K4076">
        <v>1444137375</v>
      </c>
      <c r="L4076" s="11">
        <f t="shared" si="379"/>
        <v>42283.302951388891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80"/>
        <v>3.7414965986394559</v>
      </c>
      <c r="R4076" s="6">
        <f t="shared" si="381"/>
        <v>35</v>
      </c>
      <c r="S4076" t="str">
        <f t="shared" si="382"/>
        <v>theater</v>
      </c>
      <c r="T4076" s="7" t="str">
        <f t="shared" si="383"/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378"/>
        <v>41820.477777777778</v>
      </c>
      <c r="K4077">
        <v>1400547969</v>
      </c>
      <c r="L4077" s="11">
        <f t="shared" si="379"/>
        <v>41778.795937499999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80"/>
        <v>3.4722222222222223</v>
      </c>
      <c r="R4077" s="6">
        <f t="shared" si="381"/>
        <v>44.307692307692307</v>
      </c>
      <c r="S4077" t="str">
        <f t="shared" si="382"/>
        <v>theater</v>
      </c>
      <c r="T4077" s="7" t="str">
        <f t="shared" si="383"/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378"/>
        <v>41933.577083333337</v>
      </c>
      <c r="K4078">
        <v>1411499149</v>
      </c>
      <c r="L4078" s="11">
        <f t="shared" si="379"/>
        <v>41905.545706018514</v>
      </c>
      <c r="M4078" t="b">
        <v>0</v>
      </c>
      <c r="N4078">
        <v>0</v>
      </c>
      <c r="O4078" t="b">
        <v>0</v>
      </c>
      <c r="P4078" t="s">
        <v>8271</v>
      </c>
      <c r="Q4078" s="5" t="e">
        <f t="shared" si="380"/>
        <v>#DIV/0!</v>
      </c>
      <c r="R4078" s="6" t="e">
        <f t="shared" si="381"/>
        <v>#DIV/0!</v>
      </c>
      <c r="S4078" t="str">
        <f t="shared" si="382"/>
        <v>theater</v>
      </c>
      <c r="T4078" s="7" t="str">
        <f t="shared" si="383"/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378"/>
        <v>42725.4605787037</v>
      </c>
      <c r="K4079">
        <v>1479747794</v>
      </c>
      <c r="L4079" s="11">
        <f t="shared" si="379"/>
        <v>42695.4605787037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80"/>
        <v>11.235955056179776</v>
      </c>
      <c r="R4079" s="6">
        <f t="shared" si="381"/>
        <v>222.5</v>
      </c>
      <c r="S4079" t="str">
        <f t="shared" si="382"/>
        <v>theater</v>
      </c>
      <c r="T4079" s="7" t="str">
        <f t="shared" si="383"/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378"/>
        <v>42762.537523148145</v>
      </c>
      <c r="K4080">
        <v>1482951242</v>
      </c>
      <c r="L4080" s="11">
        <f t="shared" si="379"/>
        <v>42732.537523148145</v>
      </c>
      <c r="M4080" t="b">
        <v>0</v>
      </c>
      <c r="N4080">
        <v>0</v>
      </c>
      <c r="O4080" t="b">
        <v>0</v>
      </c>
      <c r="P4080" t="s">
        <v>8271</v>
      </c>
      <c r="Q4080" s="5" t="e">
        <f t="shared" si="380"/>
        <v>#DIV/0!</v>
      </c>
      <c r="R4080" s="6" t="e">
        <f t="shared" si="381"/>
        <v>#DIV/0!</v>
      </c>
      <c r="S4080" t="str">
        <f t="shared" si="382"/>
        <v>theater</v>
      </c>
      <c r="T4080" s="7" t="str">
        <f t="shared" si="383"/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378"/>
        <v>42540.688900462963</v>
      </c>
      <c r="K4081">
        <v>1463783521</v>
      </c>
      <c r="L4081" s="11">
        <f t="shared" si="379"/>
        <v>42510.688900462963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80"/>
        <v>600</v>
      </c>
      <c r="R4081" s="6">
        <f t="shared" si="381"/>
        <v>5</v>
      </c>
      <c r="S4081" t="str">
        <f t="shared" si="382"/>
        <v>theater</v>
      </c>
      <c r="T4081" s="7" t="str">
        <f t="shared" si="383"/>
        <v>plays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378"/>
        <v>42535.537499999999</v>
      </c>
      <c r="K4082">
        <v>1463849116</v>
      </c>
      <c r="L4082" s="11">
        <f t="shared" si="379"/>
        <v>42511.448101851856</v>
      </c>
      <c r="M4082" t="b">
        <v>0</v>
      </c>
      <c r="N4082">
        <v>0</v>
      </c>
      <c r="O4082" t="b">
        <v>0</v>
      </c>
      <c r="P4082" t="s">
        <v>8271</v>
      </c>
      <c r="Q4082" s="5" t="e">
        <f t="shared" si="380"/>
        <v>#DIV/0!</v>
      </c>
      <c r="R4082" s="6" t="e">
        <f t="shared" si="381"/>
        <v>#DIV/0!</v>
      </c>
      <c r="S4082" t="str">
        <f t="shared" si="382"/>
        <v>theater</v>
      </c>
      <c r="T4082" s="7" t="str">
        <f t="shared" si="383"/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378"/>
        <v>42071.289641203708</v>
      </c>
      <c r="K4083">
        <v>1423231025</v>
      </c>
      <c r="L4083" s="11">
        <f t="shared" si="379"/>
        <v>42041.331307870365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80"/>
        <v>6.3542857142857141</v>
      </c>
      <c r="R4083" s="6">
        <f t="shared" si="381"/>
        <v>29.166666666666668</v>
      </c>
      <c r="S4083" t="str">
        <f t="shared" si="382"/>
        <v>theater</v>
      </c>
      <c r="T4083" s="7" t="str">
        <f t="shared" si="383"/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378"/>
        <v>42322.708333333328</v>
      </c>
      <c r="K4084">
        <v>1446179553</v>
      </c>
      <c r="L4084" s="11">
        <f t="shared" si="379"/>
        <v>42306.939270833333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80"/>
        <v>50</v>
      </c>
      <c r="R4084" s="6">
        <f t="shared" si="381"/>
        <v>1.5</v>
      </c>
      <c r="S4084" t="str">
        <f t="shared" si="382"/>
        <v>theater</v>
      </c>
      <c r="T4084" s="7" t="str">
        <f t="shared" si="383"/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378"/>
        <v>42383.511759259258</v>
      </c>
      <c r="K4085">
        <v>1450203416</v>
      </c>
      <c r="L4085" s="11">
        <f t="shared" si="379"/>
        <v>42353.511759259258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80"/>
        <v>4.6113306982872198</v>
      </c>
      <c r="R4085" s="6">
        <f t="shared" si="381"/>
        <v>126.5</v>
      </c>
      <c r="S4085" t="str">
        <f t="shared" si="382"/>
        <v>theater</v>
      </c>
      <c r="T4085" s="7" t="str">
        <f t="shared" si="383"/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378"/>
        <v>42652.186412037037</v>
      </c>
      <c r="K4086">
        <v>1473416906</v>
      </c>
      <c r="L4086" s="11">
        <f t="shared" si="379"/>
        <v>42622.186412037037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80"/>
        <v>300</v>
      </c>
      <c r="R4086" s="6">
        <f t="shared" si="381"/>
        <v>10</v>
      </c>
      <c r="S4086" t="str">
        <f t="shared" si="382"/>
        <v>theater</v>
      </c>
      <c r="T4086" s="7" t="str">
        <f t="shared" si="383"/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378"/>
        <v>42086.915972222225</v>
      </c>
      <c r="K4087">
        <v>1424701775</v>
      </c>
      <c r="L4087" s="11">
        <f t="shared" si="379"/>
        <v>42058.353877314818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80"/>
        <v>350</v>
      </c>
      <c r="R4087" s="6">
        <f t="shared" si="381"/>
        <v>10</v>
      </c>
      <c r="S4087" t="str">
        <f t="shared" si="382"/>
        <v>theater</v>
      </c>
      <c r="T4087" s="7" t="str">
        <f t="shared" si="383"/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378"/>
        <v>42328.916666666672</v>
      </c>
      <c r="K4088">
        <v>1445985299</v>
      </c>
      <c r="L4088" s="11">
        <f t="shared" si="379"/>
        <v>42304.690960648149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80"/>
        <v>21.276595744680851</v>
      </c>
      <c r="R4088" s="6">
        <f t="shared" si="381"/>
        <v>9.4</v>
      </c>
      <c r="S4088" t="str">
        <f t="shared" si="382"/>
        <v>theater</v>
      </c>
      <c r="T4088" s="7" t="str">
        <f t="shared" si="383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378"/>
        <v>42568.492893518516</v>
      </c>
      <c r="K4089">
        <v>1466185786</v>
      </c>
      <c r="L4089" s="11">
        <f t="shared" si="379"/>
        <v>42538.492893518516</v>
      </c>
      <c r="M4089" t="b">
        <v>0</v>
      </c>
      <c r="N4089">
        <v>0</v>
      </c>
      <c r="O4089" t="b">
        <v>0</v>
      </c>
      <c r="P4089" t="s">
        <v>8271</v>
      </c>
      <c r="Q4089" s="5" t="e">
        <f t="shared" si="380"/>
        <v>#DIV/0!</v>
      </c>
      <c r="R4089" s="6" t="e">
        <f t="shared" si="381"/>
        <v>#DIV/0!</v>
      </c>
      <c r="S4089" t="str">
        <f t="shared" si="382"/>
        <v>theater</v>
      </c>
      <c r="T4089" s="7" t="str">
        <f t="shared" si="383"/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378"/>
        <v>42020.18472222222</v>
      </c>
      <c r="K4090">
        <v>1418827324</v>
      </c>
      <c r="L4090" s="11">
        <f t="shared" si="379"/>
        <v>41990.362546296295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80"/>
        <v>9.2592592592592595</v>
      </c>
      <c r="R4090" s="6">
        <f t="shared" si="381"/>
        <v>72</v>
      </c>
      <c r="S4090" t="str">
        <f t="shared" si="382"/>
        <v>theater</v>
      </c>
      <c r="T4090" s="7" t="str">
        <f t="shared" si="383"/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378"/>
        <v>42155.482638888891</v>
      </c>
      <c r="K4091">
        <v>1430242488</v>
      </c>
      <c r="L4091" s="11">
        <f t="shared" si="379"/>
        <v>42122.482499999998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80"/>
        <v>20.833333333333332</v>
      </c>
      <c r="R4091" s="6">
        <f t="shared" si="381"/>
        <v>30</v>
      </c>
      <c r="S4091" t="str">
        <f t="shared" si="382"/>
        <v>theater</v>
      </c>
      <c r="T4091" s="7" t="str">
        <f t="shared" si="383"/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378"/>
        <v>42223.375</v>
      </c>
      <c r="K4092">
        <v>1437754137</v>
      </c>
      <c r="L4092" s="11">
        <f t="shared" si="379"/>
        <v>42209.42288194444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80"/>
        <v>31.25</v>
      </c>
      <c r="R4092" s="6">
        <f t="shared" si="381"/>
        <v>10.666666666666666</v>
      </c>
      <c r="S4092" t="str">
        <f t="shared" si="382"/>
        <v>theater</v>
      </c>
      <c r="T4092" s="7" t="str">
        <f t="shared" si="383"/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378"/>
        <v>42020.256377314814</v>
      </c>
      <c r="K4093">
        <v>1418818151</v>
      </c>
      <c r="L4093" s="11">
        <f t="shared" si="379"/>
        <v>41990.256377314814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80"/>
        <v>7.8431372549019605</v>
      </c>
      <c r="R4093" s="6">
        <f t="shared" si="381"/>
        <v>25.5</v>
      </c>
      <c r="S4093" t="str">
        <f t="shared" si="382"/>
        <v>theater</v>
      </c>
      <c r="T4093" s="7" t="str">
        <f t="shared" si="383"/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378"/>
        <v>42098.903321759259</v>
      </c>
      <c r="K4094">
        <v>1423024847</v>
      </c>
      <c r="L4094" s="11">
        <f t="shared" si="379"/>
        <v>42038.944988425923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80"/>
        <v>5500</v>
      </c>
      <c r="R4094" s="6">
        <f t="shared" si="381"/>
        <v>20</v>
      </c>
      <c r="S4094" t="str">
        <f t="shared" si="382"/>
        <v>theater</v>
      </c>
      <c r="T4094" s="7" t="str">
        <f t="shared" si="383"/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378"/>
        <v>42238.565891203703</v>
      </c>
      <c r="K4095">
        <v>1435088093</v>
      </c>
      <c r="L4095" s="11">
        <f t="shared" si="379"/>
        <v>42178.565891203703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80"/>
        <v>41.666666666666664</v>
      </c>
      <c r="R4095" s="6">
        <f t="shared" si="381"/>
        <v>15</v>
      </c>
      <c r="S4095" t="str">
        <f t="shared" si="382"/>
        <v>theater</v>
      </c>
      <c r="T4095" s="7" t="str">
        <f t="shared" si="383"/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378"/>
        <v>41933.957638888889</v>
      </c>
      <c r="K4096">
        <v>1410141900</v>
      </c>
      <c r="L4096" s="11">
        <f t="shared" si="379"/>
        <v>41889.836805555555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80"/>
        <v>2.7397260273972601</v>
      </c>
      <c r="R4096" s="6">
        <f t="shared" si="381"/>
        <v>91.25</v>
      </c>
      <c r="S4096" t="str">
        <f t="shared" si="382"/>
        <v>theater</v>
      </c>
      <c r="T4096" s="7" t="str">
        <f t="shared" si="383"/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378"/>
        <v>42722.781828703708</v>
      </c>
      <c r="K4097">
        <v>1479516350</v>
      </c>
      <c r="L4097" s="11">
        <f t="shared" si="379"/>
        <v>42692.781828703708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80"/>
        <v>37.5</v>
      </c>
      <c r="R4097" s="6">
        <f t="shared" si="381"/>
        <v>800</v>
      </c>
      <c r="S4097" t="str">
        <f t="shared" si="382"/>
        <v>theater</v>
      </c>
      <c r="T4097" s="7" t="str">
        <f t="shared" si="383"/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378"/>
        <v>42794.118750000001</v>
      </c>
      <c r="K4098">
        <v>1484484219</v>
      </c>
      <c r="L4098" s="11">
        <f t="shared" si="379"/>
        <v>42750.280312499999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380"/>
        <v>8.75</v>
      </c>
      <c r="R4098" s="6">
        <f t="shared" si="381"/>
        <v>80</v>
      </c>
      <c r="S4098" t="str">
        <f t="shared" si="382"/>
        <v>theater</v>
      </c>
      <c r="T4098" s="7" t="str">
        <f t="shared" si="383"/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384">(I4099/86400)+25569+(-6/24)</f>
        <v>42400.746527777781</v>
      </c>
      <c r="K4099">
        <v>1449431237</v>
      </c>
      <c r="L4099" s="11">
        <f t="shared" ref="L4099:L4115" si="385">(K4099/86400)+25569+(-6/24)</f>
        <v>42344.574502314819</v>
      </c>
      <c r="M4099" t="b">
        <v>0</v>
      </c>
      <c r="N4099">
        <v>0</v>
      </c>
      <c r="O4099" t="b">
        <v>0</v>
      </c>
      <c r="P4099" t="s">
        <v>8271</v>
      </c>
      <c r="Q4099" s="5" t="e">
        <f t="shared" ref="Q4099:Q4115" si="386">D4099/E4099</f>
        <v>#DIV/0!</v>
      </c>
      <c r="R4099" s="6" t="e">
        <f t="shared" ref="R4099:R4115" si="387">E4099/N4099</f>
        <v>#DIV/0!</v>
      </c>
      <c r="S4099" t="str">
        <f t="shared" ref="S4099:S4115" si="388">LEFT(P4099,SEARCH("/",P4099,1)-1)</f>
        <v>theater</v>
      </c>
      <c r="T4099" s="7" t="str">
        <f t="shared" ref="T4099:T4115" si="389">RIGHT(P4099,LEN(P4099) - SEARCH("/", P4099, SEARCH("/", P4099)))</f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384"/>
        <v>42525.472187499996</v>
      </c>
      <c r="K4100">
        <v>1462468797</v>
      </c>
      <c r="L4100" s="11">
        <f t="shared" si="385"/>
        <v>42495.472187499996</v>
      </c>
      <c r="M4100" t="b">
        <v>0</v>
      </c>
      <c r="N4100">
        <v>0</v>
      </c>
      <c r="O4100" t="b">
        <v>0</v>
      </c>
      <c r="P4100" t="s">
        <v>8271</v>
      </c>
      <c r="Q4100" s="5" t="e">
        <f t="shared" si="386"/>
        <v>#DIV/0!</v>
      </c>
      <c r="R4100" s="6" t="e">
        <f t="shared" si="387"/>
        <v>#DIV/0!</v>
      </c>
      <c r="S4100" t="str">
        <f t="shared" si="388"/>
        <v>theater</v>
      </c>
      <c r="T4100" s="7" t="str">
        <f t="shared" si="389"/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384"/>
        <v>42615.600381944445</v>
      </c>
      <c r="K4101">
        <v>1468959873</v>
      </c>
      <c r="L4101" s="11">
        <f t="shared" si="385"/>
        <v>42570.600381944445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6"/>
        <v>90</v>
      </c>
      <c r="R4101" s="6">
        <f t="shared" si="387"/>
        <v>50</v>
      </c>
      <c r="S4101" t="str">
        <f t="shared" si="388"/>
        <v>theater</v>
      </c>
      <c r="T4101" s="7" t="str">
        <f t="shared" si="389"/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384"/>
        <v>41936.874884259261</v>
      </c>
      <c r="K4102">
        <v>1413341990</v>
      </c>
      <c r="L4102" s="11">
        <f t="shared" si="385"/>
        <v>41926.874884259261</v>
      </c>
      <c r="M4102" t="b">
        <v>0</v>
      </c>
      <c r="N4102">
        <v>0</v>
      </c>
      <c r="O4102" t="b">
        <v>0</v>
      </c>
      <c r="P4102" t="s">
        <v>8271</v>
      </c>
      <c r="Q4102" s="5" t="e">
        <f t="shared" si="386"/>
        <v>#DIV/0!</v>
      </c>
      <c r="R4102" s="6" t="e">
        <f t="shared" si="387"/>
        <v>#DIV/0!</v>
      </c>
      <c r="S4102" t="str">
        <f t="shared" si="388"/>
        <v>theater</v>
      </c>
      <c r="T4102" s="7" t="str">
        <f t="shared" si="389"/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384"/>
        <v>42760.653726851851</v>
      </c>
      <c r="K4103">
        <v>1482788482</v>
      </c>
      <c r="L4103" s="11">
        <f t="shared" si="385"/>
        <v>42730.653726851851</v>
      </c>
      <c r="M4103" t="b">
        <v>0</v>
      </c>
      <c r="N4103">
        <v>0</v>
      </c>
      <c r="O4103" t="b">
        <v>0</v>
      </c>
      <c r="P4103" t="s">
        <v>8271</v>
      </c>
      <c r="Q4103" s="5" t="e">
        <f t="shared" si="386"/>
        <v>#DIV/0!</v>
      </c>
      <c r="R4103" s="6" t="e">
        <f t="shared" si="387"/>
        <v>#DIV/0!</v>
      </c>
      <c r="S4103" t="str">
        <f t="shared" si="388"/>
        <v>theater</v>
      </c>
      <c r="T4103" s="7" t="str">
        <f t="shared" si="389"/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384"/>
        <v>42505.598067129627</v>
      </c>
      <c r="K4104">
        <v>1460751673</v>
      </c>
      <c r="L4104" s="11">
        <f t="shared" si="385"/>
        <v>42475.598067129627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6"/>
        <v>3.6496350364963503</v>
      </c>
      <c r="R4104" s="6">
        <f t="shared" si="387"/>
        <v>22.833333333333332</v>
      </c>
      <c r="S4104" t="str">
        <f t="shared" si="388"/>
        <v>theater</v>
      </c>
      <c r="T4104" s="7" t="str">
        <f t="shared" si="389"/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384"/>
        <v>42242.522222222222</v>
      </c>
      <c r="K4105">
        <v>1435953566</v>
      </c>
      <c r="L4105" s="11">
        <f t="shared" si="385"/>
        <v>42188.58293981482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6"/>
        <v>10</v>
      </c>
      <c r="R4105" s="6">
        <f t="shared" si="387"/>
        <v>16.666666666666668</v>
      </c>
      <c r="S4105" t="str">
        <f t="shared" si="388"/>
        <v>theater</v>
      </c>
      <c r="T4105" s="7" t="str">
        <f t="shared" si="389"/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384"/>
        <v>42670.028171296297</v>
      </c>
      <c r="K4106">
        <v>1474958434</v>
      </c>
      <c r="L4106" s="11">
        <f t="shared" si="385"/>
        <v>42640.028171296297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6"/>
        <v>4.6801872074882995</v>
      </c>
      <c r="R4106" s="6">
        <f t="shared" si="387"/>
        <v>45.785714285714285</v>
      </c>
      <c r="S4106" t="str">
        <f t="shared" si="388"/>
        <v>theater</v>
      </c>
      <c r="T4106" s="7" t="str">
        <f t="shared" si="389"/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384"/>
        <v>42729.760520833333</v>
      </c>
      <c r="K4107">
        <v>1479860109</v>
      </c>
      <c r="L4107" s="11">
        <f t="shared" si="385"/>
        <v>42696.760520833333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6"/>
        <v>14.347826086956522</v>
      </c>
      <c r="R4107" s="6">
        <f t="shared" si="387"/>
        <v>383.33333333333331</v>
      </c>
      <c r="S4107" t="str">
        <f t="shared" si="388"/>
        <v>theater</v>
      </c>
      <c r="T4107" s="7" t="str">
        <f t="shared" si="389"/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384"/>
        <v>42095.791666666672</v>
      </c>
      <c r="K4108">
        <v>1424221866</v>
      </c>
      <c r="L4108" s="11">
        <f t="shared" si="385"/>
        <v>42052.799375000002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6"/>
        <v>1.4164305949008498</v>
      </c>
      <c r="R4108" s="6">
        <f t="shared" si="387"/>
        <v>106.96969696969697</v>
      </c>
      <c r="S4108" t="str">
        <f t="shared" si="388"/>
        <v>theater</v>
      </c>
      <c r="T4108" s="7" t="str">
        <f t="shared" si="389"/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384"/>
        <v>41906.666678240741</v>
      </c>
      <c r="K4109">
        <v>1409608801</v>
      </c>
      <c r="L4109" s="11">
        <f t="shared" si="385"/>
        <v>41883.666678240741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6"/>
        <v>48.780487804878049</v>
      </c>
      <c r="R4109" s="6">
        <f t="shared" si="387"/>
        <v>10.25</v>
      </c>
      <c r="S4109" t="str">
        <f t="shared" si="388"/>
        <v>theater</v>
      </c>
      <c r="T4109" s="7" t="str">
        <f t="shared" si="389"/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384"/>
        <v>42796.958333333328</v>
      </c>
      <c r="K4110">
        <v>1485909937</v>
      </c>
      <c r="L4110" s="11">
        <f t="shared" si="385"/>
        <v>42766.781678240739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6"/>
        <v>50.847457627118644</v>
      </c>
      <c r="R4110" s="6">
        <f t="shared" si="387"/>
        <v>59</v>
      </c>
      <c r="S4110" t="str">
        <f t="shared" si="388"/>
        <v>theater</v>
      </c>
      <c r="T4110" s="7" t="str">
        <f t="shared" si="389"/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384"/>
        <v>42337.331064814818</v>
      </c>
      <c r="K4111">
        <v>1446209804</v>
      </c>
      <c r="L4111" s="11">
        <f t="shared" si="385"/>
        <v>42307.289398148147</v>
      </c>
      <c r="M4111" t="b">
        <v>0</v>
      </c>
      <c r="N4111">
        <v>0</v>
      </c>
      <c r="O4111" t="b">
        <v>0</v>
      </c>
      <c r="P4111" t="s">
        <v>8271</v>
      </c>
      <c r="Q4111" s="5" t="e">
        <f t="shared" si="386"/>
        <v>#DIV/0!</v>
      </c>
      <c r="R4111" s="6" t="e">
        <f t="shared" si="387"/>
        <v>#DIV/0!</v>
      </c>
      <c r="S4111" t="str">
        <f t="shared" si="388"/>
        <v>theater</v>
      </c>
      <c r="T4111" s="7" t="str">
        <f t="shared" si="389"/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384"/>
        <v>42572.376747685186</v>
      </c>
      <c r="K4112">
        <v>1463929351</v>
      </c>
      <c r="L4112" s="11">
        <f t="shared" si="385"/>
        <v>42512.376747685186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6"/>
        <v>3.4883720930232558</v>
      </c>
      <c r="R4112" s="6">
        <f t="shared" si="387"/>
        <v>14.333333333333334</v>
      </c>
      <c r="S4112" t="str">
        <f t="shared" si="388"/>
        <v>theater</v>
      </c>
      <c r="T4112" s="7" t="str">
        <f t="shared" si="389"/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384"/>
        <v>42058.885879629626</v>
      </c>
      <c r="K4113">
        <v>1422155740</v>
      </c>
      <c r="L4113" s="11">
        <f t="shared" si="385"/>
        <v>42028.885879629626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6"/>
        <v>31.914893617021278</v>
      </c>
      <c r="R4113" s="6">
        <f t="shared" si="387"/>
        <v>15.666666666666666</v>
      </c>
      <c r="S4113" t="str">
        <f t="shared" si="388"/>
        <v>theater</v>
      </c>
      <c r="T4113" s="7" t="str">
        <f t="shared" si="389"/>
        <v>plays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384"/>
        <v>42427.75</v>
      </c>
      <c r="K4114">
        <v>1454280186</v>
      </c>
      <c r="L4114" s="11">
        <f t="shared" si="385"/>
        <v>42400.696597222224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6"/>
        <v>2500</v>
      </c>
      <c r="R4114" s="6">
        <f t="shared" si="387"/>
        <v>1</v>
      </c>
      <c r="S4114" t="str">
        <f t="shared" si="388"/>
        <v>theater</v>
      </c>
      <c r="T4114" s="7" t="str">
        <f t="shared" si="389"/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384"/>
        <v>42377.023611111115</v>
      </c>
      <c r="K4115">
        <v>1450619123</v>
      </c>
      <c r="L4115" s="11">
        <f t="shared" si="385"/>
        <v>42358.323182870372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6"/>
        <v>500</v>
      </c>
      <c r="R4115" s="6">
        <f t="shared" si="387"/>
        <v>1</v>
      </c>
      <c r="S4115" t="str">
        <f t="shared" si="388"/>
        <v>theater</v>
      </c>
      <c r="T4115" s="7" t="str">
        <f t="shared" si="389"/>
        <v>plays</v>
      </c>
    </row>
  </sheetData>
  <autoFilter ref="A1:T4115"/>
  <conditionalFormatting sqref="F2:F4115">
    <cfRule type="containsText" dxfId="5" priority="2" operator="containsText" text="canceled">
      <formula>NOT(ISERROR(SEARCH("canceled",F2)))</formula>
    </cfRule>
    <cfRule type="containsText" dxfId="4" priority="3" operator="containsText" text="cancelled">
      <formula>NOT(ISERROR(SEARCH("cancelled",F2)))</formula>
    </cfRule>
    <cfRule type="containsText" dxfId="3" priority="4" operator="containsText" text="live">
      <formula>NOT(ISERROR(SEARCH("live",F2)))</formula>
    </cfRule>
    <cfRule type="containsText" dxfId="2" priority="5" operator="containsText" text="cancelled">
      <formula>NOT(ISERROR(SEARCH("cancelled",F2)))</formula>
    </cfRule>
    <cfRule type="containsText" dxfId="1" priority="6" operator="containsText" text="failed">
      <formula>NOT(ISERROR(SEARCH("failed",F2)))</formula>
    </cfRule>
    <cfRule type="containsText" dxfId="0" priority="7" operator="containsText" text="successful">
      <formula>NOT(ISERROR(SEARCH("successful",F2)))</formula>
    </cfRule>
  </conditionalFormatting>
  <conditionalFormatting sqref="Q2:Q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p18825</cp:lastModifiedBy>
  <dcterms:created xsi:type="dcterms:W3CDTF">2017-04-20T15:17:24Z</dcterms:created>
  <dcterms:modified xsi:type="dcterms:W3CDTF">2018-10-25T04:19:45Z</dcterms:modified>
</cp:coreProperties>
</file>