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lape\Desktop\"/>
    </mc:Choice>
  </mc:AlternateContent>
  <xr:revisionPtr revIDLastSave="0" documentId="13_ncr:1_{1F835476-A0BC-42B2-8170-162406CF877F}" xr6:coauthVersionLast="47" xr6:coauthVersionMax="47" xr10:uidLastSave="{00000000-0000-0000-0000-000000000000}"/>
  <bookViews>
    <workbookView xWindow="-108" yWindow="-108" windowWidth="23256" windowHeight="12456" xr2:uid="{C6151DEF-1057-4058-A299-23C331DCB6A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3" i="1" l="1"/>
  <c r="I39" i="1"/>
  <c r="I40" i="1"/>
  <c r="I41" i="1"/>
  <c r="I42" i="1"/>
  <c r="I43" i="1"/>
  <c r="I44" i="1"/>
  <c r="I38" i="1"/>
  <c r="J39" i="1"/>
  <c r="J40" i="1"/>
  <c r="J41" i="1"/>
  <c r="J42" i="1"/>
  <c r="J43" i="1"/>
  <c r="J44" i="1"/>
  <c r="J38" i="1"/>
  <c r="J50" i="1"/>
  <c r="J51" i="1"/>
  <c r="J52" i="1"/>
  <c r="J53" i="1"/>
  <c r="J54" i="1"/>
  <c r="J55" i="1"/>
  <c r="J49" i="1"/>
  <c r="I50" i="1"/>
  <c r="I51" i="1"/>
  <c r="I52" i="1"/>
  <c r="I53" i="1"/>
  <c r="I54" i="1"/>
  <c r="I55" i="1"/>
  <c r="I49" i="1"/>
  <c r="N45" i="1"/>
  <c r="M45" i="1"/>
  <c r="N56" i="1"/>
  <c r="M56" i="1"/>
  <c r="J45" i="1"/>
  <c r="N50" i="1"/>
  <c r="N51" i="1"/>
  <c r="N52" i="1"/>
  <c r="N53" i="1"/>
  <c r="N54" i="1"/>
  <c r="N55" i="1"/>
  <c r="N49" i="1"/>
  <c r="M50" i="1"/>
  <c r="M51" i="1"/>
  <c r="M52" i="1"/>
  <c r="M53" i="1"/>
  <c r="M54" i="1"/>
  <c r="M55" i="1"/>
  <c r="M49" i="1"/>
  <c r="L50" i="1"/>
  <c r="L51" i="1"/>
  <c r="L52" i="1"/>
  <c r="L53" i="1"/>
  <c r="L54" i="1"/>
  <c r="L55" i="1"/>
  <c r="L49" i="1"/>
  <c r="N39" i="1"/>
  <c r="N40" i="1"/>
  <c r="N41" i="1"/>
  <c r="N42" i="1"/>
  <c r="N44" i="1"/>
  <c r="M39" i="1"/>
  <c r="M40" i="1"/>
  <c r="M41" i="1"/>
  <c r="M42" i="1"/>
  <c r="M43" i="1"/>
  <c r="M44" i="1"/>
  <c r="M38" i="1"/>
  <c r="N38" i="1" s="1"/>
  <c r="L39" i="1"/>
  <c r="L40" i="1"/>
  <c r="L41" i="1"/>
  <c r="L42" i="1"/>
  <c r="L43" i="1"/>
  <c r="L44" i="1"/>
  <c r="L38" i="1"/>
  <c r="O30" i="1"/>
  <c r="O31" i="1"/>
  <c r="O32" i="1"/>
  <c r="O33" i="1"/>
  <c r="O29" i="1"/>
  <c r="M30" i="1"/>
  <c r="M31" i="1"/>
  <c r="M32" i="1"/>
  <c r="M33" i="1"/>
  <c r="M29" i="1"/>
  <c r="L30" i="1"/>
  <c r="L31" i="1"/>
  <c r="L32" i="1"/>
  <c r="L33" i="1"/>
  <c r="L29" i="1"/>
  <c r="P29" i="1"/>
  <c r="O21" i="1"/>
  <c r="O22" i="1"/>
  <c r="O23" i="1"/>
  <c r="O24" i="1"/>
  <c r="O20" i="1"/>
  <c r="N21" i="1"/>
  <c r="N22" i="1"/>
  <c r="N23" i="1"/>
  <c r="N24" i="1"/>
  <c r="N20" i="1"/>
  <c r="M21" i="1"/>
  <c r="M22" i="1"/>
  <c r="M23" i="1"/>
  <c r="M24" i="1"/>
  <c r="M20" i="1"/>
  <c r="L21" i="1"/>
  <c r="L22" i="1"/>
  <c r="L23" i="1"/>
  <c r="L24" i="1"/>
  <c r="L20" i="1"/>
  <c r="P20" i="1"/>
  <c r="P13" i="1"/>
  <c r="P14" i="1"/>
  <c r="P15" i="1"/>
  <c r="P16" i="1"/>
  <c r="P12" i="1"/>
  <c r="N13" i="1"/>
  <c r="N14" i="1"/>
  <c r="N15" i="1"/>
  <c r="N16" i="1"/>
  <c r="N12" i="1"/>
  <c r="M13" i="1"/>
  <c r="M14" i="1"/>
  <c r="M15" i="1"/>
  <c r="M16" i="1"/>
  <c r="M12" i="1"/>
  <c r="L13" i="1"/>
  <c r="L14" i="1"/>
  <c r="L15" i="1"/>
  <c r="L16" i="1"/>
  <c r="L12" i="1"/>
  <c r="P4" i="1"/>
  <c r="P5" i="1"/>
  <c r="P6" i="1"/>
  <c r="P7" i="1"/>
  <c r="P3" i="1"/>
  <c r="O4" i="1"/>
  <c r="O5" i="1"/>
  <c r="O6" i="1"/>
  <c r="O7" i="1"/>
  <c r="O3" i="1"/>
  <c r="N4" i="1"/>
  <c r="N5" i="1"/>
  <c r="N6" i="1"/>
  <c r="N7" i="1"/>
  <c r="N3" i="1"/>
  <c r="M4" i="1"/>
  <c r="M5" i="1"/>
  <c r="M6" i="1"/>
  <c r="M7" i="1"/>
  <c r="M3" i="1"/>
  <c r="L4" i="1"/>
  <c r="L5" i="1"/>
  <c r="L6" i="1"/>
  <c r="L7" i="1"/>
  <c r="L3" i="1"/>
  <c r="I45" i="1" l="1"/>
  <c r="K45" i="1" s="1"/>
  <c r="J56" i="1"/>
  <c r="I56" i="1"/>
  <c r="N31" i="1"/>
  <c r="N32" i="1"/>
  <c r="N29" i="1"/>
  <c r="N30" i="1"/>
  <c r="N33" i="1"/>
  <c r="O14" i="1"/>
  <c r="O12" i="1"/>
  <c r="O15" i="1"/>
  <c r="O16" i="1"/>
  <c r="O13" i="1"/>
  <c r="K56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</futureMetadata>
  <valueMetadata count="1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</valueMetadata>
</metadata>
</file>

<file path=xl/sharedStrings.xml><?xml version="1.0" encoding="utf-8"?>
<sst xmlns="http://schemas.openxmlformats.org/spreadsheetml/2006/main" count="66" uniqueCount="27">
  <si>
    <t>таблица 1</t>
  </si>
  <si>
    <t>N опыта</t>
  </si>
  <si>
    <t>, г</t>
  </si>
  <si>
    <t>, м/с</t>
  </si>
  <si>
    <t>Таблица 7</t>
  </si>
  <si>
    <t>=&gt;</t>
  </si>
  <si>
    <t xml:space="preserve"> </t>
  </si>
  <si>
    <t>таблица 2</t>
  </si>
  <si>
    <t>таблица 8</t>
  </si>
  <si>
    <t>таюлица 3</t>
  </si>
  <si>
    <t>таблица 9</t>
  </si>
  <si>
    <t>таблица 10</t>
  </si>
  <si>
    <t>таюлица 4</t>
  </si>
  <si>
    <t>таблица 5</t>
  </si>
  <si>
    <t>Состав гирьки</t>
  </si>
  <si>
    <t>m, г</t>
  </si>
  <si>
    <t>подвеска</t>
  </si>
  <si>
    <t>подвеска + одна шайба</t>
  </si>
  <si>
    <t>подвеска + две шайбы</t>
  </si>
  <si>
    <t>подвеска + три шайбы</t>
  </si>
  <si>
    <t>подвеска + четыре шайбы</t>
  </si>
  <si>
    <t>подвеска + пять шайб</t>
  </si>
  <si>
    <t>подвеска + шесть шайб</t>
  </si>
  <si>
    <t>T, мН</t>
  </si>
  <si>
    <t>таблица 11</t>
  </si>
  <si>
    <t>таблица 12</t>
  </si>
  <si>
    <t>таблица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</si>
</sst>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Aptos Narrow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Arial"/>
      <family val="2"/>
      <charset val="204"/>
    </font>
    <font>
      <i/>
      <sz val="12"/>
      <color theme="1"/>
      <name val="Arial"/>
      <family val="2"/>
      <charset val="204"/>
    </font>
    <font>
      <i/>
      <sz val="12"/>
      <color theme="1"/>
      <name val="Times New Roman"/>
      <family val="1"/>
      <charset val="204"/>
    </font>
    <font>
      <sz val="22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2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2" fontId="1" fillId="0" borderId="4" xfId="0" applyNumberFormat="1" applyFont="1" applyBorder="1" applyAlignment="1">
      <alignment horizontal="justify" vertical="center" wrapText="1"/>
    </xf>
    <xf numFmtId="164" fontId="1" fillId="0" borderId="4" xfId="0" applyNumberFormat="1" applyFont="1" applyBorder="1" applyAlignment="1">
      <alignment horizontal="justify" vertical="center" wrapText="1"/>
    </xf>
    <xf numFmtId="0" fontId="5" fillId="0" borderId="0" xfId="0" quotePrefix="1" applyFont="1" applyAlignment="1">
      <alignment horizontal="center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3" fillId="0" borderId="2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justify" vertical="center" wrapText="1"/>
    </xf>
    <xf numFmtId="164" fontId="1" fillId="0" borderId="6" xfId="0" applyNumberFormat="1" applyFont="1" applyBorder="1" applyAlignment="1">
      <alignment horizontal="justify" vertical="center" wrapText="1"/>
    </xf>
    <xf numFmtId="164" fontId="1" fillId="0" borderId="3" xfId="0" applyNumberFormat="1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Т</a:t>
            </a:r>
            <a:r>
              <a:rPr lang="en-US" baseline="0"/>
              <a:t> (</a:t>
            </a:r>
            <a:r>
              <a:rPr lang="ru-RU" baseline="0"/>
              <a:t>а</a:t>
            </a:r>
            <a:r>
              <a:rPr lang="en-US" baseline="0"/>
              <a:t>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Данные (без утяжелителя)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МНК (без утяжелителя)</c:nam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backward val="0.1740000000000000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Лист1!$M$38:$M$45</c:f>
              <c:numCache>
                <c:formatCode>0.000</c:formatCode>
                <c:ptCount val="8"/>
                <c:pt idx="0">
                  <c:v>0.17884615384615388</c:v>
                </c:pt>
                <c:pt idx="1">
                  <c:v>0.31853846153846155</c:v>
                </c:pt>
                <c:pt idx="2">
                  <c:v>0.43569230769230771</c:v>
                </c:pt>
                <c:pt idx="3">
                  <c:v>0.49823076923076925</c:v>
                </c:pt>
                <c:pt idx="4">
                  <c:v>0.61823076923076914</c:v>
                </c:pt>
                <c:pt idx="5">
                  <c:v>0.70853846153846167</c:v>
                </c:pt>
                <c:pt idx="6">
                  <c:v>0.81499999999999984</c:v>
                </c:pt>
                <c:pt idx="7">
                  <c:v>0.51043956043956051</c:v>
                </c:pt>
              </c:numCache>
            </c:numRef>
          </c:xVal>
          <c:yVal>
            <c:numRef>
              <c:f>Лист1!$N$38:$N$45</c:f>
              <c:numCache>
                <c:formatCode>0.000</c:formatCode>
                <c:ptCount val="8"/>
                <c:pt idx="0">
                  <c:v>16.95083076923077</c:v>
                </c:pt>
                <c:pt idx="1">
                  <c:v>24.393056153846157</c:v>
                </c:pt>
                <c:pt idx="2">
                  <c:v>32.153875384615382</c:v>
                </c:pt>
                <c:pt idx="3">
                  <c:v>37.526430000000005</c:v>
                </c:pt>
                <c:pt idx="4">
                  <c:v>45.039669230769242</c:v>
                </c:pt>
                <c:pt idx="5">
                  <c:v>51.969345384615387</c:v>
                </c:pt>
                <c:pt idx="6">
                  <c:v>58.917250000000003</c:v>
                </c:pt>
                <c:pt idx="7">
                  <c:v>38.135779560439566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D-4DDB-8530-E839AF867324}"/>
            </c:ext>
          </c:extLst>
        </c:ser>
        <c:ser>
          <c:idx val="1"/>
          <c:order val="1"/>
          <c:tx>
            <c:v>Данные (с утяжелителем)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МНК (с утяжелителем)</c:nam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backward val="2.0000000000000004E-2"/>
            <c:dispRSqr val="0"/>
            <c:dispEq val="0"/>
          </c:trendline>
          <c:xVal>
            <c:numRef>
              <c:f>Лист1!$M$49:$M$55</c:f>
              <c:numCache>
                <c:formatCode>0.000</c:formatCode>
                <c:ptCount val="7"/>
                <c:pt idx="0">
                  <c:v>2.2846153846153846E-2</c:v>
                </c:pt>
                <c:pt idx="1">
                  <c:v>7.1615384615384622E-2</c:v>
                </c:pt>
                <c:pt idx="2">
                  <c:v>0.13200000000000001</c:v>
                </c:pt>
                <c:pt idx="3">
                  <c:v>0.18000000000000002</c:v>
                </c:pt>
                <c:pt idx="4">
                  <c:v>0.25330769230769234</c:v>
                </c:pt>
                <c:pt idx="5">
                  <c:v>0.39115384615384619</c:v>
                </c:pt>
                <c:pt idx="6">
                  <c:v>0.44307692307692292</c:v>
                </c:pt>
              </c:numCache>
            </c:numRef>
          </c:xVal>
          <c:yVal>
            <c:numRef>
              <c:f>Лист1!$N$49:$N$55</c:f>
              <c:numCache>
                <c:formatCode>0.000</c:formatCode>
                <c:ptCount val="7"/>
                <c:pt idx="0">
                  <c:v>17.225390769230771</c:v>
                </c:pt>
                <c:pt idx="1">
                  <c:v>25.027648461538462</c:v>
                </c:pt>
                <c:pt idx="2">
                  <c:v>33.195540000000001</c:v>
                </c:pt>
                <c:pt idx="3">
                  <c:v>38.808900000000008</c:v>
                </c:pt>
                <c:pt idx="4">
                  <c:v>46.82779230769232</c:v>
                </c:pt>
                <c:pt idx="5">
                  <c:v>53.78161153846154</c:v>
                </c:pt>
                <c:pt idx="6">
                  <c:v>61.353346153846154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2D-4DDB-8530-E839AF867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72015"/>
        <c:axId val="468872495"/>
      </c:scatterChart>
      <c:valAx>
        <c:axId val="46887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а, м</a:t>
                </a:r>
                <a:r>
                  <a:rPr lang="en-US"/>
                  <a:t>/c</a:t>
                </a:r>
                <a:r>
                  <a:rPr lang="en-US" baseline="30000"/>
                  <a:t>2</a:t>
                </a:r>
                <a:endParaRPr lang="ru-RU" baseline="30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872495"/>
        <c:crosses val="autoZero"/>
        <c:crossBetween val="midCat"/>
      </c:valAx>
      <c:valAx>
        <c:axId val="46887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Т,</a:t>
                </a:r>
                <a:r>
                  <a:rPr lang="ru-RU" baseline="0"/>
                  <a:t> мН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872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190500</xdr:colOff>
      <xdr:row>1</xdr:row>
      <xdr:rowOff>175260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7A16A74-20E9-39B2-8B97-B1AA4F407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1905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2</xdr:col>
      <xdr:colOff>198120</xdr:colOff>
      <xdr:row>1</xdr:row>
      <xdr:rowOff>175260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D5CBC0D-8ECA-2C3A-EE1B-C45BC0F7C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1981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274320</xdr:colOff>
      <xdr:row>1</xdr:row>
      <xdr:rowOff>175260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8FCDBE4-8651-24C2-5B3F-4C1467775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2743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</xdr:row>
      <xdr:rowOff>0</xdr:rowOff>
    </xdr:from>
    <xdr:to>
      <xdr:col>4</xdr:col>
      <xdr:colOff>213360</xdr:colOff>
      <xdr:row>1</xdr:row>
      <xdr:rowOff>175260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6E45937D-9545-B647-0088-680B38378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0500"/>
          <a:ext cx="2133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213360</xdr:colOff>
      <xdr:row>1</xdr:row>
      <xdr:rowOff>175260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B7F2440-7B27-DF6D-DE5F-B2F4AE351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0500"/>
          <a:ext cx="2133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10</xdr:row>
      <xdr:rowOff>0</xdr:rowOff>
    </xdr:from>
    <xdr:to>
      <xdr:col>1</xdr:col>
      <xdr:colOff>190500</xdr:colOff>
      <xdr:row>10</xdr:row>
      <xdr:rowOff>175260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EE5C9FD2-6019-69D3-9595-2C711A739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48840"/>
          <a:ext cx="1905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2</xdr:col>
      <xdr:colOff>198120</xdr:colOff>
      <xdr:row>10</xdr:row>
      <xdr:rowOff>175260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6CA81AC-79CF-9915-C165-4D8ED445F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48840"/>
          <a:ext cx="1981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3</xdr:col>
      <xdr:colOff>274320</xdr:colOff>
      <xdr:row>10</xdr:row>
      <xdr:rowOff>175260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F651A6B6-910F-27D9-8848-2EC6BFCC1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148840"/>
          <a:ext cx="2743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10</xdr:row>
      <xdr:rowOff>0</xdr:rowOff>
    </xdr:from>
    <xdr:to>
      <xdr:col>4</xdr:col>
      <xdr:colOff>213360</xdr:colOff>
      <xdr:row>10</xdr:row>
      <xdr:rowOff>175260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D2A3FD57-FBA0-FEBC-D048-D8B938F058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48840"/>
          <a:ext cx="2133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</xdr:row>
      <xdr:rowOff>0</xdr:rowOff>
    </xdr:from>
    <xdr:to>
      <xdr:col>5</xdr:col>
      <xdr:colOff>213360</xdr:colOff>
      <xdr:row>10</xdr:row>
      <xdr:rowOff>175260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6EED1AB-836B-CE2A-7B9D-B8AB29E66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48840"/>
          <a:ext cx="2133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18</xdr:row>
      <xdr:rowOff>0</xdr:rowOff>
    </xdr:from>
    <xdr:to>
      <xdr:col>1</xdr:col>
      <xdr:colOff>190500</xdr:colOff>
      <xdr:row>18</xdr:row>
      <xdr:rowOff>175260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F8EC4B1F-615F-D562-951F-06FA2DA31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39540"/>
          <a:ext cx="1905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198120</xdr:colOff>
      <xdr:row>18</xdr:row>
      <xdr:rowOff>175260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646CB871-0398-0B90-4E66-56F95AD71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939540"/>
          <a:ext cx="1981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18</xdr:row>
      <xdr:rowOff>0</xdr:rowOff>
    </xdr:from>
    <xdr:to>
      <xdr:col>3</xdr:col>
      <xdr:colOff>205740</xdr:colOff>
      <xdr:row>18</xdr:row>
      <xdr:rowOff>175260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97AAB89F-0524-3D30-B85B-F7BFDBD2F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939540"/>
          <a:ext cx="2057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18</xdr:row>
      <xdr:rowOff>0</xdr:rowOff>
    </xdr:from>
    <xdr:to>
      <xdr:col>4</xdr:col>
      <xdr:colOff>83820</xdr:colOff>
      <xdr:row>18</xdr:row>
      <xdr:rowOff>175260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CD70CCB5-73B9-792F-D62E-F41491AFB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939540"/>
          <a:ext cx="838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27</xdr:row>
      <xdr:rowOff>0</xdr:rowOff>
    </xdr:from>
    <xdr:to>
      <xdr:col>1</xdr:col>
      <xdr:colOff>190500</xdr:colOff>
      <xdr:row>27</xdr:row>
      <xdr:rowOff>175260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5C22BB95-15D4-4AC1-8671-511E3D65D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71925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27</xdr:row>
      <xdr:rowOff>0</xdr:rowOff>
    </xdr:from>
    <xdr:to>
      <xdr:col>2</xdr:col>
      <xdr:colOff>198120</xdr:colOff>
      <xdr:row>27</xdr:row>
      <xdr:rowOff>175260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729A4923-E33A-4503-848D-B4FC4AFDA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971925"/>
          <a:ext cx="2000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27</xdr:row>
      <xdr:rowOff>0</xdr:rowOff>
    </xdr:from>
    <xdr:to>
      <xdr:col>3</xdr:col>
      <xdr:colOff>205740</xdr:colOff>
      <xdr:row>27</xdr:row>
      <xdr:rowOff>175260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C27A8147-93EE-4E35-A2A6-EF6711386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971925"/>
          <a:ext cx="209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27</xdr:row>
      <xdr:rowOff>0</xdr:rowOff>
    </xdr:from>
    <xdr:to>
      <xdr:col>4</xdr:col>
      <xdr:colOff>83820</xdr:colOff>
      <xdr:row>27</xdr:row>
      <xdr:rowOff>175260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535B7BE6-CF24-4F6E-89F8-6179E99BA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971925"/>
          <a:ext cx="857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36</xdr:row>
      <xdr:rowOff>0</xdr:rowOff>
    </xdr:from>
    <xdr:to>
      <xdr:col>3</xdr:col>
      <xdr:colOff>144780</xdr:colOff>
      <xdr:row>36</xdr:row>
      <xdr:rowOff>175260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2E30A37F-C4A6-D6C0-1308-000CCC6D4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88670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47</xdr:row>
      <xdr:rowOff>0</xdr:rowOff>
    </xdr:from>
    <xdr:to>
      <xdr:col>3</xdr:col>
      <xdr:colOff>144780</xdr:colOff>
      <xdr:row>47</xdr:row>
      <xdr:rowOff>175260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BEDD1A4F-DCC1-BDB9-6D46-911980C9A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0780" y="1209294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50651</xdr:colOff>
      <xdr:row>39</xdr:row>
      <xdr:rowOff>70933</xdr:rowOff>
    </xdr:from>
    <xdr:to>
      <xdr:col>30</xdr:col>
      <xdr:colOff>298076</xdr:colOff>
      <xdr:row>54</xdr:row>
      <xdr:rowOff>309282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13F2DB4A-CBBC-652B-23D6-0F367D56E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2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</richValueRel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C8E8E-7F7E-4268-8C47-807F7B5AFCDF}">
  <dimension ref="A1:P56"/>
  <sheetViews>
    <sheetView tabSelected="1" topLeftCell="H39" zoomScale="85" zoomScaleNormal="85" workbookViewId="0">
      <selection activeCell="N43" sqref="N43"/>
    </sheetView>
  </sheetViews>
  <sheetFormatPr defaultRowHeight="14.4" x14ac:dyDescent="0.3"/>
  <cols>
    <col min="2" max="2" width="17.6640625" customWidth="1"/>
    <col min="13" max="14" width="12.77734375" bestFit="1" customWidth="1"/>
    <col min="15" max="16" width="13.5546875" bestFit="1" customWidth="1"/>
  </cols>
  <sheetData>
    <row r="1" spans="1:16" ht="15" thickBot="1" x14ac:dyDescent="0.35">
      <c r="A1" t="s">
        <v>0</v>
      </c>
      <c r="K1" t="s">
        <v>4</v>
      </c>
    </row>
    <row r="2" spans="1:16" ht="16.2" thickBot="1" x14ac:dyDescent="0.35">
      <c r="A2" s="1" t="s">
        <v>1</v>
      </c>
      <c r="B2" s="2" t="s">
        <v>2</v>
      </c>
      <c r="C2" s="2" t="s">
        <v>2</v>
      </c>
      <c r="D2" s="2" t="s">
        <v>3</v>
      </c>
      <c r="E2" s="2" t="s">
        <v>3</v>
      </c>
      <c r="F2" s="2" t="s">
        <v>3</v>
      </c>
      <c r="K2" s="1" t="s">
        <v>1</v>
      </c>
      <c r="L2" s="5" t="e" vm="1">
        <v>#VALUE!</v>
      </c>
      <c r="M2" s="5" t="e" vm="2">
        <v>#VALUE!</v>
      </c>
      <c r="N2" s="5" t="e" vm="3">
        <v>#VALUE!</v>
      </c>
      <c r="O2" s="5" t="e" vm="4">
        <v>#VALUE!</v>
      </c>
      <c r="P2" s="6" t="e" vm="5">
        <v>#VALUE!</v>
      </c>
    </row>
    <row r="3" spans="1:16" ht="16.2" thickBot="1" x14ac:dyDescent="0.35">
      <c r="A3" s="3">
        <v>1</v>
      </c>
      <c r="B3" s="22">
        <v>49.95</v>
      </c>
      <c r="C3" s="22">
        <v>51.67</v>
      </c>
      <c r="D3" s="4">
        <v>0.53</v>
      </c>
      <c r="E3" s="4">
        <v>0</v>
      </c>
      <c r="F3" s="4">
        <v>0.5</v>
      </c>
      <c r="K3" s="3">
        <v>1</v>
      </c>
      <c r="L3" s="7">
        <f>$B$3*D3</f>
        <v>26.473500000000001</v>
      </c>
      <c r="M3" s="7">
        <f>$B$3*E3</f>
        <v>0</v>
      </c>
      <c r="N3" s="7">
        <f>$C$3*F3</f>
        <v>25.835000000000001</v>
      </c>
      <c r="O3" s="8">
        <f>(M3+N3)/L3 -1</f>
        <v>-2.4118458080722216E-2</v>
      </c>
      <c r="P3" s="8">
        <f>($B$3*E3*E3 + $C$3*F3*F3)/($B$3*D3*D3)-1</f>
        <v>-7.9357035925209818E-2</v>
      </c>
    </row>
    <row r="4" spans="1:16" ht="29.4" thickBot="1" x14ac:dyDescent="0.6">
      <c r="A4" s="3">
        <v>2</v>
      </c>
      <c r="B4" s="23"/>
      <c r="C4" s="23"/>
      <c r="D4" s="4">
        <v>0.54</v>
      </c>
      <c r="E4" s="4">
        <v>0</v>
      </c>
      <c r="F4" s="4">
        <v>0.5</v>
      </c>
      <c r="H4" s="9" t="s">
        <v>5</v>
      </c>
      <c r="K4" s="3">
        <v>2</v>
      </c>
      <c r="L4" s="7">
        <f t="shared" ref="L4:L7" si="0">$B$3*D4</f>
        <v>26.973000000000003</v>
      </c>
      <c r="M4" s="7">
        <f t="shared" ref="M4:M7" si="1">$B$3*E4</f>
        <v>0</v>
      </c>
      <c r="N4" s="7">
        <f t="shared" ref="N4:N7" si="2">$C$3*F4</f>
        <v>25.835000000000001</v>
      </c>
      <c r="O4" s="8">
        <f t="shared" ref="O4:O7" si="3">(M4+N4)/L4 -1</f>
        <v>-4.2190338486634893E-2</v>
      </c>
      <c r="P4" s="8">
        <f t="shared" ref="P4:P7" si="4">($B$3*E4*E4 + $C$3*F4*F4)/($B$3*D4*D4)-1</f>
        <v>-0.11313920230243979</v>
      </c>
    </row>
    <row r="5" spans="1:16" ht="16.2" thickBot="1" x14ac:dyDescent="0.35">
      <c r="A5" s="3">
        <v>3</v>
      </c>
      <c r="B5" s="23"/>
      <c r="C5" s="23"/>
      <c r="D5" s="4">
        <v>0.55000000000000004</v>
      </c>
      <c r="E5" s="4">
        <v>0</v>
      </c>
      <c r="F5" s="4">
        <v>0.51</v>
      </c>
      <c r="K5" s="3">
        <v>3</v>
      </c>
      <c r="L5" s="7">
        <f t="shared" si="0"/>
        <v>27.472500000000004</v>
      </c>
      <c r="M5" s="7">
        <f t="shared" si="1"/>
        <v>0</v>
      </c>
      <c r="N5" s="7">
        <f t="shared" si="2"/>
        <v>26.351700000000001</v>
      </c>
      <c r="O5" s="8">
        <f t="shared" si="3"/>
        <v>-4.0797160797160892E-2</v>
      </c>
      <c r="P5" s="8">
        <f t="shared" si="4"/>
        <v>-0.11055736728464005</v>
      </c>
    </row>
    <row r="6" spans="1:16" ht="16.2" thickBot="1" x14ac:dyDescent="0.35">
      <c r="A6" s="3">
        <v>4</v>
      </c>
      <c r="B6" s="23"/>
      <c r="C6" s="23"/>
      <c r="D6" s="4">
        <v>0.52</v>
      </c>
      <c r="E6" s="4">
        <v>0</v>
      </c>
      <c r="F6" s="4">
        <v>0.49</v>
      </c>
      <c r="K6" s="3">
        <v>4</v>
      </c>
      <c r="L6" s="7">
        <f t="shared" si="0"/>
        <v>25.974000000000004</v>
      </c>
      <c r="M6" s="7">
        <f t="shared" si="1"/>
        <v>0</v>
      </c>
      <c r="N6" s="7">
        <f t="shared" si="2"/>
        <v>25.318300000000001</v>
      </c>
      <c r="O6" s="8">
        <f t="shared" si="3"/>
        <v>-2.5244475244475373E-2</v>
      </c>
      <c r="P6" s="8">
        <f t="shared" si="4"/>
        <v>-8.1480370903447952E-2</v>
      </c>
    </row>
    <row r="7" spans="1:16" ht="16.2" thickBot="1" x14ac:dyDescent="0.35">
      <c r="A7" s="3">
        <v>5</v>
      </c>
      <c r="B7" s="24"/>
      <c r="C7" s="24"/>
      <c r="D7" s="4">
        <v>0.55000000000000004</v>
      </c>
      <c r="E7" s="4">
        <v>0</v>
      </c>
      <c r="F7" s="4">
        <v>0.52</v>
      </c>
      <c r="K7" s="3">
        <v>5</v>
      </c>
      <c r="L7" s="7">
        <f t="shared" si="0"/>
        <v>27.472500000000004</v>
      </c>
      <c r="M7" s="7">
        <f t="shared" si="1"/>
        <v>0</v>
      </c>
      <c r="N7" s="7">
        <f t="shared" si="2"/>
        <v>26.868400000000001</v>
      </c>
      <c r="O7" s="8">
        <f t="shared" si="3"/>
        <v>-2.1989261989262099E-2</v>
      </c>
      <c r="P7" s="8">
        <f t="shared" si="4"/>
        <v>-7.5335302244393221E-2</v>
      </c>
    </row>
    <row r="9" spans="1:16" x14ac:dyDescent="0.3">
      <c r="A9" t="s">
        <v>6</v>
      </c>
    </row>
    <row r="10" spans="1:16" ht="15" thickBot="1" x14ac:dyDescent="0.35">
      <c r="A10" t="s">
        <v>7</v>
      </c>
      <c r="K10" t="s">
        <v>8</v>
      </c>
    </row>
    <row r="11" spans="1:16" ht="30.6" thickBot="1" x14ac:dyDescent="0.35">
      <c r="A11" s="10" t="s">
        <v>1</v>
      </c>
      <c r="B11" s="11" t="s">
        <v>2</v>
      </c>
      <c r="C11" s="11" t="s">
        <v>2</v>
      </c>
      <c r="D11" s="11" t="s">
        <v>3</v>
      </c>
      <c r="E11" s="11" t="s">
        <v>3</v>
      </c>
      <c r="F11" s="11" t="s">
        <v>3</v>
      </c>
      <c r="K11" s="1" t="s">
        <v>1</v>
      </c>
      <c r="L11" s="5" t="e" vm="1">
        <v>#VALUE!</v>
      </c>
      <c r="M11" s="5" t="e" vm="2">
        <v>#VALUE!</v>
      </c>
      <c r="N11" s="5" t="e" vm="3">
        <v>#VALUE!</v>
      </c>
      <c r="O11" s="5" t="e" vm="4">
        <v>#VALUE!</v>
      </c>
      <c r="P11" s="6" t="e" vm="5">
        <v>#VALUE!</v>
      </c>
    </row>
    <row r="12" spans="1:16" ht="16.2" thickBot="1" x14ac:dyDescent="0.35">
      <c r="A12" s="12">
        <v>1</v>
      </c>
      <c r="B12" s="19">
        <v>49.95</v>
      </c>
      <c r="C12" s="19">
        <v>100.63</v>
      </c>
      <c r="D12" s="13">
        <v>0.56000000000000005</v>
      </c>
      <c r="E12" s="13">
        <v>-0.12</v>
      </c>
      <c r="F12" s="13">
        <v>0.21</v>
      </c>
      <c r="K12" s="3">
        <v>1</v>
      </c>
      <c r="L12" s="7">
        <f>$B$12*D12</f>
        <v>27.972000000000005</v>
      </c>
      <c r="M12" s="7">
        <f>$B$12*E12</f>
        <v>-5.9939999999999998</v>
      </c>
      <c r="N12" s="7">
        <f>$C$12*F12</f>
        <v>21.132299999999997</v>
      </c>
      <c r="O12" s="8">
        <f>(M12+N12)/L12 -1</f>
        <v>-0.45880523380523397</v>
      </c>
      <c r="P12" s="8">
        <f>($B$12*E12*E12 + $C$12*F12*F12)/($B$12*D12*D12)-1</f>
        <v>-0.6707764524728812</v>
      </c>
    </row>
    <row r="13" spans="1:16" ht="16.2" thickBot="1" x14ac:dyDescent="0.35">
      <c r="A13" s="12">
        <v>2</v>
      </c>
      <c r="B13" s="20"/>
      <c r="C13" s="20"/>
      <c r="D13" s="13">
        <v>0.54</v>
      </c>
      <c r="E13" s="13">
        <v>-0.13</v>
      </c>
      <c r="F13" s="13">
        <v>0.23</v>
      </c>
      <c r="K13" s="3">
        <v>2</v>
      </c>
      <c r="L13" s="7">
        <f t="shared" ref="L13:L16" si="5">$B$12*D13</f>
        <v>26.973000000000003</v>
      </c>
      <c r="M13" s="7">
        <f t="shared" ref="M13:M16" si="6">$B$12*E13</f>
        <v>-6.4935000000000009</v>
      </c>
      <c r="N13" s="7">
        <f t="shared" ref="N13:N16" si="7">$C$12*F13</f>
        <v>23.1449</v>
      </c>
      <c r="O13" s="8">
        <f t="shared" ref="O13:O16" si="8">(M13+N13)/L13 -1</f>
        <v>-0.38266414562710871</v>
      </c>
      <c r="P13" s="8">
        <f t="shared" ref="P13:P16" si="9">($B$12*E13*E13 + $C$12*F13*F13)/($B$12*D13*D13)-1</f>
        <v>-0.57656682745845989</v>
      </c>
    </row>
    <row r="14" spans="1:16" ht="16.2" thickBot="1" x14ac:dyDescent="0.35">
      <c r="A14" s="12">
        <v>3</v>
      </c>
      <c r="B14" s="20"/>
      <c r="C14" s="20"/>
      <c r="D14" s="13">
        <v>0.53</v>
      </c>
      <c r="E14" s="13">
        <v>-0.14000000000000001</v>
      </c>
      <c r="F14" s="13">
        <v>0.18</v>
      </c>
      <c r="K14" s="3">
        <v>3</v>
      </c>
      <c r="L14" s="7">
        <f t="shared" si="5"/>
        <v>26.473500000000001</v>
      </c>
      <c r="M14" s="7">
        <f t="shared" si="6"/>
        <v>-6.9930000000000012</v>
      </c>
      <c r="N14" s="7">
        <f t="shared" si="7"/>
        <v>18.113399999999999</v>
      </c>
      <c r="O14" s="8">
        <f t="shared" si="8"/>
        <v>-0.57994220635730087</v>
      </c>
      <c r="P14" s="8">
        <f t="shared" si="9"/>
        <v>-0.69785150048589006</v>
      </c>
    </row>
    <row r="15" spans="1:16" ht="16.2" thickBot="1" x14ac:dyDescent="0.35">
      <c r="A15" s="12">
        <v>4</v>
      </c>
      <c r="B15" s="20"/>
      <c r="C15" s="20"/>
      <c r="D15" s="13">
        <v>0.55000000000000004</v>
      </c>
      <c r="E15" s="13">
        <v>-0.17</v>
      </c>
      <c r="F15" s="13">
        <v>0.23</v>
      </c>
      <c r="K15" s="3">
        <v>4</v>
      </c>
      <c r="L15" s="7">
        <f t="shared" si="5"/>
        <v>27.472500000000004</v>
      </c>
      <c r="M15" s="7">
        <f t="shared" si="6"/>
        <v>-8.4915000000000003</v>
      </c>
      <c r="N15" s="7">
        <f t="shared" si="7"/>
        <v>23.1449</v>
      </c>
      <c r="O15" s="8">
        <f t="shared" si="8"/>
        <v>-0.46661570661570673</v>
      </c>
      <c r="P15" s="8">
        <f t="shared" si="9"/>
        <v>-0.55215499797317991</v>
      </c>
    </row>
    <row r="16" spans="1:16" ht="16.2" thickBot="1" x14ac:dyDescent="0.35">
      <c r="A16" s="12">
        <v>5</v>
      </c>
      <c r="B16" s="21"/>
      <c r="C16" s="21"/>
      <c r="D16" s="13">
        <v>0.54</v>
      </c>
      <c r="E16" s="13">
        <v>-0.15</v>
      </c>
      <c r="F16" s="13">
        <v>0.23</v>
      </c>
      <c r="K16" s="3">
        <v>5</v>
      </c>
      <c r="L16" s="7">
        <f t="shared" si="5"/>
        <v>26.973000000000003</v>
      </c>
      <c r="M16" s="7">
        <f t="shared" si="6"/>
        <v>-7.4924999999999997</v>
      </c>
      <c r="N16" s="7">
        <f t="shared" si="7"/>
        <v>23.1449</v>
      </c>
      <c r="O16" s="8">
        <f t="shared" si="8"/>
        <v>-0.41970118266414569</v>
      </c>
      <c r="P16" s="8">
        <f t="shared" si="9"/>
        <v>-0.55736243788369999</v>
      </c>
    </row>
    <row r="18" spans="1:16" ht="15" thickBot="1" x14ac:dyDescent="0.35">
      <c r="A18" t="s">
        <v>9</v>
      </c>
      <c r="K18" t="s">
        <v>10</v>
      </c>
    </row>
    <row r="19" spans="1:16" ht="30.6" thickBot="1" x14ac:dyDescent="0.35">
      <c r="A19" s="10" t="s">
        <v>1</v>
      </c>
      <c r="B19" s="11" t="s">
        <v>2</v>
      </c>
      <c r="C19" s="11" t="s">
        <v>2</v>
      </c>
      <c r="D19" s="11" t="s">
        <v>3</v>
      </c>
      <c r="E19" s="11" t="s">
        <v>3</v>
      </c>
      <c r="K19" s="1" t="s">
        <v>1</v>
      </c>
      <c r="L19" s="5" t="e" vm="6">
        <v>#VALUE!</v>
      </c>
      <c r="M19" s="5" t="e" vm="7">
        <v>#VALUE!</v>
      </c>
      <c r="N19" s="5" t="e" vm="4">
        <v>#VALUE!</v>
      </c>
      <c r="O19" s="6" t="e" vm="8">
        <v>#VALUE!</v>
      </c>
      <c r="P19" s="5" t="e" vm="9">
        <v>#VALUE!</v>
      </c>
    </row>
    <row r="20" spans="1:16" ht="16.2" thickBot="1" x14ac:dyDescent="0.35">
      <c r="A20" s="12">
        <v>1</v>
      </c>
      <c r="B20" s="19">
        <v>53.03</v>
      </c>
      <c r="C20" s="19">
        <v>54.64</v>
      </c>
      <c r="D20" s="13">
        <v>0.5</v>
      </c>
      <c r="E20" s="13">
        <v>0.23</v>
      </c>
      <c r="K20" s="3">
        <v>1</v>
      </c>
      <c r="L20" s="7">
        <f>$B$20*D20</f>
        <v>26.515000000000001</v>
      </c>
      <c r="M20" s="7">
        <f>($B$20+$C$20)*E20</f>
        <v>24.764100000000003</v>
      </c>
      <c r="N20" s="8">
        <f>M20/L20-1</f>
        <v>-6.6034320196115326E-2</v>
      </c>
      <c r="O20" s="8">
        <f>($B$20+$C$20)*E20*E20/($B$20*D20*D20)-1</f>
        <v>-0.57037578729021299</v>
      </c>
      <c r="P20" s="16">
        <f>-(C20)/(B20+C20)</f>
        <v>-0.5074765487136621</v>
      </c>
    </row>
    <row r="21" spans="1:16" ht="16.2" thickBot="1" x14ac:dyDescent="0.35">
      <c r="A21" s="12">
        <v>2</v>
      </c>
      <c r="B21" s="20"/>
      <c r="C21" s="20"/>
      <c r="D21" s="13">
        <v>0.52</v>
      </c>
      <c r="E21" s="13">
        <v>0.24</v>
      </c>
      <c r="K21" s="3">
        <v>2</v>
      </c>
      <c r="L21" s="7">
        <f t="shared" ref="L21:L24" si="10">$B$20*D21</f>
        <v>27.575600000000001</v>
      </c>
      <c r="M21" s="7">
        <f t="shared" ref="M21:M24" si="11">($B$20+$C$20)*E21</f>
        <v>25.840799999999998</v>
      </c>
      <c r="N21" s="8">
        <f t="shared" ref="N21:N24" si="12">M21/L21-1</f>
        <v>-6.2910689159982103E-2</v>
      </c>
      <c r="O21" s="8">
        <f t="shared" ref="O21:O24" si="13">($B$20+$C$20)*E21*E21/($B$20*D21*D21)-1</f>
        <v>-0.56749724115076106</v>
      </c>
      <c r="P21" s="17"/>
    </row>
    <row r="22" spans="1:16" ht="16.2" thickBot="1" x14ac:dyDescent="0.35">
      <c r="A22" s="12">
        <v>3</v>
      </c>
      <c r="B22" s="20"/>
      <c r="C22" s="20"/>
      <c r="D22" s="13">
        <v>0.52</v>
      </c>
      <c r="E22" s="13">
        <v>0.22</v>
      </c>
      <c r="K22" s="3">
        <v>3</v>
      </c>
      <c r="L22" s="7">
        <f t="shared" si="10"/>
        <v>27.575600000000001</v>
      </c>
      <c r="M22" s="7">
        <f t="shared" si="11"/>
        <v>23.6874</v>
      </c>
      <c r="N22" s="8">
        <f t="shared" si="12"/>
        <v>-0.1410014650633169</v>
      </c>
      <c r="O22" s="8">
        <f t="shared" si="13"/>
        <v>-0.63657754291140334</v>
      </c>
      <c r="P22" s="17"/>
    </row>
    <row r="23" spans="1:16" ht="16.2" thickBot="1" x14ac:dyDescent="0.35">
      <c r="A23" s="12">
        <v>4</v>
      </c>
      <c r="B23" s="20"/>
      <c r="C23" s="20"/>
      <c r="D23" s="13">
        <v>0.52</v>
      </c>
      <c r="E23" s="13">
        <v>0.2</v>
      </c>
      <c r="K23" s="3">
        <v>4</v>
      </c>
      <c r="L23" s="7">
        <f t="shared" si="10"/>
        <v>27.575600000000001</v>
      </c>
      <c r="M23" s="7">
        <f t="shared" si="11"/>
        <v>21.534000000000002</v>
      </c>
      <c r="N23" s="8">
        <f t="shared" si="12"/>
        <v>-0.21909224096665159</v>
      </c>
      <c r="O23" s="8">
        <f t="shared" si="13"/>
        <v>-0.69965086191025061</v>
      </c>
      <c r="P23" s="17"/>
    </row>
    <row r="24" spans="1:16" ht="16.2" thickBot="1" x14ac:dyDescent="0.35">
      <c r="A24" s="12">
        <v>5</v>
      </c>
      <c r="B24" s="21"/>
      <c r="C24" s="21"/>
      <c r="D24" s="13">
        <v>0.53</v>
      </c>
      <c r="E24" s="13">
        <v>0.21</v>
      </c>
      <c r="K24" s="3">
        <v>5</v>
      </c>
      <c r="L24" s="7">
        <f t="shared" si="10"/>
        <v>28.105900000000002</v>
      </c>
      <c r="M24" s="7">
        <f t="shared" si="11"/>
        <v>22.610699999999998</v>
      </c>
      <c r="N24" s="8">
        <f t="shared" si="12"/>
        <v>-0.19551766710904128</v>
      </c>
      <c r="O24" s="8">
        <f t="shared" si="13"/>
        <v>-0.68124284923188427</v>
      </c>
      <c r="P24" s="18"/>
    </row>
    <row r="27" spans="1:16" ht="15" thickBot="1" x14ac:dyDescent="0.35">
      <c r="A27" t="s">
        <v>12</v>
      </c>
      <c r="K27" t="s">
        <v>11</v>
      </c>
    </row>
    <row r="28" spans="1:16" ht="30.6" thickBot="1" x14ac:dyDescent="0.35">
      <c r="A28" s="10" t="s">
        <v>1</v>
      </c>
      <c r="B28" s="11" t="s">
        <v>2</v>
      </c>
      <c r="C28" s="11" t="s">
        <v>2</v>
      </c>
      <c r="D28" s="11" t="s">
        <v>3</v>
      </c>
      <c r="E28" s="11" t="s">
        <v>3</v>
      </c>
      <c r="K28" s="1" t="s">
        <v>1</v>
      </c>
      <c r="L28" s="5" t="e" vm="6">
        <v>#VALUE!</v>
      </c>
      <c r="M28" s="5" t="e" vm="7">
        <v>#VALUE!</v>
      </c>
      <c r="N28" s="5" t="e" vm="4">
        <v>#VALUE!</v>
      </c>
      <c r="O28" s="6" t="e" vm="8">
        <v>#VALUE!</v>
      </c>
      <c r="P28" s="5" t="e" vm="9">
        <v>#VALUE!</v>
      </c>
    </row>
    <row r="29" spans="1:16" ht="16.2" thickBot="1" x14ac:dyDescent="0.35">
      <c r="A29" s="12">
        <v>1</v>
      </c>
      <c r="B29" s="19">
        <v>53.03</v>
      </c>
      <c r="C29" s="19">
        <v>103.58</v>
      </c>
      <c r="D29" s="13">
        <v>0.52</v>
      </c>
      <c r="E29" s="13">
        <v>0.13</v>
      </c>
      <c r="K29" s="3">
        <v>1</v>
      </c>
      <c r="L29" s="7">
        <f>$B$29*D29</f>
        <v>27.575600000000001</v>
      </c>
      <c r="M29" s="7">
        <f>($B$29+$C$29)*E29</f>
        <v>20.359300000000001</v>
      </c>
      <c r="N29" s="8">
        <f>M29/L29-1</f>
        <v>-0.2616914953799736</v>
      </c>
      <c r="O29" s="8">
        <f>($B$29+$C$29)*E29*E29/($B$29*D29*D29)-1</f>
        <v>-0.81542287384499335</v>
      </c>
      <c r="P29" s="16">
        <f>-(C29)/(B29+C29)</f>
        <v>-0.66138816167549963</v>
      </c>
    </row>
    <row r="30" spans="1:16" ht="16.2" thickBot="1" x14ac:dyDescent="0.35">
      <c r="A30" s="12">
        <v>2</v>
      </c>
      <c r="B30" s="20"/>
      <c r="C30" s="20"/>
      <c r="D30" s="13">
        <v>0.52</v>
      </c>
      <c r="E30" s="13">
        <v>0.16</v>
      </c>
      <c r="K30" s="3">
        <v>2</v>
      </c>
      <c r="L30" s="7">
        <f t="shared" ref="L30:L33" si="14">$B$29*D30</f>
        <v>27.575600000000001</v>
      </c>
      <c r="M30" s="7">
        <f t="shared" ref="M30:M33" si="15">($B$29+$C$29)*E30</f>
        <v>25.057600000000004</v>
      </c>
      <c r="N30" s="8">
        <f t="shared" ref="N30:N33" si="16">M30/L30-1</f>
        <v>-9.1312609698428915E-2</v>
      </c>
      <c r="O30" s="8">
        <f t="shared" ref="O30:O33" si="17">($B$29+$C$29)*E30*E30/($B$29*D30*D30)-1</f>
        <v>-0.720403879907209</v>
      </c>
      <c r="P30" s="17"/>
    </row>
    <row r="31" spans="1:16" ht="16.2" thickBot="1" x14ac:dyDescent="0.35">
      <c r="A31" s="12">
        <v>3</v>
      </c>
      <c r="B31" s="20"/>
      <c r="C31" s="20"/>
      <c r="D31" s="13">
        <v>0.52</v>
      </c>
      <c r="E31" s="13">
        <v>0.14000000000000001</v>
      </c>
      <c r="K31" s="3">
        <v>3</v>
      </c>
      <c r="L31" s="7">
        <f t="shared" si="14"/>
        <v>27.575600000000001</v>
      </c>
      <c r="M31" s="7">
        <f t="shared" si="15"/>
        <v>21.925400000000003</v>
      </c>
      <c r="N31" s="8">
        <f t="shared" si="16"/>
        <v>-0.2048985334861253</v>
      </c>
      <c r="O31" s="8">
        <f t="shared" si="17"/>
        <v>-0.78593422055395679</v>
      </c>
      <c r="P31" s="17"/>
    </row>
    <row r="32" spans="1:16" ht="16.2" thickBot="1" x14ac:dyDescent="0.35">
      <c r="A32" s="12">
        <v>4</v>
      </c>
      <c r="B32" s="20"/>
      <c r="C32" s="20"/>
      <c r="D32" s="13">
        <v>0.54</v>
      </c>
      <c r="E32" s="13">
        <v>0.16</v>
      </c>
      <c r="K32" s="3">
        <v>4</v>
      </c>
      <c r="L32" s="7">
        <f t="shared" si="14"/>
        <v>28.636200000000002</v>
      </c>
      <c r="M32" s="7">
        <f t="shared" si="15"/>
        <v>25.057600000000004</v>
      </c>
      <c r="N32" s="8">
        <f t="shared" si="16"/>
        <v>-0.12496769822811682</v>
      </c>
      <c r="O32" s="8">
        <f t="shared" si="17"/>
        <v>-0.74073116984536802</v>
      </c>
      <c r="P32" s="17"/>
    </row>
    <row r="33" spans="1:16" ht="16.2" thickBot="1" x14ac:dyDescent="0.35">
      <c r="A33" s="12">
        <v>5</v>
      </c>
      <c r="B33" s="21"/>
      <c r="C33" s="21"/>
      <c r="D33" s="13">
        <v>0.51</v>
      </c>
      <c r="E33" s="13">
        <v>0.14000000000000001</v>
      </c>
      <c r="K33" s="3">
        <v>5</v>
      </c>
      <c r="L33" s="7">
        <f t="shared" si="14"/>
        <v>27.045300000000001</v>
      </c>
      <c r="M33" s="7">
        <f t="shared" si="15"/>
        <v>21.925400000000003</v>
      </c>
      <c r="N33" s="8">
        <f t="shared" si="16"/>
        <v>-0.18930830865251991</v>
      </c>
      <c r="O33" s="8">
        <f t="shared" si="17"/>
        <v>-0.77745718276735842</v>
      </c>
      <c r="P33" s="18"/>
    </row>
    <row r="36" spans="1:16" ht="15" thickBot="1" x14ac:dyDescent="0.35">
      <c r="A36" t="s">
        <v>13</v>
      </c>
      <c r="K36" t="s">
        <v>24</v>
      </c>
    </row>
    <row r="37" spans="1:16" ht="30.6" thickBot="1" x14ac:dyDescent="0.35">
      <c r="A37" s="10" t="s">
        <v>1</v>
      </c>
      <c r="B37" s="11" t="s">
        <v>14</v>
      </c>
      <c r="C37" s="11" t="s">
        <v>15</v>
      </c>
      <c r="D37" s="11" t="s">
        <v>3</v>
      </c>
      <c r="E37" s="14" t="e" vm="10">
        <v>#VALUE!</v>
      </c>
      <c r="K37" s="1" t="s">
        <v>1</v>
      </c>
      <c r="L37" s="6" t="e" vm="11">
        <v>#VALUE!</v>
      </c>
      <c r="M37" s="5" t="e" vm="12">
        <v>#VALUE!</v>
      </c>
      <c r="N37" s="2" t="s">
        <v>23</v>
      </c>
    </row>
    <row r="38" spans="1:16" ht="30.6" customHeight="1" thickBot="1" x14ac:dyDescent="0.35">
      <c r="A38" s="12">
        <v>1</v>
      </c>
      <c r="B38" s="13" t="s">
        <v>16</v>
      </c>
      <c r="C38" s="13">
        <v>1.76</v>
      </c>
      <c r="D38" s="13">
        <v>0.22</v>
      </c>
      <c r="E38" s="13">
        <v>0.53</v>
      </c>
      <c r="I38">
        <f>(M38-0.51)*(N38-38.136)</f>
        <v>7.0155502721893495</v>
      </c>
      <c r="J38" s="25">
        <f>(M38-0.51)^2</f>
        <v>0.10966286982248519</v>
      </c>
      <c r="K38" s="3">
        <v>1</v>
      </c>
      <c r="L38" s="15">
        <f>C38</f>
        <v>1.76</v>
      </c>
      <c r="M38" s="8">
        <f>(E38*E38-D38*D38)/(2*(0.8-0.15))</f>
        <v>0.17884615384615388</v>
      </c>
      <c r="N38" s="8">
        <f>L38*(9.81-M38)</f>
        <v>16.95083076923077</v>
      </c>
    </row>
    <row r="39" spans="1:16" ht="40.200000000000003" customHeight="1" thickBot="1" x14ac:dyDescent="0.35">
      <c r="A39" s="12">
        <v>2</v>
      </c>
      <c r="B39" s="13" t="s">
        <v>17</v>
      </c>
      <c r="C39" s="13">
        <v>2.57</v>
      </c>
      <c r="D39" s="13">
        <v>0.3</v>
      </c>
      <c r="E39" s="13">
        <v>0.71</v>
      </c>
      <c r="I39">
        <f t="shared" ref="I39:I44" si="18">(M39-0.51)*(N39-38.136)</f>
        <v>2.6312451717751477</v>
      </c>
      <c r="J39" s="25">
        <f t="shared" ref="J39:J44" si="19">(M39-0.51)^2</f>
        <v>3.665752071005917E-2</v>
      </c>
      <c r="K39" s="3">
        <v>2</v>
      </c>
      <c r="L39" s="15">
        <f t="shared" ref="L39:L44" si="20">C39</f>
        <v>2.57</v>
      </c>
      <c r="M39" s="8">
        <f t="shared" ref="M39:M44" si="21">(E39*E39-D39*D39)/(2*(0.8-0.15))</f>
        <v>0.31853846153846155</v>
      </c>
      <c r="N39" s="8">
        <f t="shared" ref="N39:N44" si="22">L39*(9.81-M39)</f>
        <v>24.393056153846157</v>
      </c>
    </row>
    <row r="40" spans="1:16" ht="34.799999999999997" customHeight="1" thickBot="1" x14ac:dyDescent="0.35">
      <c r="A40" s="12">
        <v>3</v>
      </c>
      <c r="B40" s="13" t="s">
        <v>18</v>
      </c>
      <c r="C40" s="13">
        <v>3.43</v>
      </c>
      <c r="D40" s="13">
        <v>0.35</v>
      </c>
      <c r="E40" s="13">
        <v>0.83</v>
      </c>
      <c r="I40">
        <f t="shared" si="18"/>
        <v>0.44451787526627251</v>
      </c>
      <c r="J40" s="25">
        <f t="shared" si="19"/>
        <v>5.5216331360946726E-3</v>
      </c>
      <c r="K40" s="3">
        <v>3</v>
      </c>
      <c r="L40" s="15">
        <f t="shared" si="20"/>
        <v>3.43</v>
      </c>
      <c r="M40" s="8">
        <f t="shared" si="21"/>
        <v>0.43569230769230771</v>
      </c>
      <c r="N40" s="8">
        <f t="shared" si="22"/>
        <v>32.153875384615382</v>
      </c>
    </row>
    <row r="41" spans="1:16" ht="43.2" customHeight="1" thickBot="1" x14ac:dyDescent="0.35">
      <c r="A41" s="12">
        <v>4</v>
      </c>
      <c r="B41" s="13" t="s">
        <v>19</v>
      </c>
      <c r="C41" s="13">
        <v>4.03</v>
      </c>
      <c r="D41" s="13">
        <v>0.38</v>
      </c>
      <c r="E41" s="13">
        <v>0.89</v>
      </c>
      <c r="I41">
        <f t="shared" si="18"/>
        <v>7.1741699999999667E-3</v>
      </c>
      <c r="J41" s="25">
        <f t="shared" si="19"/>
        <v>1.3851479289940792E-4</v>
      </c>
      <c r="K41" s="3">
        <v>4</v>
      </c>
      <c r="L41" s="15">
        <f t="shared" si="20"/>
        <v>4.03</v>
      </c>
      <c r="M41" s="8">
        <f t="shared" si="21"/>
        <v>0.49823076923076925</v>
      </c>
      <c r="N41" s="8">
        <f t="shared" si="22"/>
        <v>37.526430000000005</v>
      </c>
    </row>
    <row r="42" spans="1:16" ht="39" customHeight="1" thickBot="1" x14ac:dyDescent="0.35">
      <c r="A42" s="12">
        <v>5</v>
      </c>
      <c r="B42" s="13" t="s">
        <v>20</v>
      </c>
      <c r="C42" s="13">
        <v>4.9000000000000004</v>
      </c>
      <c r="D42" s="13">
        <v>0.42</v>
      </c>
      <c r="E42" s="13">
        <v>0.99</v>
      </c>
      <c r="I42">
        <f t="shared" si="18"/>
        <v>0.74718943136094695</v>
      </c>
      <c r="J42" s="25">
        <f t="shared" si="19"/>
        <v>1.1713899408284002E-2</v>
      </c>
      <c r="K42" s="3">
        <v>5</v>
      </c>
      <c r="L42" s="15">
        <f t="shared" si="20"/>
        <v>4.9000000000000004</v>
      </c>
      <c r="M42" s="8">
        <f t="shared" si="21"/>
        <v>0.61823076923076914</v>
      </c>
      <c r="N42" s="8">
        <f t="shared" si="22"/>
        <v>45.039669230769242</v>
      </c>
    </row>
    <row r="43" spans="1:16" ht="34.799999999999997" customHeight="1" thickBot="1" x14ac:dyDescent="0.35">
      <c r="A43" s="12">
        <v>6</v>
      </c>
      <c r="B43" s="13" t="s">
        <v>21</v>
      </c>
      <c r="C43" s="13">
        <v>5.71</v>
      </c>
      <c r="D43" s="13">
        <v>0.45</v>
      </c>
      <c r="E43" s="13">
        <v>1.06</v>
      </c>
      <c r="I43">
        <f t="shared" si="18"/>
        <v>2.7464511105917175</v>
      </c>
      <c r="J43" s="25">
        <f t="shared" si="19"/>
        <v>3.9417520710059224E-2</v>
      </c>
      <c r="K43" s="3">
        <v>6</v>
      </c>
      <c r="L43" s="15">
        <f t="shared" si="20"/>
        <v>5.71</v>
      </c>
      <c r="M43" s="8">
        <f t="shared" si="21"/>
        <v>0.70853846153846167</v>
      </c>
      <c r="N43" s="8">
        <f>L43*(9.81-M43)</f>
        <v>51.969345384615387</v>
      </c>
    </row>
    <row r="44" spans="1:16" ht="34.200000000000003" customHeight="1" thickBot="1" x14ac:dyDescent="0.35">
      <c r="A44" s="12">
        <v>7</v>
      </c>
      <c r="B44" s="13" t="s">
        <v>22</v>
      </c>
      <c r="C44" s="13">
        <v>6.55</v>
      </c>
      <c r="D44" s="13">
        <v>0.49</v>
      </c>
      <c r="E44" s="13">
        <v>1.1399999999999999</v>
      </c>
      <c r="I44">
        <f t="shared" si="18"/>
        <v>6.3382812499999961</v>
      </c>
      <c r="J44" s="25">
        <f t="shared" si="19"/>
        <v>9.3024999999999899E-2</v>
      </c>
      <c r="K44" s="3">
        <v>7</v>
      </c>
      <c r="L44" s="15">
        <f t="shared" si="20"/>
        <v>6.55</v>
      </c>
      <c r="M44" s="8">
        <f t="shared" si="21"/>
        <v>0.81499999999999984</v>
      </c>
      <c r="N44" s="8">
        <f t="shared" si="22"/>
        <v>58.917250000000003</v>
      </c>
    </row>
    <row r="45" spans="1:16" x14ac:dyDescent="0.3">
      <c r="I45">
        <f>SUM(I38:I44)</f>
        <v>19.930409281183429</v>
      </c>
      <c r="J45" s="25">
        <f>SUM(J38:J44)</f>
        <v>0.29613695857988154</v>
      </c>
      <c r="K45">
        <f>I45/J45</f>
        <v>67.301323606345122</v>
      </c>
      <c r="M45" s="25">
        <f>AVERAGE(M38:M44)</f>
        <v>0.51043956043956051</v>
      </c>
      <c r="N45" s="25">
        <f>AVERAGE(N38:N44)</f>
        <v>38.135779560439566</v>
      </c>
    </row>
    <row r="47" spans="1:16" ht="15" thickBot="1" x14ac:dyDescent="0.35">
      <c r="A47" t="s">
        <v>26</v>
      </c>
      <c r="K47" t="s">
        <v>25</v>
      </c>
    </row>
    <row r="48" spans="1:16" ht="30.6" thickBot="1" x14ac:dyDescent="0.35">
      <c r="A48" s="10" t="s">
        <v>1</v>
      </c>
      <c r="B48" s="11" t="s">
        <v>14</v>
      </c>
      <c r="C48" s="11" t="s">
        <v>15</v>
      </c>
      <c r="D48" s="11" t="s">
        <v>3</v>
      </c>
      <c r="E48" s="14" t="e" vm="10">
        <v>#VALUE!</v>
      </c>
      <c r="K48" s="1" t="s">
        <v>1</v>
      </c>
      <c r="L48" s="6" t="e" vm="11">
        <v>#VALUE!</v>
      </c>
      <c r="M48" s="5" t="e" vm="12">
        <v>#VALUE!</v>
      </c>
      <c r="N48" s="2" t="s">
        <v>23</v>
      </c>
    </row>
    <row r="49" spans="1:14" ht="16.2" thickBot="1" x14ac:dyDescent="0.35">
      <c r="A49" s="12">
        <v>1</v>
      </c>
      <c r="B49" s="13" t="s">
        <v>16</v>
      </c>
      <c r="C49" s="13">
        <v>1.76</v>
      </c>
      <c r="D49" s="13">
        <v>0.08</v>
      </c>
      <c r="E49" s="13">
        <v>0.19</v>
      </c>
      <c r="I49">
        <f>(M49-0.213)*(N49-39.46)</f>
        <v>4.22799646295858</v>
      </c>
      <c r="J49" s="25">
        <f>(M49-0.213)^2</f>
        <v>3.6158485207100591E-2</v>
      </c>
      <c r="K49" s="3">
        <v>1</v>
      </c>
      <c r="L49" s="15">
        <f>C49</f>
        <v>1.76</v>
      </c>
      <c r="M49" s="8">
        <f>(E49*E49-D49*D49)/(2*(0.8-0.15))</f>
        <v>2.2846153846153846E-2</v>
      </c>
      <c r="N49" s="8">
        <f>L49*(9.81-M49)</f>
        <v>17.225390769230771</v>
      </c>
    </row>
    <row r="50" spans="1:14" ht="30.6" thickBot="1" x14ac:dyDescent="0.35">
      <c r="A50" s="12">
        <v>2</v>
      </c>
      <c r="B50" s="13" t="s">
        <v>17</v>
      </c>
      <c r="C50" s="13">
        <v>2.57</v>
      </c>
      <c r="D50" s="13">
        <v>0.15</v>
      </c>
      <c r="E50" s="13">
        <v>0.34</v>
      </c>
      <c r="I50">
        <f t="shared" ref="I50:I55" si="23">(M50-0.213)*(N50-39.46)</f>
        <v>2.0405124713609468</v>
      </c>
      <c r="J50" s="25">
        <f t="shared" ref="J50:J55" si="24">(M50-0.213)^2</f>
        <v>1.9989609467455621E-2</v>
      </c>
      <c r="K50" s="3">
        <v>2</v>
      </c>
      <c r="L50" s="15">
        <f t="shared" ref="L50:L55" si="25">C50</f>
        <v>2.57</v>
      </c>
      <c r="M50" s="8">
        <f t="shared" ref="M50:M55" si="26">(E50*E50-D50*D50)/(2*(0.8-0.15))</f>
        <v>7.1615384615384622E-2</v>
      </c>
      <c r="N50" s="8">
        <f t="shared" ref="N50:N55" si="27">L50*(9.81-M50)</f>
        <v>25.027648461538462</v>
      </c>
    </row>
    <row r="51" spans="1:14" ht="30.6" thickBot="1" x14ac:dyDescent="0.35">
      <c r="A51" s="12">
        <v>3</v>
      </c>
      <c r="B51" s="13" t="s">
        <v>18</v>
      </c>
      <c r="C51" s="13">
        <v>3.43</v>
      </c>
      <c r="D51" s="13">
        <v>0.2</v>
      </c>
      <c r="E51" s="13">
        <v>0.46</v>
      </c>
      <c r="I51">
        <f t="shared" si="23"/>
        <v>0.50742125999999987</v>
      </c>
      <c r="J51" s="25">
        <f t="shared" si="24"/>
        <v>6.5609999999999983E-3</v>
      </c>
      <c r="K51" s="3">
        <v>3</v>
      </c>
      <c r="L51" s="15">
        <f t="shared" si="25"/>
        <v>3.43</v>
      </c>
      <c r="M51" s="8">
        <f t="shared" si="26"/>
        <v>0.13200000000000001</v>
      </c>
      <c r="N51" s="8">
        <f t="shared" si="27"/>
        <v>33.195540000000001</v>
      </c>
    </row>
    <row r="52" spans="1:14" ht="30.6" thickBot="1" x14ac:dyDescent="0.35">
      <c r="A52" s="12">
        <v>4</v>
      </c>
      <c r="B52" s="13" t="s">
        <v>19</v>
      </c>
      <c r="C52" s="13">
        <v>4.03</v>
      </c>
      <c r="D52" s="13">
        <v>0.24</v>
      </c>
      <c r="E52" s="13">
        <v>0.54</v>
      </c>
      <c r="I52">
        <f t="shared" si="23"/>
        <v>2.1486299999999733E-2</v>
      </c>
      <c r="J52" s="25">
        <f t="shared" si="24"/>
        <v>1.0889999999999982E-3</v>
      </c>
      <c r="K52" s="3">
        <v>4</v>
      </c>
      <c r="L52" s="15">
        <f t="shared" si="25"/>
        <v>4.03</v>
      </c>
      <c r="M52" s="8">
        <f t="shared" si="26"/>
        <v>0.18000000000000002</v>
      </c>
      <c r="N52" s="8">
        <f t="shared" si="27"/>
        <v>38.808900000000008</v>
      </c>
    </row>
    <row r="53" spans="1:14" ht="30.6" thickBot="1" x14ac:dyDescent="0.35">
      <c r="A53" s="12">
        <v>5</v>
      </c>
      <c r="B53" s="13" t="s">
        <v>20</v>
      </c>
      <c r="C53" s="13">
        <v>4.9000000000000004</v>
      </c>
      <c r="D53" s="13">
        <v>0.26</v>
      </c>
      <c r="E53" s="13">
        <v>0.63</v>
      </c>
      <c r="I53">
        <f t="shared" si="23"/>
        <v>0.29697870532544457</v>
      </c>
      <c r="J53" s="25">
        <f t="shared" si="24"/>
        <v>1.6247100591716011E-3</v>
      </c>
      <c r="K53" s="3">
        <v>5</v>
      </c>
      <c r="L53" s="15">
        <f t="shared" si="25"/>
        <v>4.9000000000000004</v>
      </c>
      <c r="M53" s="8">
        <f t="shared" si="26"/>
        <v>0.25330769230769234</v>
      </c>
      <c r="N53" s="8">
        <f t="shared" si="27"/>
        <v>46.82779230769232</v>
      </c>
    </row>
    <row r="54" spans="1:14" ht="30.6" thickBot="1" x14ac:dyDescent="0.35">
      <c r="A54" s="12">
        <v>6</v>
      </c>
      <c r="B54" s="13" t="s">
        <v>21</v>
      </c>
      <c r="C54" s="13">
        <v>5.71</v>
      </c>
      <c r="D54" s="13">
        <v>0.34</v>
      </c>
      <c r="E54" s="13">
        <v>0.79</v>
      </c>
      <c r="I54">
        <f t="shared" si="23"/>
        <v>2.5514501786982255</v>
      </c>
      <c r="J54" s="25">
        <f t="shared" si="24"/>
        <v>3.17387928994083E-2</v>
      </c>
      <c r="K54" s="3">
        <v>6</v>
      </c>
      <c r="L54" s="15">
        <f t="shared" si="25"/>
        <v>5.71</v>
      </c>
      <c r="M54" s="8">
        <f t="shared" si="26"/>
        <v>0.39115384615384619</v>
      </c>
      <c r="N54" s="8">
        <f t="shared" si="27"/>
        <v>53.78161153846154</v>
      </c>
    </row>
    <row r="55" spans="1:14" ht="30.6" thickBot="1" x14ac:dyDescent="0.35">
      <c r="A55" s="12">
        <v>7</v>
      </c>
      <c r="B55" s="13" t="s">
        <v>22</v>
      </c>
      <c r="C55" s="13">
        <v>6.55</v>
      </c>
      <c r="D55" s="13">
        <v>0.36</v>
      </c>
      <c r="E55" s="13">
        <v>0.84</v>
      </c>
      <c r="I55">
        <f t="shared" si="23"/>
        <v>5.037153718934908</v>
      </c>
      <c r="J55" s="25">
        <f t="shared" si="24"/>
        <v>5.2935390532544313E-2</v>
      </c>
      <c r="K55" s="3">
        <v>7</v>
      </c>
      <c r="L55" s="15">
        <f t="shared" si="25"/>
        <v>6.55</v>
      </c>
      <c r="M55" s="8">
        <f t="shared" si="26"/>
        <v>0.44307692307692292</v>
      </c>
      <c r="N55" s="8">
        <f t="shared" si="27"/>
        <v>61.353346153846154</v>
      </c>
    </row>
    <row r="56" spans="1:14" x14ac:dyDescent="0.3">
      <c r="I56">
        <f>SUM(I49:I55)</f>
        <v>14.682999097278104</v>
      </c>
      <c r="J56" s="25">
        <f>SUM(J49:J55)</f>
        <v>0.1500969881656804</v>
      </c>
      <c r="K56">
        <f>I56/J56</f>
        <v>97.823409228376278</v>
      </c>
      <c r="M56" s="25">
        <f>AVERAGE(M49:M55)</f>
        <v>0.21342857142857144</v>
      </c>
      <c r="N56" s="25">
        <f>AVERAGE(N49:N55)</f>
        <v>39.460032747252747</v>
      </c>
    </row>
  </sheetData>
  <mergeCells count="10">
    <mergeCell ref="P20:P24"/>
    <mergeCell ref="P29:P33"/>
    <mergeCell ref="B29:B33"/>
    <mergeCell ref="C29:C33"/>
    <mergeCell ref="B3:B7"/>
    <mergeCell ref="C3:C7"/>
    <mergeCell ref="B12:B16"/>
    <mergeCell ref="C12:C16"/>
    <mergeCell ref="B20:B24"/>
    <mergeCell ref="C20:C24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Петров</dc:creator>
  <cp:lastModifiedBy>Вячеслав Петров</cp:lastModifiedBy>
  <dcterms:created xsi:type="dcterms:W3CDTF">2024-12-15T07:18:19Z</dcterms:created>
  <dcterms:modified xsi:type="dcterms:W3CDTF">2024-12-15T17:13:54Z</dcterms:modified>
</cp:coreProperties>
</file>