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"/>
    </mc:Choice>
  </mc:AlternateContent>
  <xr:revisionPtr revIDLastSave="0" documentId="13_ncr:1_{2B43F3F7-D7DF-4970-A280-63AE48ECC8F9}" xr6:coauthVersionLast="45" xr6:coauthVersionMax="45" xr10:uidLastSave="{00000000-0000-0000-0000-000000000000}"/>
  <bookViews>
    <workbookView xWindow="-120" yWindow="-120" windowWidth="29040" windowHeight="15840" firstSheet="1" activeTab="6" xr2:uid="{0E79FF56-38B2-4109-BFC2-5C245176024F}"/>
  </bookViews>
  <sheets>
    <sheet name="napoveda" sheetId="8" state="hidden" r:id="rId1"/>
    <sheet name="datumy" sheetId="27" r:id="rId2"/>
    <sheet name="employee" sheetId="25" r:id="rId3"/>
    <sheet name="data-2019" sheetId="2" r:id="rId4"/>
    <sheet name="data-2020" sheetId="26" r:id="rId5"/>
    <sheet name="cviceni" sheetId="28" r:id="rId6"/>
    <sheet name="ukol" sheetId="29" r:id="rId7"/>
  </sheets>
  <definedNames>
    <definedName name="bh_family" localSheetId="4">'data-2020'!$G$11:$G$28</definedName>
    <definedName name="bh_family">'data-2019'!$G$11:$G$28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7" l="1" a="1"/>
  <c r="B11" i="27" s="1"/>
  <c r="B3" i="27"/>
  <c r="B4" i="27"/>
  <c r="B5" i="27" s="1"/>
  <c r="B7" i="25"/>
  <c r="B6" i="25" a="1"/>
  <c r="B6" i="25" s="1"/>
  <c r="B3" i="25"/>
  <c r="B5" i="25"/>
  <c r="B4" i="25"/>
  <c r="C11" i="25"/>
  <c r="D11" i="25" s="1"/>
  <c r="C12" i="25"/>
  <c r="D12" i="25" s="1"/>
  <c r="C13" i="25"/>
  <c r="D13" i="25" s="1"/>
  <c r="C14" i="25"/>
  <c r="D14" i="25" s="1"/>
  <c r="C15" i="25"/>
  <c r="D15" i="25" s="1"/>
  <c r="C16" i="25"/>
  <c r="D16" i="25" s="1"/>
  <c r="C17" i="25"/>
  <c r="D17" i="25" s="1"/>
  <c r="C18" i="25"/>
  <c r="D18" i="25" s="1"/>
  <c r="C19" i="25"/>
  <c r="C20" i="25"/>
  <c r="C21" i="25"/>
  <c r="D21" i="25" s="1"/>
  <c r="C22" i="25"/>
  <c r="D22" i="25" s="1"/>
  <c r="C23" i="25"/>
  <c r="D23" i="25" s="1"/>
  <c r="C24" i="25"/>
  <c r="D24" i="25" s="1"/>
  <c r="C25" i="25"/>
  <c r="C26" i="25"/>
  <c r="C27" i="25"/>
  <c r="C28" i="25"/>
  <c r="D28" i="25" s="1"/>
  <c r="D19" i="25"/>
  <c r="D20" i="25"/>
  <c r="D25" i="25"/>
  <c r="D26" i="25"/>
  <c r="D27" i="25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C6" i="26"/>
  <c r="C5" i="26"/>
  <c r="C4" i="26"/>
  <c r="C7" i="26" s="1"/>
  <c r="C3" i="26"/>
  <c r="C8" i="26" s="1"/>
  <c r="C2" i="26"/>
  <c r="C6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11" i="2"/>
  <c r="C4" i="2"/>
  <c r="C7" i="2" s="1"/>
  <c r="C2" i="2"/>
  <c r="C3" i="2"/>
  <c r="C8" i="2" s="1"/>
  <c r="C5" i="2"/>
  <c r="J2" i="2" l="1"/>
  <c r="B12" i="27"/>
  <c r="E4" i="27"/>
  <c r="E5" i="27"/>
  <c r="E3" i="27"/>
  <c r="B10" i="27" s="1"/>
  <c r="B7" i="27"/>
  <c r="B6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</author>
  </authors>
  <commentList>
    <comment ref="D10" authorId="0" shapeId="0" xr:uid="{FAF8373F-BD4F-424B-9C3B-A61EC26C2172}">
      <text>
        <r>
          <rPr>
            <b/>
            <sz val="9"/>
            <color indexed="81"/>
            <rFont val="Tahoma"/>
            <family val="2"/>
            <charset val="238"/>
          </rPr>
          <t>Petr:</t>
        </r>
        <r>
          <rPr>
            <sz val="9"/>
            <color indexed="81"/>
            <rFont val="Tahoma"/>
            <family val="2"/>
            <charset val="238"/>
          </rPr>
          <t xml:space="preserve">
Upravit texty v Territory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</author>
  </authors>
  <commentList>
    <comment ref="D10" authorId="0" shapeId="0" xr:uid="{F55EFC6D-75D1-482F-878A-A26AB2721F9A}">
      <text>
        <r>
          <rPr>
            <b/>
            <sz val="9"/>
            <color indexed="81"/>
            <rFont val="Tahoma"/>
            <family val="2"/>
            <charset val="238"/>
          </rPr>
          <t>Petr:</t>
        </r>
        <r>
          <rPr>
            <sz val="9"/>
            <color indexed="81"/>
            <rFont val="Tahoma"/>
            <family val="2"/>
            <charset val="238"/>
          </rPr>
          <t xml:space="preserve">
Upravit texty v Territory name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</author>
  </authors>
  <commentList>
    <comment ref="A16" authorId="0" shapeId="0" xr:uid="{EBBF2E1E-2B71-413A-AF06-5A0C86AD9BA3}">
      <text>
        <r>
          <rPr>
            <b/>
            <sz val="9"/>
            <color indexed="81"/>
            <rFont val="Tahoma"/>
            <family val="2"/>
            <charset val="238"/>
          </rPr>
          <t>Petr:</t>
        </r>
        <r>
          <rPr>
            <sz val="9"/>
            <color indexed="81"/>
            <rFont val="Tahoma"/>
            <family val="2"/>
            <charset val="238"/>
          </rPr>
          <t xml:space="preserve">
Pokud je vetsi nez minimalni hodnota, tak "ano", jinak "ne"</t>
        </r>
      </text>
    </comment>
    <comment ref="D40" authorId="0" shapeId="0" xr:uid="{9A60A524-4611-480A-9AF7-D7DA47619DA0}">
      <text>
        <r>
          <rPr>
            <b/>
            <sz val="9"/>
            <color indexed="81"/>
            <rFont val="Tahoma"/>
            <family val="2"/>
            <charset val="238"/>
          </rPr>
          <t>Petr:</t>
        </r>
        <r>
          <rPr>
            <sz val="9"/>
            <color indexed="81"/>
            <rFont val="Tahoma"/>
            <family val="2"/>
            <charset val="238"/>
          </rPr>
          <t xml:space="preserve">
Pokud je Camel Family 200 &gt; Camel Family 2019 tak "ano", jinak "ne"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<sst xmlns="http://schemas.openxmlformats.org/spreadsheetml/2006/main" count="358" uniqueCount="159">
  <si>
    <t>ASM1</t>
  </si>
  <si>
    <t>ASM2</t>
  </si>
  <si>
    <t>Dušek, Martin</t>
  </si>
  <si>
    <t>Fremr, Oldřich</t>
  </si>
  <si>
    <t>Matějka, Ladislav</t>
  </si>
  <si>
    <t>Hajda, Jiri</t>
  </si>
  <si>
    <t>Dvořák, Robert</t>
  </si>
  <si>
    <t>Bartoš, Martin</t>
  </si>
  <si>
    <t>Kůstka, Tomáš</t>
  </si>
  <si>
    <t>Kašparová, Daniela</t>
  </si>
  <si>
    <t>Fiala, Michal</t>
  </si>
  <si>
    <t>Stehlík, Daniel</t>
  </si>
  <si>
    <t>Schüllerová, Stanislava</t>
  </si>
  <si>
    <t>Loffaj, Lukáš</t>
  </si>
  <si>
    <t>Stančík, Roman</t>
  </si>
  <si>
    <t>Hájková, Zuzana</t>
  </si>
  <si>
    <t>Korec, Jaroslav</t>
  </si>
  <si>
    <t>Uriová, Michaela</t>
  </si>
  <si>
    <t>Žid, František</t>
  </si>
  <si>
    <t>Ekrt, Lukáš</t>
  </si>
  <si>
    <t>Employee</t>
  </si>
  <si>
    <t>TSP</t>
  </si>
  <si>
    <t>Independent &amp; Distributive Total</t>
  </si>
  <si>
    <t>District</t>
  </si>
  <si>
    <t>Dušek</t>
  </si>
  <si>
    <t>Fremr</t>
  </si>
  <si>
    <t>Matějka</t>
  </si>
  <si>
    <t>Hajda</t>
  </si>
  <si>
    <t>Dvořák</t>
  </si>
  <si>
    <t>Bartoš</t>
  </si>
  <si>
    <t>Kůstka</t>
  </si>
  <si>
    <t>Kašparová</t>
  </si>
  <si>
    <t>Fiala</t>
  </si>
  <si>
    <t>Stehlík</t>
  </si>
  <si>
    <t>Schüllerová</t>
  </si>
  <si>
    <t>Loffaj</t>
  </si>
  <si>
    <t>Stančík</t>
  </si>
  <si>
    <t>Hájková</t>
  </si>
  <si>
    <t>Korec</t>
  </si>
  <si>
    <t>Uriová</t>
  </si>
  <si>
    <t>Žid</t>
  </si>
  <si>
    <t>Ekrt</t>
  </si>
  <si>
    <t>BH family</t>
  </si>
  <si>
    <t>Camel family</t>
  </si>
  <si>
    <t>LD family</t>
  </si>
  <si>
    <t>Winston family</t>
  </si>
  <si>
    <t>LD tabák</t>
  </si>
  <si>
    <t>Funkce</t>
  </si>
  <si>
    <t>základní práce: https://support.microsoft.com/cs-cz/office/p%c5%99ehled-vzorc%c5%af-v-excelu-ecfdc708-9162-49e8-b993-c311f47ca173?wt.mc_id=otc_excel&amp;ui=cs-cz&amp;rs=cs-cz&amp;ad=cz</t>
  </si>
  <si>
    <t>typy odkazů: https://support.microsoft.com/cs-cz/office/p%C5%99epnut%C3%AD-mezi-relativn%C3%ADmi-absolutn%C3%ADmi-a-sm%C3%AD%C5%A1en%C3%BDmi-odkazy-dfec08cd-ae65-4f56-839e-5f0d8d0baca9</t>
  </si>
  <si>
    <t>Typy funkcí</t>
  </si>
  <si>
    <t>přehled funkcí dle kategorie: https://support.microsoft.com/cs-cz/office/funkce-aplikace-excel-podle-kategorie-5f91f4e9-7b42-46d2-9bd1-63f26a86c0eb?ui=cs-cz&amp;rs=cs-cz&amp;ad=cz</t>
  </si>
  <si>
    <t>Možnosti přepočítání funkcí</t>
  </si>
  <si>
    <t>přehled možností přepočítání funkcí: https://support.microsoft.com/cs-cz/office/zm%c4%9bna-p%c5%99epo%c4%8dtu-iterace-nebo-p%c5%99esnosti-vzorce-v-excelu-73fc7dac-91cf-4d36-86e8-67124f6bcce4?ui=cs-cz&amp;rs=cs-cz&amp;ad=cz</t>
  </si>
  <si>
    <t>Praha 1-2</t>
  </si>
  <si>
    <t>Praha 2-3</t>
  </si>
  <si>
    <t>Praha 4</t>
  </si>
  <si>
    <t>Praha-sever</t>
  </si>
  <si>
    <t>Praha 5-6</t>
  </si>
  <si>
    <t>Praha-západ</t>
  </si>
  <si>
    <t>Chomutovsko</t>
  </si>
  <si>
    <t>Děčínsko</t>
  </si>
  <si>
    <t>Karlovarsko</t>
  </si>
  <si>
    <t>Lounsko</t>
  </si>
  <si>
    <t>Mostecko</t>
  </si>
  <si>
    <t>Teplicko</t>
  </si>
  <si>
    <t>Ústecko</t>
  </si>
  <si>
    <t>Territory nr.</t>
  </si>
  <si>
    <t>Territory name</t>
  </si>
  <si>
    <t>Prumer BH family</t>
  </si>
  <si>
    <t>Pocet Territory nr.</t>
  </si>
  <si>
    <t>Pocet Territory nr. (neprazdne)</t>
  </si>
  <si>
    <t>Pocet ciselnych hodnot</t>
  </si>
  <si>
    <t>Pocet vsech neprazdnych hodnot</t>
  </si>
  <si>
    <t>Prumer ciselnych hodnot</t>
  </si>
  <si>
    <t>Pocet Territory nr.1</t>
  </si>
  <si>
    <t>Pocet vsech hodnot v druhem argumentu funkce</t>
  </si>
  <si>
    <t>_Territory name</t>
  </si>
  <si>
    <t>benešovsko</t>
  </si>
  <si>
    <t xml:space="preserve"> Berounsko</t>
  </si>
  <si>
    <t>CHEBSKO</t>
  </si>
  <si>
    <t>Pocet Territory nr.1 (ceiling)</t>
  </si>
  <si>
    <t>Pocet Terriotry nr.1 (round)</t>
  </si>
  <si>
    <t>Prumer Territory 1</t>
  </si>
  <si>
    <t>Podmineny prumer</t>
  </si>
  <si>
    <t>BH family 2020</t>
  </si>
  <si>
    <t>Employee surname</t>
  </si>
  <si>
    <t>Employee firstname</t>
  </si>
  <si>
    <t>Martin</t>
  </si>
  <si>
    <t>Oldřich</t>
  </si>
  <si>
    <t>Ladislav</t>
  </si>
  <si>
    <t>Jiri</t>
  </si>
  <si>
    <t>Robert</t>
  </si>
  <si>
    <t>Tomáš</t>
  </si>
  <si>
    <t>Daniela</t>
  </si>
  <si>
    <t>Michal</t>
  </si>
  <si>
    <t>Daniel</t>
  </si>
  <si>
    <t>Stanislava</t>
  </si>
  <si>
    <t>Lukáš</t>
  </si>
  <si>
    <t>Roman</t>
  </si>
  <si>
    <t>Zuzana</t>
  </si>
  <si>
    <t>Jaroslav</t>
  </si>
  <si>
    <t>Michaela</t>
  </si>
  <si>
    <t>František</t>
  </si>
  <si>
    <t>Employee surname na řádku 11</t>
  </si>
  <si>
    <t>Employee firstname pana Duška</t>
  </si>
  <si>
    <t>Řádek surname = Dušek</t>
  </si>
  <si>
    <t>Firstname pana Duška</t>
  </si>
  <si>
    <t>Dohledani funkci VLOOKUP</t>
  </si>
  <si>
    <t>Dohledani funkci XLOOKUP</t>
  </si>
  <si>
    <t>Dohledani funkci INDEX</t>
  </si>
  <si>
    <t>Dohledani funkci MATCH</t>
  </si>
  <si>
    <t>Dohledani funkcemi INDEX, MATCH</t>
  </si>
  <si>
    <t>Firstname pana Matějky</t>
  </si>
  <si>
    <t>Dnesni datum</t>
  </si>
  <si>
    <t>Rucne zadane datum</t>
  </si>
  <si>
    <t>Posledni datum tohoto mesice</t>
  </si>
  <si>
    <t>Posledni datum predchoziho mesice</t>
  </si>
  <si>
    <t>Prvni datum tohoto mesice</t>
  </si>
  <si>
    <t>Rok dnesniho datumu</t>
  </si>
  <si>
    <t>Mesic dnesniho datumu</t>
  </si>
  <si>
    <t>Den dnesniho datumu</t>
  </si>
  <si>
    <t>Práce s datumy</t>
  </si>
  <si>
    <t>Podminene funkce</t>
  </si>
  <si>
    <t>Je dnes rok 2020?</t>
  </si>
  <si>
    <t>Jsou zítra Vánoce?</t>
  </si>
  <si>
    <t>Jake je vcerejsi datum?</t>
  </si>
  <si>
    <t>Employee name</t>
  </si>
  <si>
    <t>Employee Territory name 2020</t>
  </si>
  <si>
    <t>Employee Territory name 2020 - lowercase</t>
  </si>
  <si>
    <t>BH Family 2019</t>
  </si>
  <si>
    <t>BH Family 2020</t>
  </si>
  <si>
    <t xml:space="preserve">Je BH Family 2020 &gt; BH Family 2019 </t>
  </si>
  <si>
    <t>Jake je max cislo za 2020</t>
  </si>
  <si>
    <t>Max  za BH family pro Territory nr 1</t>
  </si>
  <si>
    <t>Dnešní datum</t>
  </si>
  <si>
    <t>Zítřejší datum</t>
  </si>
  <si>
    <t>Poslední den měsíce dneška</t>
  </si>
  <si>
    <t>Poslední den předchozího měsíce</t>
  </si>
  <si>
    <t>První den předchozího měsíc</t>
  </si>
  <si>
    <t>Prumer za BH Family 2020</t>
  </si>
  <si>
    <t>Maximum za BH Family 2020</t>
  </si>
  <si>
    <t>Maximum za Territory nr 1 v 2020</t>
  </si>
  <si>
    <t>Min. hodnota</t>
  </si>
  <si>
    <t>Rozdil od min. hodnoty</t>
  </si>
  <si>
    <t>Je vetsi nez min hodnota?</t>
  </si>
  <si>
    <t>Kategorie</t>
  </si>
  <si>
    <t>Hodnota</t>
  </si>
  <si>
    <t>Rozdil od min. hodnoty (presnost 1 desetinne cislo)</t>
  </si>
  <si>
    <t>Employee name - lowercase</t>
  </si>
  <si>
    <t>Obdobi</t>
  </si>
  <si>
    <t>Je vetsi nez minimalni honota?</t>
  </si>
  <si>
    <t>Camel Family 2019</t>
  </si>
  <si>
    <t>Camel Family 2020</t>
  </si>
  <si>
    <t xml:space="preserve">Je Camel Family 2020 &gt; BH Family 2019 </t>
  </si>
  <si>
    <t>Poslední den příštího měsíce</t>
  </si>
  <si>
    <t>Prumer za Camel Family 2020</t>
  </si>
  <si>
    <t>Maximum za Camel Family 2020</t>
  </si>
  <si>
    <t>Minimum za Territory nr 1 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</si>
</sst>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2" borderId="1" xfId="0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ill="1" applyBorder="1"/>
    <xf numFmtId="9" fontId="0" fillId="0" borderId="0" xfId="0" applyNumberFormat="1"/>
    <xf numFmtId="0" fontId="0" fillId="0" borderId="2" xfId="0" applyFill="1" applyBorder="1"/>
    <xf numFmtId="2" fontId="0" fillId="0" borderId="1" xfId="1" applyNumberFormat="1" applyFont="1" applyBorder="1"/>
    <xf numFmtId="2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9A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D98B-9C2E-402F-9F7F-9033004AB1FC}">
  <dimension ref="A3:A11"/>
  <sheetViews>
    <sheetView workbookViewId="0">
      <selection activeCell="A11" sqref="A11"/>
    </sheetView>
  </sheetViews>
  <sheetFormatPr defaultRowHeight="15" x14ac:dyDescent="0.25"/>
  <sheetData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7E5B-B313-4424-A96F-98641076BF43}">
  <sheetPr>
    <tabColor rgb="FFFF0000"/>
  </sheetPr>
  <dimension ref="A2:E12"/>
  <sheetViews>
    <sheetView workbookViewId="0">
      <selection activeCell="B27" sqref="B27"/>
    </sheetView>
  </sheetViews>
  <sheetFormatPr defaultRowHeight="15" x14ac:dyDescent="0.25"/>
  <cols>
    <col min="1" max="1" width="33.85546875" bestFit="1" customWidth="1"/>
    <col min="2" max="2" width="21.85546875" bestFit="1" customWidth="1"/>
    <col min="3" max="3" width="31.42578125" bestFit="1" customWidth="1"/>
    <col min="4" max="4" width="24" customWidth="1"/>
  </cols>
  <sheetData>
    <row r="2" spans="1:5" x14ac:dyDescent="0.25">
      <c r="A2" t="s">
        <v>122</v>
      </c>
    </row>
    <row r="3" spans="1:5" x14ac:dyDescent="0.25">
      <c r="A3" t="s">
        <v>115</v>
      </c>
      <c r="B3" s="6">
        <f>DATE(2020,1,1)</f>
        <v>43831</v>
      </c>
      <c r="D3" t="s">
        <v>119</v>
      </c>
      <c r="E3">
        <f ca="1">YEAR(B4)</f>
        <v>2020</v>
      </c>
    </row>
    <row r="4" spans="1:5" x14ac:dyDescent="0.25">
      <c r="A4" t="s">
        <v>114</v>
      </c>
      <c r="B4" s="6">
        <f ca="1">TODAY()</f>
        <v>44108</v>
      </c>
      <c r="D4" t="s">
        <v>120</v>
      </c>
      <c r="E4">
        <f ca="1">MONTH(B4)</f>
        <v>10</v>
      </c>
    </row>
    <row r="5" spans="1:5" x14ac:dyDescent="0.25">
      <c r="A5" t="s">
        <v>116</v>
      </c>
      <c r="B5" s="6">
        <f ca="1">EOMONTH(B4,0)</f>
        <v>44135</v>
      </c>
      <c r="D5" t="s">
        <v>121</v>
      </c>
      <c r="E5">
        <f ca="1">DAY(B4)</f>
        <v>4</v>
      </c>
    </row>
    <row r="6" spans="1:5" x14ac:dyDescent="0.25">
      <c r="A6" t="s">
        <v>117</v>
      </c>
      <c r="B6" s="6">
        <f ca="1">EOMONTH(B4,-1)</f>
        <v>44104</v>
      </c>
    </row>
    <row r="7" spans="1:5" x14ac:dyDescent="0.25">
      <c r="A7" t="s">
        <v>118</v>
      </c>
      <c r="B7" s="6">
        <f ca="1">EOMONTH(B4,-1)+1</f>
        <v>44105</v>
      </c>
    </row>
    <row r="9" spans="1:5" x14ac:dyDescent="0.25">
      <c r="A9" t="s">
        <v>123</v>
      </c>
    </row>
    <row r="10" spans="1:5" x14ac:dyDescent="0.25">
      <c r="A10" t="s">
        <v>124</v>
      </c>
      <c r="B10" t="str">
        <f ca="1">IF(E3=2020,"ano","ne")</f>
        <v>ano</v>
      </c>
    </row>
    <row r="11" spans="1:5" x14ac:dyDescent="0.25">
      <c r="A11" t="s">
        <v>126</v>
      </c>
      <c r="B11" t="str" cm="1">
        <f t="array" ref="B11">IFERROR(TODAY-1,"spatne zadana hodnota")</f>
        <v>spatne zadana hodnota</v>
      </c>
    </row>
    <row r="12" spans="1:5" x14ac:dyDescent="0.25">
      <c r="A12" t="s">
        <v>125</v>
      </c>
      <c r="B12" t="str">
        <f ca="1">IF(B4=DATE(2020,12,23),"ano","ne")</f>
        <v>ne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FCF4-B450-47F0-9D35-308AC55968CC}">
  <sheetPr>
    <tabColor rgb="FFFF0000"/>
  </sheetPr>
  <dimension ref="A3:E28"/>
  <sheetViews>
    <sheetView workbookViewId="0">
      <pane ySplit="10" topLeftCell="A11" activePane="bottomLeft" state="frozen"/>
      <selection pane="bottomLeft" activeCell="E10" sqref="E10"/>
    </sheetView>
  </sheetViews>
  <sheetFormatPr defaultRowHeight="15" x14ac:dyDescent="0.25"/>
  <cols>
    <col min="1" max="1" width="29" bestFit="1" customWidth="1"/>
    <col min="2" max="2" width="19.140625" bestFit="1" customWidth="1"/>
    <col min="3" max="3" width="31.42578125" bestFit="1" customWidth="1"/>
    <col min="4" max="4" width="14" bestFit="1" customWidth="1"/>
    <col min="5" max="5" width="20.5703125" bestFit="1" customWidth="1"/>
  </cols>
  <sheetData>
    <row r="3" spans="1:5" x14ac:dyDescent="0.25">
      <c r="A3" t="s">
        <v>105</v>
      </c>
      <c r="B3" s="5" t="str">
        <f>VLOOKUP(A11,A:B,2,FALSE)</f>
        <v>Martin</v>
      </c>
      <c r="C3" t="s">
        <v>108</v>
      </c>
    </row>
    <row r="4" spans="1:5" x14ac:dyDescent="0.25">
      <c r="A4" t="s">
        <v>104</v>
      </c>
      <c r="B4" s="5" t="str">
        <f>INDEX(A:A,11)</f>
        <v>Dušek</v>
      </c>
      <c r="C4" t="s">
        <v>110</v>
      </c>
    </row>
    <row r="5" spans="1:5" x14ac:dyDescent="0.25">
      <c r="A5" t="s">
        <v>106</v>
      </c>
      <c r="B5" s="5">
        <f>MATCH(A11,A:A,0)</f>
        <v>11</v>
      </c>
      <c r="C5" t="s">
        <v>111</v>
      </c>
    </row>
    <row r="6" spans="1:5" x14ac:dyDescent="0.25">
      <c r="A6" t="s">
        <v>107</v>
      </c>
      <c r="B6" s="5" t="str" cm="1">
        <f t="array" ref="B6">INDEX(B:B,MATCH("Dušek, Martin",C:C,0),0)</f>
        <v>Martin</v>
      </c>
      <c r="C6" t="s">
        <v>112</v>
      </c>
    </row>
    <row r="7" spans="1:5" x14ac:dyDescent="0.25">
      <c r="A7" t="s">
        <v>113</v>
      </c>
      <c r="B7" s="5" t="str">
        <f>_xlfn.XLOOKUP(C13,C:C,B:B,,0,1)</f>
        <v>Ladislav</v>
      </c>
      <c r="C7" t="s">
        <v>109</v>
      </c>
    </row>
    <row r="10" spans="1:5" x14ac:dyDescent="0.25">
      <c r="A10" s="2" t="s">
        <v>86</v>
      </c>
      <c r="B10" s="2" t="s">
        <v>87</v>
      </c>
      <c r="C10" s="4" t="s">
        <v>20</v>
      </c>
      <c r="D10" s="2" t="s">
        <v>85</v>
      </c>
      <c r="E10" s="9"/>
    </row>
    <row r="11" spans="1:5" x14ac:dyDescent="0.25">
      <c r="A11" s="2" t="s">
        <v>24</v>
      </c>
      <c r="B11" s="2" t="s">
        <v>88</v>
      </c>
      <c r="C11" s="4" t="str">
        <f t="shared" ref="C11:C28" si="0">_xlfn.CONCAT(A11,", ",B11)</f>
        <v>Dušek, Martin</v>
      </c>
      <c r="D11" s="2">
        <f>VLOOKUP(C11,'data-2020'!F:G,2,FALSE)</f>
        <v>0.25</v>
      </c>
    </row>
    <row r="12" spans="1:5" x14ac:dyDescent="0.25">
      <c r="A12" s="2" t="s">
        <v>25</v>
      </c>
      <c r="B12" s="2" t="s">
        <v>89</v>
      </c>
      <c r="C12" s="4" t="str">
        <f t="shared" si="0"/>
        <v>Fremr, Oldřich</v>
      </c>
      <c r="D12" s="2">
        <f>VLOOKUP(C12,'data-2020'!F:G,2,FALSE)</f>
        <v>0.25</v>
      </c>
    </row>
    <row r="13" spans="1:5" x14ac:dyDescent="0.25">
      <c r="A13" s="2" t="s">
        <v>26</v>
      </c>
      <c r="B13" s="2" t="s">
        <v>90</v>
      </c>
      <c r="C13" s="4" t="str">
        <f t="shared" si="0"/>
        <v>Matějka, Ladislav</v>
      </c>
      <c r="D13" s="2">
        <f>VLOOKUP(C13,'data-2020'!F:G,2,FALSE)</f>
        <v>0.25</v>
      </c>
    </row>
    <row r="14" spans="1:5" x14ac:dyDescent="0.25">
      <c r="A14" s="2" t="s">
        <v>27</v>
      </c>
      <c r="B14" s="2" t="s">
        <v>91</v>
      </c>
      <c r="C14" s="4" t="str">
        <f t="shared" si="0"/>
        <v>Hajda, Jiri</v>
      </c>
      <c r="D14" s="2">
        <f>VLOOKUP(C14,'data-2020'!F:G,2,FALSE)</f>
        <v>0.25</v>
      </c>
    </row>
    <row r="15" spans="1:5" x14ac:dyDescent="0.25">
      <c r="A15" s="2" t="s">
        <v>28</v>
      </c>
      <c r="B15" s="2" t="s">
        <v>92</v>
      </c>
      <c r="C15" s="4" t="str">
        <f t="shared" si="0"/>
        <v>Dvořák, Robert</v>
      </c>
      <c r="D15" s="2">
        <f>VLOOKUP(C15,'data-2020'!F:G,2,FALSE)</f>
        <v>0.25</v>
      </c>
    </row>
    <row r="16" spans="1:5" x14ac:dyDescent="0.25">
      <c r="A16" s="2" t="s">
        <v>29</v>
      </c>
      <c r="B16" s="2" t="s">
        <v>88</v>
      </c>
      <c r="C16" s="4" t="str">
        <f t="shared" si="0"/>
        <v>Bartoš, Martin</v>
      </c>
      <c r="D16" s="2">
        <f>VLOOKUP(C16,'data-2020'!F:G,2,FALSE)</f>
        <v>0.25</v>
      </c>
    </row>
    <row r="17" spans="1:4" x14ac:dyDescent="0.25">
      <c r="A17" s="2" t="s">
        <v>30</v>
      </c>
      <c r="B17" s="2" t="s">
        <v>93</v>
      </c>
      <c r="C17" s="4" t="str">
        <f t="shared" si="0"/>
        <v>Kůstka, Tomáš</v>
      </c>
      <c r="D17" s="2">
        <f>VLOOKUP(C17,'data-2020'!F:G,2,FALSE)</f>
        <v>0.25</v>
      </c>
    </row>
    <row r="18" spans="1:4" x14ac:dyDescent="0.25">
      <c r="A18" s="2" t="s">
        <v>31</v>
      </c>
      <c r="B18" s="2" t="s">
        <v>94</v>
      </c>
      <c r="C18" s="4" t="str">
        <f t="shared" si="0"/>
        <v>Kašparová, Daniela</v>
      </c>
      <c r="D18" s="2">
        <f>VLOOKUP(C18,'data-2020'!F:G,2,FALSE)</f>
        <v>0.25</v>
      </c>
    </row>
    <row r="19" spans="1:4" x14ac:dyDescent="0.25">
      <c r="A19" s="2" t="s">
        <v>32</v>
      </c>
      <c r="B19" s="2" t="s">
        <v>95</v>
      </c>
      <c r="C19" s="4" t="str">
        <f t="shared" si="0"/>
        <v>Fiala, Michal</v>
      </c>
      <c r="D19" s="2">
        <f>VLOOKUP(C19,'data-2020'!F:G,2,FALSE)</f>
        <v>0.25</v>
      </c>
    </row>
    <row r="20" spans="1:4" x14ac:dyDescent="0.25">
      <c r="A20" s="2" t="s">
        <v>33</v>
      </c>
      <c r="B20" s="2" t="s">
        <v>96</v>
      </c>
      <c r="C20" s="4" t="str">
        <f t="shared" si="0"/>
        <v>Stehlík, Daniel</v>
      </c>
      <c r="D20" s="2">
        <f>VLOOKUP(C20,'data-2020'!F:G,2,FALSE)</f>
        <v>0.25</v>
      </c>
    </row>
    <row r="21" spans="1:4" x14ac:dyDescent="0.25">
      <c r="A21" s="2" t="s">
        <v>34</v>
      </c>
      <c r="B21" s="2" t="s">
        <v>97</v>
      </c>
      <c r="C21" s="4" t="str">
        <f t="shared" si="0"/>
        <v>Schüllerová, Stanislava</v>
      </c>
      <c r="D21" s="2">
        <f>VLOOKUP(C21,'data-2020'!F:G,2,FALSE)</f>
        <v>0.25</v>
      </c>
    </row>
    <row r="22" spans="1:4" x14ac:dyDescent="0.25">
      <c r="A22" s="2" t="s">
        <v>35</v>
      </c>
      <c r="B22" s="2" t="s">
        <v>98</v>
      </c>
      <c r="C22" s="4" t="str">
        <f t="shared" si="0"/>
        <v>Loffaj, Lukáš</v>
      </c>
      <c r="D22" s="2">
        <f>VLOOKUP(C22,'data-2020'!F:G,2,FALSE)</f>
        <v>0.25</v>
      </c>
    </row>
    <row r="23" spans="1:4" x14ac:dyDescent="0.25">
      <c r="A23" s="2" t="s">
        <v>36</v>
      </c>
      <c r="B23" s="2" t="s">
        <v>99</v>
      </c>
      <c r="C23" s="4" t="str">
        <f t="shared" si="0"/>
        <v>Stančík, Roman</v>
      </c>
      <c r="D23" s="2">
        <f>VLOOKUP(C23,'data-2020'!F:G,2,FALSE)</f>
        <v>0.25</v>
      </c>
    </row>
    <row r="24" spans="1:4" x14ac:dyDescent="0.25">
      <c r="A24" s="2" t="s">
        <v>37</v>
      </c>
      <c r="B24" s="2" t="s">
        <v>100</v>
      </c>
      <c r="C24" s="4" t="str">
        <f t="shared" si="0"/>
        <v>Hájková, Zuzana</v>
      </c>
      <c r="D24" s="2">
        <f>VLOOKUP(C24,'data-2020'!F:G,2,FALSE)</f>
        <v>0.25</v>
      </c>
    </row>
    <row r="25" spans="1:4" x14ac:dyDescent="0.25">
      <c r="A25" s="2" t="s">
        <v>38</v>
      </c>
      <c r="B25" s="2" t="s">
        <v>101</v>
      </c>
      <c r="C25" s="4" t="str">
        <f t="shared" si="0"/>
        <v>Korec, Jaroslav</v>
      </c>
      <c r="D25" s="2">
        <f>VLOOKUP(C25,'data-2020'!F:G,2,FALSE)</f>
        <v>0.25</v>
      </c>
    </row>
    <row r="26" spans="1:4" x14ac:dyDescent="0.25">
      <c r="A26" s="2" t="s">
        <v>39</v>
      </c>
      <c r="B26" s="2" t="s">
        <v>102</v>
      </c>
      <c r="C26" s="4" t="str">
        <f t="shared" si="0"/>
        <v>Uriová, Michaela</v>
      </c>
      <c r="D26" s="2">
        <f>VLOOKUP(C26,'data-2020'!F:G,2,FALSE)</f>
        <v>0.25</v>
      </c>
    </row>
    <row r="27" spans="1:4" x14ac:dyDescent="0.25">
      <c r="A27" s="2" t="s">
        <v>40</v>
      </c>
      <c r="B27" s="2" t="s">
        <v>103</v>
      </c>
      <c r="C27" s="4" t="str">
        <f t="shared" si="0"/>
        <v>Žid, František</v>
      </c>
      <c r="D27" s="2">
        <f>VLOOKUP(C27,'data-2020'!F:G,2,FALSE)</f>
        <v>0.25</v>
      </c>
    </row>
    <row r="28" spans="1:4" x14ac:dyDescent="0.25">
      <c r="A28" s="2" t="s">
        <v>41</v>
      </c>
      <c r="B28" s="2" t="s">
        <v>98</v>
      </c>
      <c r="C28" s="4" t="str">
        <f t="shared" si="0"/>
        <v>Ekrt, Lukáš</v>
      </c>
      <c r="D28" s="2">
        <f>VLOOKUP(C28,'data-2020'!F:G,2,FALSE)</f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28D0-AF09-40EE-841C-3998C49A7569}">
  <sheetPr>
    <tabColor rgb="FFFF0000"/>
  </sheetPr>
  <dimension ref="A2:K29"/>
  <sheetViews>
    <sheetView showGridLines="0" topLeftCell="B1" zoomScale="130" zoomScaleNormal="130" workbookViewId="0">
      <pane ySplit="10" topLeftCell="A11" activePane="bottomLeft" state="frozen"/>
      <selection pane="bottomLeft" activeCell="G10" sqref="G10:K11"/>
    </sheetView>
  </sheetViews>
  <sheetFormatPr defaultRowHeight="15" x14ac:dyDescent="0.25"/>
  <cols>
    <col min="1" max="1" width="9.85546875" customWidth="1"/>
    <col min="2" max="2" width="30.85546875" bestFit="1" customWidth="1"/>
    <col min="3" max="3" width="30.85546875" customWidth="1"/>
    <col min="4" max="5" width="14.7109375" customWidth="1"/>
    <col min="6" max="6" width="21.5703125" bestFit="1" customWidth="1"/>
    <col min="7" max="7" width="10.140625" bestFit="1" customWidth="1"/>
    <col min="8" max="8" width="12.85546875" bestFit="1" customWidth="1"/>
    <col min="9" max="9" width="10.140625" bestFit="1" customWidth="1"/>
    <col min="10" max="10" width="14.85546875" bestFit="1" customWidth="1"/>
    <col min="11" max="11" width="10.140625" bestFit="1" customWidth="1"/>
  </cols>
  <sheetData>
    <row r="2" spans="1:11" x14ac:dyDescent="0.25">
      <c r="B2" t="s">
        <v>70</v>
      </c>
      <c r="C2">
        <f>COUNT(C11:C28)</f>
        <v>16</v>
      </c>
      <c r="D2" t="s">
        <v>72</v>
      </c>
      <c r="G2" t="s">
        <v>134</v>
      </c>
      <c r="J2">
        <f>_xlfn.MAXIFS(G:G,C:C,1)</f>
        <v>0.2</v>
      </c>
    </row>
    <row r="3" spans="1:11" x14ac:dyDescent="0.25">
      <c r="B3" t="s">
        <v>71</v>
      </c>
      <c r="C3">
        <f>COUNTA($C$11:$C$28)</f>
        <v>18</v>
      </c>
      <c r="D3" t="s">
        <v>73</v>
      </c>
    </row>
    <row r="4" spans="1:11" x14ac:dyDescent="0.25">
      <c r="B4" t="s">
        <v>75</v>
      </c>
      <c r="C4">
        <f>COUNTIF(C11:C28,1)</f>
        <v>8</v>
      </c>
      <c r="D4" t="s">
        <v>76</v>
      </c>
    </row>
    <row r="5" spans="1:11" x14ac:dyDescent="0.25">
      <c r="B5" t="s">
        <v>69</v>
      </c>
      <c r="C5" s="1">
        <f>AVERAGE(bh_family)</f>
        <v>0.20000000000000007</v>
      </c>
      <c r="D5" t="s">
        <v>74</v>
      </c>
    </row>
    <row r="6" spans="1:11" x14ac:dyDescent="0.25">
      <c r="B6" t="s">
        <v>83</v>
      </c>
      <c r="C6" s="1">
        <f>AVERAGEIF(C10:C28,1,G10:K28)</f>
        <v>0.19999999999999998</v>
      </c>
      <c r="D6" t="s">
        <v>84</v>
      </c>
    </row>
    <row r="7" spans="1:11" x14ac:dyDescent="0.25">
      <c r="B7" t="s">
        <v>81</v>
      </c>
      <c r="C7">
        <f>CEILING(C4,10)</f>
        <v>10</v>
      </c>
    </row>
    <row r="8" spans="1:11" x14ac:dyDescent="0.25">
      <c r="B8" t="s">
        <v>82</v>
      </c>
      <c r="C8">
        <f>ROUND(C3,0)</f>
        <v>18</v>
      </c>
    </row>
    <row r="10" spans="1:11" x14ac:dyDescent="0.25">
      <c r="A10" s="2" t="s">
        <v>21</v>
      </c>
      <c r="B10" s="2" t="s">
        <v>23</v>
      </c>
      <c r="C10" s="2" t="s">
        <v>67</v>
      </c>
      <c r="D10" s="2" t="s">
        <v>77</v>
      </c>
      <c r="E10" s="4" t="s">
        <v>68</v>
      </c>
      <c r="F10" s="2" t="s">
        <v>20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46</v>
      </c>
    </row>
    <row r="11" spans="1:11" x14ac:dyDescent="0.25">
      <c r="A11" s="2" t="s">
        <v>21</v>
      </c>
      <c r="B11" s="2" t="s">
        <v>0</v>
      </c>
      <c r="C11" s="2">
        <v>1</v>
      </c>
      <c r="D11" s="2" t="s">
        <v>78</v>
      </c>
      <c r="E11" s="4" t="str">
        <f>TRIM(PROPER(D11))</f>
        <v>Benešovsko</v>
      </c>
      <c r="F11" s="2" t="s">
        <v>2</v>
      </c>
      <c r="G11" s="3">
        <v>0.2</v>
      </c>
      <c r="H11" s="3">
        <v>0.3</v>
      </c>
      <c r="I11" s="3">
        <v>0.1</v>
      </c>
      <c r="J11" s="3">
        <v>0.3</v>
      </c>
      <c r="K11" s="3">
        <v>0.1</v>
      </c>
    </row>
    <row r="12" spans="1:11" x14ac:dyDescent="0.25">
      <c r="A12" s="2" t="s">
        <v>21</v>
      </c>
      <c r="B12" s="2"/>
      <c r="C12" s="2">
        <v>1</v>
      </c>
      <c r="D12" s="2" t="s">
        <v>79</v>
      </c>
      <c r="E12" s="4" t="str">
        <f t="shared" ref="E12:E29" si="0">TRIM(PROPER(D12))</f>
        <v>Berounsko</v>
      </c>
      <c r="F12" s="2" t="s">
        <v>3</v>
      </c>
      <c r="G12" s="3">
        <v>0.2</v>
      </c>
      <c r="H12" s="3">
        <v>0.3</v>
      </c>
      <c r="I12" s="3">
        <v>0.1</v>
      </c>
      <c r="J12" s="3">
        <v>0.3</v>
      </c>
      <c r="K12" s="3">
        <v>0.1</v>
      </c>
    </row>
    <row r="13" spans="1:11" x14ac:dyDescent="0.25">
      <c r="A13" s="2" t="s">
        <v>21</v>
      </c>
      <c r="B13" s="2"/>
      <c r="C13" s="2">
        <v>1</v>
      </c>
      <c r="D13" s="2" t="s">
        <v>54</v>
      </c>
      <c r="E13" s="4" t="str">
        <f t="shared" si="0"/>
        <v>Praha 1-2</v>
      </c>
      <c r="F13" s="2" t="s">
        <v>4</v>
      </c>
      <c r="G13" s="3">
        <v>0.2</v>
      </c>
      <c r="H13" s="3">
        <v>0.3</v>
      </c>
      <c r="I13" s="3">
        <v>0.1</v>
      </c>
      <c r="J13" s="3">
        <v>0.3</v>
      </c>
      <c r="K13" s="3">
        <v>0.1</v>
      </c>
    </row>
    <row r="14" spans="1:11" x14ac:dyDescent="0.25">
      <c r="A14" s="2" t="s">
        <v>21</v>
      </c>
      <c r="B14" s="2"/>
      <c r="C14" s="2">
        <v>1</v>
      </c>
      <c r="D14" s="2" t="s">
        <v>55</v>
      </c>
      <c r="E14" s="4" t="str">
        <f t="shared" si="0"/>
        <v>Praha 2-3</v>
      </c>
      <c r="F14" s="2" t="s">
        <v>5</v>
      </c>
      <c r="G14" s="3">
        <v>0.2</v>
      </c>
      <c r="H14" s="3">
        <v>0.3</v>
      </c>
      <c r="I14" s="3">
        <v>0.1</v>
      </c>
      <c r="J14" s="3">
        <v>0.3</v>
      </c>
      <c r="K14" s="3">
        <v>0.1</v>
      </c>
    </row>
    <row r="15" spans="1:11" x14ac:dyDescent="0.25">
      <c r="A15" s="2" t="s">
        <v>21</v>
      </c>
      <c r="B15" s="2"/>
      <c r="C15" s="2">
        <v>1</v>
      </c>
      <c r="D15" s="2" t="s">
        <v>56</v>
      </c>
      <c r="E15" s="4" t="str">
        <f t="shared" si="0"/>
        <v>Praha 4</v>
      </c>
      <c r="F15" s="2" t="s">
        <v>6</v>
      </c>
      <c r="G15" s="3">
        <v>0.2</v>
      </c>
      <c r="H15" s="3">
        <v>0.3</v>
      </c>
      <c r="I15" s="3">
        <v>0.1</v>
      </c>
      <c r="J15" s="3">
        <v>0.3</v>
      </c>
      <c r="K15" s="3">
        <v>0.1</v>
      </c>
    </row>
    <row r="16" spans="1:11" x14ac:dyDescent="0.25">
      <c r="A16" s="2" t="s">
        <v>21</v>
      </c>
      <c r="B16" s="2"/>
      <c r="C16" s="2">
        <v>1</v>
      </c>
      <c r="D16" s="2" t="s">
        <v>57</v>
      </c>
      <c r="E16" s="4" t="str">
        <f t="shared" si="0"/>
        <v>Praha-Sever</v>
      </c>
      <c r="F16" s="2" t="s">
        <v>7</v>
      </c>
      <c r="G16" s="3">
        <v>0.2</v>
      </c>
      <c r="H16" s="3">
        <v>0.3</v>
      </c>
      <c r="I16" s="3">
        <v>0.1</v>
      </c>
      <c r="J16" s="3">
        <v>0.3</v>
      </c>
      <c r="K16" s="3">
        <v>0.1</v>
      </c>
    </row>
    <row r="17" spans="1:11" x14ac:dyDescent="0.25">
      <c r="A17" s="2" t="s">
        <v>21</v>
      </c>
      <c r="B17" s="2"/>
      <c r="C17" s="2">
        <v>1</v>
      </c>
      <c r="D17" s="2" t="s">
        <v>58</v>
      </c>
      <c r="E17" s="4" t="str">
        <f t="shared" si="0"/>
        <v>Praha 5-6</v>
      </c>
      <c r="F17" s="2" t="s">
        <v>8</v>
      </c>
      <c r="G17" s="3">
        <v>0.2</v>
      </c>
      <c r="H17" s="3">
        <v>0.3</v>
      </c>
      <c r="I17" s="3">
        <v>0.1</v>
      </c>
      <c r="J17" s="3">
        <v>0.3</v>
      </c>
      <c r="K17" s="3">
        <v>0.1</v>
      </c>
    </row>
    <row r="18" spans="1:11" x14ac:dyDescent="0.25">
      <c r="A18" s="2" t="s">
        <v>21</v>
      </c>
      <c r="B18" s="2"/>
      <c r="C18" s="2">
        <v>1</v>
      </c>
      <c r="D18" s="2" t="s">
        <v>59</v>
      </c>
      <c r="E18" s="4" t="str">
        <f t="shared" si="0"/>
        <v>Praha-Západ</v>
      </c>
      <c r="F18" s="2" t="s">
        <v>9</v>
      </c>
      <c r="G18" s="3">
        <v>0.2</v>
      </c>
      <c r="H18" s="3">
        <v>0.3</v>
      </c>
      <c r="I18" s="3">
        <v>0.1</v>
      </c>
      <c r="J18" s="3">
        <v>0.3</v>
      </c>
      <c r="K18" s="3">
        <v>0.1</v>
      </c>
    </row>
    <row r="19" spans="1:11" x14ac:dyDescent="0.25">
      <c r="A19" s="2" t="s">
        <v>21</v>
      </c>
      <c r="B19" s="2"/>
      <c r="C19" s="2" t="s">
        <v>0</v>
      </c>
      <c r="D19" s="2" t="s">
        <v>0</v>
      </c>
      <c r="E19" s="4" t="str">
        <f t="shared" si="0"/>
        <v>Asm1</v>
      </c>
      <c r="F19" s="2" t="s">
        <v>10</v>
      </c>
      <c r="G19" s="3">
        <v>0.2</v>
      </c>
      <c r="H19" s="3">
        <v>0.3</v>
      </c>
      <c r="I19" s="3">
        <v>0.1</v>
      </c>
      <c r="J19" s="3">
        <v>0.3</v>
      </c>
      <c r="K19" s="3">
        <v>0.1</v>
      </c>
    </row>
    <row r="20" spans="1:11" x14ac:dyDescent="0.25">
      <c r="A20" s="2" t="s">
        <v>21</v>
      </c>
      <c r="B20" s="2" t="s">
        <v>1</v>
      </c>
      <c r="C20" s="2">
        <v>2</v>
      </c>
      <c r="D20" s="2" t="s">
        <v>80</v>
      </c>
      <c r="E20" s="4" t="str">
        <f t="shared" si="0"/>
        <v>Chebsko</v>
      </c>
      <c r="F20" s="2" t="s">
        <v>11</v>
      </c>
      <c r="G20" s="3">
        <v>0.2</v>
      </c>
      <c r="H20" s="3">
        <v>0.3</v>
      </c>
      <c r="I20" s="3">
        <v>0.1</v>
      </c>
      <c r="J20" s="3">
        <v>0.3</v>
      </c>
      <c r="K20" s="3">
        <v>0.1</v>
      </c>
    </row>
    <row r="21" spans="1:11" x14ac:dyDescent="0.25">
      <c r="A21" s="2" t="s">
        <v>21</v>
      </c>
      <c r="B21" s="2"/>
      <c r="C21" s="2">
        <v>2</v>
      </c>
      <c r="D21" s="2" t="s">
        <v>60</v>
      </c>
      <c r="E21" s="4" t="str">
        <f t="shared" si="0"/>
        <v>Chomutovsko</v>
      </c>
      <c r="F21" s="2" t="s">
        <v>12</v>
      </c>
      <c r="G21" s="3">
        <v>0.2</v>
      </c>
      <c r="H21" s="3">
        <v>0.3</v>
      </c>
      <c r="I21" s="3">
        <v>0.1</v>
      </c>
      <c r="J21" s="3">
        <v>0.3</v>
      </c>
      <c r="K21" s="3">
        <v>0.1</v>
      </c>
    </row>
    <row r="22" spans="1:11" x14ac:dyDescent="0.25">
      <c r="A22" s="2" t="s">
        <v>21</v>
      </c>
      <c r="B22" s="2"/>
      <c r="C22" s="2">
        <v>2</v>
      </c>
      <c r="D22" s="2" t="s">
        <v>61</v>
      </c>
      <c r="E22" s="4" t="str">
        <f t="shared" si="0"/>
        <v>Děčínsko</v>
      </c>
      <c r="F22" s="2" t="s">
        <v>13</v>
      </c>
      <c r="G22" s="3">
        <v>0.2</v>
      </c>
      <c r="H22" s="3">
        <v>0.3</v>
      </c>
      <c r="I22" s="3">
        <v>0.1</v>
      </c>
      <c r="J22" s="3">
        <v>0.3</v>
      </c>
      <c r="K22" s="3">
        <v>0.1</v>
      </c>
    </row>
    <row r="23" spans="1:11" x14ac:dyDescent="0.25">
      <c r="A23" s="2" t="s">
        <v>21</v>
      </c>
      <c r="B23" s="2"/>
      <c r="C23" s="2">
        <v>2</v>
      </c>
      <c r="D23" s="2" t="s">
        <v>62</v>
      </c>
      <c r="E23" s="4" t="str">
        <f t="shared" si="0"/>
        <v>Karlovarsko</v>
      </c>
      <c r="F23" s="2" t="s">
        <v>14</v>
      </c>
      <c r="G23" s="3">
        <v>0.2</v>
      </c>
      <c r="H23" s="3">
        <v>0.3</v>
      </c>
      <c r="I23" s="3">
        <v>0.1</v>
      </c>
      <c r="J23" s="3">
        <v>0.3</v>
      </c>
      <c r="K23" s="3">
        <v>0.1</v>
      </c>
    </row>
    <row r="24" spans="1:11" x14ac:dyDescent="0.25">
      <c r="A24" s="2" t="s">
        <v>21</v>
      </c>
      <c r="B24" s="2"/>
      <c r="C24" s="2">
        <v>2</v>
      </c>
      <c r="D24" s="2" t="s">
        <v>63</v>
      </c>
      <c r="E24" s="4" t="str">
        <f t="shared" si="0"/>
        <v>Lounsko</v>
      </c>
      <c r="F24" s="2" t="s">
        <v>15</v>
      </c>
      <c r="G24" s="3">
        <v>0.2</v>
      </c>
      <c r="H24" s="3">
        <v>0.3</v>
      </c>
      <c r="I24" s="3">
        <v>0.1</v>
      </c>
      <c r="J24" s="3">
        <v>0.3</v>
      </c>
      <c r="K24" s="3">
        <v>0.1</v>
      </c>
    </row>
    <row r="25" spans="1:11" x14ac:dyDescent="0.25">
      <c r="A25" s="2" t="s">
        <v>21</v>
      </c>
      <c r="B25" s="2"/>
      <c r="C25" s="2">
        <v>2</v>
      </c>
      <c r="D25" s="2" t="s">
        <v>64</v>
      </c>
      <c r="E25" s="4" t="str">
        <f t="shared" si="0"/>
        <v>Mostecko</v>
      </c>
      <c r="F25" s="2" t="s">
        <v>16</v>
      </c>
      <c r="G25" s="3">
        <v>0.2</v>
      </c>
      <c r="H25" s="3">
        <v>0.3</v>
      </c>
      <c r="I25" s="3">
        <v>0.1</v>
      </c>
      <c r="J25" s="3">
        <v>0.3</v>
      </c>
      <c r="K25" s="3">
        <v>0.1</v>
      </c>
    </row>
    <row r="26" spans="1:11" x14ac:dyDescent="0.25">
      <c r="A26" s="2" t="s">
        <v>21</v>
      </c>
      <c r="B26" s="2"/>
      <c r="C26" s="2">
        <v>2</v>
      </c>
      <c r="D26" s="2" t="s">
        <v>65</v>
      </c>
      <c r="E26" s="4" t="str">
        <f t="shared" si="0"/>
        <v>Teplicko</v>
      </c>
      <c r="F26" s="2" t="s">
        <v>17</v>
      </c>
      <c r="G26" s="3">
        <v>0.2</v>
      </c>
      <c r="H26" s="3">
        <v>0.3</v>
      </c>
      <c r="I26" s="3">
        <v>0.1</v>
      </c>
      <c r="J26" s="3">
        <v>0.3</v>
      </c>
      <c r="K26" s="3">
        <v>0.1</v>
      </c>
    </row>
    <row r="27" spans="1:11" x14ac:dyDescent="0.25">
      <c r="A27" s="2" t="s">
        <v>21</v>
      </c>
      <c r="B27" s="2"/>
      <c r="C27" s="2">
        <v>2</v>
      </c>
      <c r="D27" s="2" t="s">
        <v>66</v>
      </c>
      <c r="E27" s="4" t="str">
        <f t="shared" si="0"/>
        <v>Ústecko</v>
      </c>
      <c r="F27" s="2" t="s">
        <v>18</v>
      </c>
      <c r="G27" s="3">
        <v>0.2</v>
      </c>
      <c r="H27" s="3">
        <v>0.3</v>
      </c>
      <c r="I27" s="3">
        <v>0.1</v>
      </c>
      <c r="J27" s="3">
        <v>0.3</v>
      </c>
      <c r="K27" s="3">
        <v>0.1</v>
      </c>
    </row>
    <row r="28" spans="1:11" x14ac:dyDescent="0.25">
      <c r="A28" s="2" t="s">
        <v>21</v>
      </c>
      <c r="B28" s="2"/>
      <c r="C28" s="2" t="s">
        <v>1</v>
      </c>
      <c r="D28" s="2" t="s">
        <v>1</v>
      </c>
      <c r="E28" s="4" t="str">
        <f t="shared" si="0"/>
        <v>Asm2</v>
      </c>
      <c r="F28" s="2" t="s">
        <v>19</v>
      </c>
      <c r="G28" s="3">
        <v>0.2</v>
      </c>
      <c r="H28" s="3">
        <v>0.3</v>
      </c>
      <c r="I28" s="3">
        <v>0.1</v>
      </c>
      <c r="J28" s="3">
        <v>0.3</v>
      </c>
      <c r="K28" s="3">
        <v>0.1</v>
      </c>
    </row>
    <row r="29" spans="1:11" x14ac:dyDescent="0.25">
      <c r="A29" s="2"/>
      <c r="B29" s="2" t="s">
        <v>22</v>
      </c>
      <c r="C29" s="2"/>
      <c r="D29" s="2"/>
      <c r="E29" s="4" t="str">
        <f t="shared" si="0"/>
        <v/>
      </c>
      <c r="F29" s="2"/>
      <c r="G29" s="2"/>
      <c r="H29" s="2"/>
      <c r="I29" s="2"/>
      <c r="J29" s="2"/>
      <c r="K29" s="2"/>
    </row>
  </sheetData>
  <phoneticPr fontId="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DBE8-0B97-4725-A3CE-9FD01B3BB760}">
  <sheetPr>
    <tabColor rgb="FFFF0000"/>
  </sheetPr>
  <dimension ref="A2:K29"/>
  <sheetViews>
    <sheetView showGridLines="0" zoomScale="130" zoomScaleNormal="130" workbookViewId="0">
      <pane ySplit="10" topLeftCell="A11" activePane="bottomLeft" state="frozen"/>
      <selection pane="bottomLeft" activeCell="G7" sqref="G7"/>
    </sheetView>
  </sheetViews>
  <sheetFormatPr defaultRowHeight="15" x14ac:dyDescent="0.25"/>
  <cols>
    <col min="1" max="1" width="9.85546875" customWidth="1"/>
    <col min="2" max="2" width="30.85546875" bestFit="1" customWidth="1"/>
    <col min="3" max="3" width="30.85546875" customWidth="1"/>
    <col min="4" max="5" width="14.7109375" customWidth="1"/>
    <col min="6" max="6" width="21.5703125" bestFit="1" customWidth="1"/>
    <col min="7" max="7" width="10.140625" bestFit="1" customWidth="1"/>
    <col min="8" max="8" width="12.85546875" bestFit="1" customWidth="1"/>
    <col min="9" max="9" width="10.140625" bestFit="1" customWidth="1"/>
    <col min="10" max="10" width="14.85546875" bestFit="1" customWidth="1"/>
    <col min="11" max="11" width="10.140625" bestFit="1" customWidth="1"/>
  </cols>
  <sheetData>
    <row r="2" spans="1:11" x14ac:dyDescent="0.25">
      <c r="B2" t="s">
        <v>70</v>
      </c>
      <c r="C2">
        <f>COUNT(C11:C28)</f>
        <v>16</v>
      </c>
      <c r="D2" t="s">
        <v>72</v>
      </c>
    </row>
    <row r="3" spans="1:11" x14ac:dyDescent="0.25">
      <c r="B3" t="s">
        <v>71</v>
      </c>
      <c r="C3">
        <f>COUNTA($C$11:$C$28)</f>
        <v>18</v>
      </c>
      <c r="D3" t="s">
        <v>73</v>
      </c>
    </row>
    <row r="4" spans="1:11" x14ac:dyDescent="0.25">
      <c r="B4" t="s">
        <v>75</v>
      </c>
      <c r="C4">
        <f>COUNTIF(C11:C28,1)</f>
        <v>8</v>
      </c>
      <c r="D4" t="s">
        <v>76</v>
      </c>
    </row>
    <row r="5" spans="1:11" x14ac:dyDescent="0.25">
      <c r="B5" t="s">
        <v>69</v>
      </c>
      <c r="C5" s="1">
        <f>AVERAGE(bh_family)</f>
        <v>0.25</v>
      </c>
      <c r="D5" t="s">
        <v>74</v>
      </c>
    </row>
    <row r="6" spans="1:11" x14ac:dyDescent="0.25">
      <c r="B6" t="s">
        <v>83</v>
      </c>
      <c r="C6" s="1">
        <f>AVERAGEIF(C10:C28,1,G10:K28)</f>
        <v>0.25</v>
      </c>
      <c r="D6" t="s">
        <v>84</v>
      </c>
      <c r="I6" s="8"/>
    </row>
    <row r="7" spans="1:11" x14ac:dyDescent="0.25">
      <c r="B7" t="s">
        <v>81</v>
      </c>
      <c r="C7">
        <f>CEILING(C4,10)</f>
        <v>10</v>
      </c>
    </row>
    <row r="8" spans="1:11" x14ac:dyDescent="0.25">
      <c r="B8" t="s">
        <v>82</v>
      </c>
      <c r="C8">
        <f>ROUND(C3,0)</f>
        <v>18</v>
      </c>
    </row>
    <row r="10" spans="1:11" x14ac:dyDescent="0.25">
      <c r="A10" s="2" t="s">
        <v>21</v>
      </c>
      <c r="B10" s="2" t="s">
        <v>23</v>
      </c>
      <c r="C10" s="2" t="s">
        <v>67</v>
      </c>
      <c r="D10" s="2" t="s">
        <v>77</v>
      </c>
      <c r="E10" s="2" t="s">
        <v>68</v>
      </c>
      <c r="F10" s="2" t="s">
        <v>20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46</v>
      </c>
    </row>
    <row r="11" spans="1:11" x14ac:dyDescent="0.25">
      <c r="A11" s="2" t="s">
        <v>21</v>
      </c>
      <c r="B11" s="2" t="s">
        <v>0</v>
      </c>
      <c r="C11" s="2">
        <v>1</v>
      </c>
      <c r="D11" s="2" t="s">
        <v>78</v>
      </c>
      <c r="E11" s="2" t="str">
        <f>TRIM(PROPER(D11))</f>
        <v>Benešovsko</v>
      </c>
      <c r="F11" s="2" t="s">
        <v>2</v>
      </c>
      <c r="G11" s="3">
        <v>0.25</v>
      </c>
      <c r="H11" s="3">
        <v>0.33</v>
      </c>
      <c r="I11" s="3">
        <v>0.15</v>
      </c>
      <c r="J11" s="3">
        <v>0.3</v>
      </c>
      <c r="K11" s="3">
        <v>0.1</v>
      </c>
    </row>
    <row r="12" spans="1:11" x14ac:dyDescent="0.25">
      <c r="A12" s="2" t="s">
        <v>21</v>
      </c>
      <c r="B12" s="2"/>
      <c r="C12" s="2">
        <v>1</v>
      </c>
      <c r="D12" s="2" t="s">
        <v>79</v>
      </c>
      <c r="E12" s="2" t="str">
        <f t="shared" ref="E12:E29" si="0">TRIM(PROPER(D12))</f>
        <v>Berounsko</v>
      </c>
      <c r="F12" s="2" t="s">
        <v>3</v>
      </c>
      <c r="G12" s="3">
        <v>0.25</v>
      </c>
      <c r="H12" s="3">
        <v>0.33</v>
      </c>
      <c r="I12" s="3">
        <v>0.15</v>
      </c>
      <c r="J12" s="3">
        <v>0.3</v>
      </c>
      <c r="K12" s="3">
        <v>0.1</v>
      </c>
    </row>
    <row r="13" spans="1:11" x14ac:dyDescent="0.25">
      <c r="A13" s="2" t="s">
        <v>21</v>
      </c>
      <c r="B13" s="2"/>
      <c r="C13" s="2">
        <v>1</v>
      </c>
      <c r="D13" s="2" t="s">
        <v>54</v>
      </c>
      <c r="E13" s="2" t="str">
        <f t="shared" si="0"/>
        <v>Praha 1-2</v>
      </c>
      <c r="F13" s="2" t="s">
        <v>4</v>
      </c>
      <c r="G13" s="3">
        <v>0.25</v>
      </c>
      <c r="H13" s="3">
        <v>0.33</v>
      </c>
      <c r="I13" s="3">
        <v>0.15</v>
      </c>
      <c r="J13" s="3">
        <v>0.3</v>
      </c>
      <c r="K13" s="3">
        <v>0.1</v>
      </c>
    </row>
    <row r="14" spans="1:11" x14ac:dyDescent="0.25">
      <c r="A14" s="2" t="s">
        <v>21</v>
      </c>
      <c r="B14" s="2"/>
      <c r="C14" s="2">
        <v>1</v>
      </c>
      <c r="D14" s="2" t="s">
        <v>55</v>
      </c>
      <c r="E14" s="2" t="str">
        <f t="shared" si="0"/>
        <v>Praha 2-3</v>
      </c>
      <c r="F14" s="2" t="s">
        <v>5</v>
      </c>
      <c r="G14" s="3">
        <v>0.25</v>
      </c>
      <c r="H14" s="3">
        <v>0.33</v>
      </c>
      <c r="I14" s="3">
        <v>0.15</v>
      </c>
      <c r="J14" s="3">
        <v>0.3</v>
      </c>
      <c r="K14" s="3">
        <v>0.1</v>
      </c>
    </row>
    <row r="15" spans="1:11" x14ac:dyDescent="0.25">
      <c r="A15" s="2" t="s">
        <v>21</v>
      </c>
      <c r="B15" s="2"/>
      <c r="C15" s="2">
        <v>1</v>
      </c>
      <c r="D15" s="2" t="s">
        <v>56</v>
      </c>
      <c r="E15" s="2" t="str">
        <f t="shared" si="0"/>
        <v>Praha 4</v>
      </c>
      <c r="F15" s="2" t="s">
        <v>6</v>
      </c>
      <c r="G15" s="3">
        <v>0.25</v>
      </c>
      <c r="H15" s="3">
        <v>0.33</v>
      </c>
      <c r="I15" s="3">
        <v>0.15</v>
      </c>
      <c r="J15" s="3">
        <v>0.3</v>
      </c>
      <c r="K15" s="3">
        <v>0.1</v>
      </c>
    </row>
    <row r="16" spans="1:11" x14ac:dyDescent="0.25">
      <c r="A16" s="2" t="s">
        <v>21</v>
      </c>
      <c r="B16" s="2"/>
      <c r="C16" s="2">
        <v>1</v>
      </c>
      <c r="D16" s="2" t="s">
        <v>57</v>
      </c>
      <c r="E16" s="2" t="str">
        <f t="shared" si="0"/>
        <v>Praha-Sever</v>
      </c>
      <c r="F16" s="2" t="s">
        <v>7</v>
      </c>
      <c r="G16" s="3">
        <v>0.25</v>
      </c>
      <c r="H16" s="3">
        <v>0.33</v>
      </c>
      <c r="I16" s="3">
        <v>0.15</v>
      </c>
      <c r="J16" s="3">
        <v>0.3</v>
      </c>
      <c r="K16" s="3">
        <v>0.1</v>
      </c>
    </row>
    <row r="17" spans="1:11" x14ac:dyDescent="0.25">
      <c r="A17" s="2" t="s">
        <v>21</v>
      </c>
      <c r="B17" s="2"/>
      <c r="C17" s="2">
        <v>1</v>
      </c>
      <c r="D17" s="2" t="s">
        <v>58</v>
      </c>
      <c r="E17" s="2" t="str">
        <f t="shared" si="0"/>
        <v>Praha 5-6</v>
      </c>
      <c r="F17" s="2" t="s">
        <v>8</v>
      </c>
      <c r="G17" s="3">
        <v>0.25</v>
      </c>
      <c r="H17" s="3">
        <v>0.33</v>
      </c>
      <c r="I17" s="3">
        <v>0.15</v>
      </c>
      <c r="J17" s="3">
        <v>0.3</v>
      </c>
      <c r="K17" s="3">
        <v>0.1</v>
      </c>
    </row>
    <row r="18" spans="1:11" x14ac:dyDescent="0.25">
      <c r="A18" s="2" t="s">
        <v>21</v>
      </c>
      <c r="B18" s="2"/>
      <c r="C18" s="2">
        <v>1</v>
      </c>
      <c r="D18" s="2" t="s">
        <v>59</v>
      </c>
      <c r="E18" s="2" t="str">
        <f t="shared" si="0"/>
        <v>Praha-Západ</v>
      </c>
      <c r="F18" s="2" t="s">
        <v>9</v>
      </c>
      <c r="G18" s="3">
        <v>0.25</v>
      </c>
      <c r="H18" s="3">
        <v>0.33</v>
      </c>
      <c r="I18" s="3">
        <v>0.15</v>
      </c>
      <c r="J18" s="3">
        <v>0.3</v>
      </c>
      <c r="K18" s="3">
        <v>0.1</v>
      </c>
    </row>
    <row r="19" spans="1:11" x14ac:dyDescent="0.25">
      <c r="A19" s="2" t="s">
        <v>21</v>
      </c>
      <c r="B19" s="2"/>
      <c r="C19" s="2" t="s">
        <v>0</v>
      </c>
      <c r="D19" s="2" t="s">
        <v>0</v>
      </c>
      <c r="E19" s="2" t="str">
        <f t="shared" si="0"/>
        <v>Asm1</v>
      </c>
      <c r="F19" s="2" t="s">
        <v>10</v>
      </c>
      <c r="G19" s="3">
        <v>0.25</v>
      </c>
      <c r="H19" s="3">
        <v>0.33</v>
      </c>
      <c r="I19" s="3">
        <v>0.15</v>
      </c>
      <c r="J19" s="3">
        <v>0.3</v>
      </c>
      <c r="K19" s="3">
        <v>0.1</v>
      </c>
    </row>
    <row r="20" spans="1:11" x14ac:dyDescent="0.25">
      <c r="A20" s="2" t="s">
        <v>21</v>
      </c>
      <c r="B20" s="2" t="s">
        <v>1</v>
      </c>
      <c r="C20" s="2">
        <v>2</v>
      </c>
      <c r="D20" s="2" t="s">
        <v>80</v>
      </c>
      <c r="E20" s="2" t="str">
        <f t="shared" si="0"/>
        <v>Chebsko</v>
      </c>
      <c r="F20" s="2" t="s">
        <v>11</v>
      </c>
      <c r="G20" s="3">
        <v>0.25</v>
      </c>
      <c r="H20" s="3">
        <v>0.33</v>
      </c>
      <c r="I20" s="3">
        <v>0.15</v>
      </c>
      <c r="J20" s="3">
        <v>0.3</v>
      </c>
      <c r="K20" s="3">
        <v>0.1</v>
      </c>
    </row>
    <row r="21" spans="1:11" x14ac:dyDescent="0.25">
      <c r="A21" s="2" t="s">
        <v>21</v>
      </c>
      <c r="B21" s="2"/>
      <c r="C21" s="2">
        <v>2</v>
      </c>
      <c r="D21" s="2" t="s">
        <v>60</v>
      </c>
      <c r="E21" s="2" t="str">
        <f t="shared" si="0"/>
        <v>Chomutovsko</v>
      </c>
      <c r="F21" s="2" t="s">
        <v>12</v>
      </c>
      <c r="G21" s="3">
        <v>0.25</v>
      </c>
      <c r="H21" s="3">
        <v>0.33</v>
      </c>
      <c r="I21" s="3">
        <v>0.15</v>
      </c>
      <c r="J21" s="3">
        <v>0.3</v>
      </c>
      <c r="K21" s="3">
        <v>0.1</v>
      </c>
    </row>
    <row r="22" spans="1:11" x14ac:dyDescent="0.25">
      <c r="A22" s="2" t="s">
        <v>21</v>
      </c>
      <c r="B22" s="2"/>
      <c r="C22" s="2">
        <v>2</v>
      </c>
      <c r="D22" s="2" t="s">
        <v>61</v>
      </c>
      <c r="E22" s="2" t="str">
        <f t="shared" si="0"/>
        <v>Děčínsko</v>
      </c>
      <c r="F22" s="2" t="s">
        <v>13</v>
      </c>
      <c r="G22" s="3">
        <v>0.25</v>
      </c>
      <c r="H22" s="3">
        <v>0.33</v>
      </c>
      <c r="I22" s="3">
        <v>0.15</v>
      </c>
      <c r="J22" s="3">
        <v>0.3</v>
      </c>
      <c r="K22" s="3">
        <v>0.1</v>
      </c>
    </row>
    <row r="23" spans="1:11" x14ac:dyDescent="0.25">
      <c r="A23" s="2" t="s">
        <v>21</v>
      </c>
      <c r="B23" s="2"/>
      <c r="C23" s="2">
        <v>2</v>
      </c>
      <c r="D23" s="2" t="s">
        <v>62</v>
      </c>
      <c r="E23" s="2" t="str">
        <f t="shared" si="0"/>
        <v>Karlovarsko</v>
      </c>
      <c r="F23" s="2" t="s">
        <v>14</v>
      </c>
      <c r="G23" s="3">
        <v>0.25</v>
      </c>
      <c r="H23" s="3">
        <v>0.33</v>
      </c>
      <c r="I23" s="3">
        <v>0.15</v>
      </c>
      <c r="J23" s="3">
        <v>0.3</v>
      </c>
      <c r="K23" s="3">
        <v>0.1</v>
      </c>
    </row>
    <row r="24" spans="1:11" x14ac:dyDescent="0.25">
      <c r="A24" s="2" t="s">
        <v>21</v>
      </c>
      <c r="B24" s="2"/>
      <c r="C24" s="2">
        <v>2</v>
      </c>
      <c r="D24" s="2" t="s">
        <v>63</v>
      </c>
      <c r="E24" s="2" t="str">
        <f t="shared" si="0"/>
        <v>Lounsko</v>
      </c>
      <c r="F24" s="2" t="s">
        <v>15</v>
      </c>
      <c r="G24" s="3">
        <v>0.25</v>
      </c>
      <c r="H24" s="3">
        <v>0.33</v>
      </c>
      <c r="I24" s="3">
        <v>0.15</v>
      </c>
      <c r="J24" s="3">
        <v>0.3</v>
      </c>
      <c r="K24" s="3">
        <v>0.1</v>
      </c>
    </row>
    <row r="25" spans="1:11" x14ac:dyDescent="0.25">
      <c r="A25" s="2" t="s">
        <v>21</v>
      </c>
      <c r="B25" s="2"/>
      <c r="C25" s="2">
        <v>2</v>
      </c>
      <c r="D25" s="2" t="s">
        <v>64</v>
      </c>
      <c r="E25" s="2" t="str">
        <f t="shared" si="0"/>
        <v>Mostecko</v>
      </c>
      <c r="F25" s="2" t="s">
        <v>16</v>
      </c>
      <c r="G25" s="3">
        <v>0.25</v>
      </c>
      <c r="H25" s="3">
        <v>0.33</v>
      </c>
      <c r="I25" s="3">
        <v>0.15</v>
      </c>
      <c r="J25" s="3">
        <v>0.3</v>
      </c>
      <c r="K25" s="3">
        <v>0.1</v>
      </c>
    </row>
    <row r="26" spans="1:11" x14ac:dyDescent="0.25">
      <c r="A26" s="2" t="s">
        <v>21</v>
      </c>
      <c r="B26" s="2"/>
      <c r="C26" s="2">
        <v>2</v>
      </c>
      <c r="D26" s="2" t="s">
        <v>65</v>
      </c>
      <c r="E26" s="2" t="str">
        <f t="shared" si="0"/>
        <v>Teplicko</v>
      </c>
      <c r="F26" s="2" t="s">
        <v>17</v>
      </c>
      <c r="G26" s="3">
        <v>0.25</v>
      </c>
      <c r="H26" s="3">
        <v>0.33</v>
      </c>
      <c r="I26" s="3">
        <v>0.15</v>
      </c>
      <c r="J26" s="3">
        <v>0.3</v>
      </c>
      <c r="K26" s="3">
        <v>0.1</v>
      </c>
    </row>
    <row r="27" spans="1:11" x14ac:dyDescent="0.25">
      <c r="A27" s="2" t="s">
        <v>21</v>
      </c>
      <c r="B27" s="2"/>
      <c r="C27" s="2">
        <v>2</v>
      </c>
      <c r="D27" s="2" t="s">
        <v>66</v>
      </c>
      <c r="E27" s="2" t="str">
        <f t="shared" si="0"/>
        <v>Ústecko</v>
      </c>
      <c r="F27" s="2" t="s">
        <v>18</v>
      </c>
      <c r="G27" s="3">
        <v>0.25</v>
      </c>
      <c r="H27" s="3">
        <v>0.33</v>
      </c>
      <c r="I27" s="3">
        <v>0.15</v>
      </c>
      <c r="J27" s="3">
        <v>0.3</v>
      </c>
      <c r="K27" s="3">
        <v>0.1</v>
      </c>
    </row>
    <row r="28" spans="1:11" x14ac:dyDescent="0.25">
      <c r="A28" s="2" t="s">
        <v>21</v>
      </c>
      <c r="B28" s="2"/>
      <c r="C28" s="2" t="s">
        <v>1</v>
      </c>
      <c r="D28" s="2" t="s">
        <v>1</v>
      </c>
      <c r="E28" s="2" t="str">
        <f t="shared" si="0"/>
        <v>Asm2</v>
      </c>
      <c r="F28" s="2" t="s">
        <v>19</v>
      </c>
      <c r="G28" s="3">
        <v>0.25</v>
      </c>
      <c r="H28" s="3">
        <v>0.33</v>
      </c>
      <c r="I28" s="3">
        <v>0.15</v>
      </c>
      <c r="J28" s="3">
        <v>0.3</v>
      </c>
      <c r="K28" s="3">
        <v>0.1</v>
      </c>
    </row>
    <row r="29" spans="1:11" x14ac:dyDescent="0.25">
      <c r="A29" s="2"/>
      <c r="B29" s="2" t="s">
        <v>22</v>
      </c>
      <c r="C29" s="2"/>
      <c r="D29" s="2"/>
      <c r="E29" s="2" t="str">
        <f t="shared" si="0"/>
        <v/>
      </c>
      <c r="F29" s="2"/>
      <c r="G29" s="2"/>
      <c r="H29" s="2"/>
      <c r="I29" s="2"/>
      <c r="J29" s="2"/>
      <c r="K29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BB29-CA89-4FE6-BAA8-AC869E414C62}">
  <dimension ref="A11:H67"/>
  <sheetViews>
    <sheetView showGridLines="0" workbookViewId="0">
      <pane ySplit="9" topLeftCell="A10" activePane="bottomLeft" state="frozen"/>
      <selection pane="bottomLeft" activeCell="C21" sqref="C21"/>
    </sheetView>
  </sheetViews>
  <sheetFormatPr defaultRowHeight="15" x14ac:dyDescent="0.25"/>
  <cols>
    <col min="1" max="1" width="31" bestFit="1" customWidth="1"/>
    <col min="2" max="2" width="19.140625" bestFit="1" customWidth="1"/>
    <col min="3" max="3" width="24.85546875" bestFit="1" customWidth="1"/>
    <col min="4" max="4" width="32.5703125" bestFit="1" customWidth="1"/>
    <col min="5" max="5" width="47.28515625" bestFit="1" customWidth="1"/>
    <col min="6" max="6" width="20.28515625" bestFit="1" customWidth="1"/>
    <col min="7" max="7" width="13.42578125" bestFit="1" customWidth="1"/>
    <col min="8" max="8" width="11" bestFit="1" customWidth="1"/>
  </cols>
  <sheetData>
    <row r="11" spans="1:5" x14ac:dyDescent="0.25">
      <c r="A11" t="s">
        <v>143</v>
      </c>
      <c r="B11">
        <v>0.185</v>
      </c>
    </row>
    <row r="13" spans="1:5" x14ac:dyDescent="0.25">
      <c r="A13" s="2" t="s">
        <v>146</v>
      </c>
      <c r="B13" s="2" t="s">
        <v>147</v>
      </c>
      <c r="C13" s="2" t="s">
        <v>144</v>
      </c>
      <c r="D13" s="2" t="s">
        <v>145</v>
      </c>
      <c r="E13" s="2" t="s">
        <v>148</v>
      </c>
    </row>
    <row r="14" spans="1:5" x14ac:dyDescent="0.25">
      <c r="A14" s="2" t="s">
        <v>42</v>
      </c>
      <c r="B14" s="10">
        <v>0.2</v>
      </c>
      <c r="C14" s="2"/>
      <c r="D14" s="2"/>
      <c r="E14" s="11"/>
    </row>
    <row r="15" spans="1:5" x14ac:dyDescent="0.25">
      <c r="A15" s="2" t="s">
        <v>43</v>
      </c>
      <c r="B15" s="10">
        <v>0.3</v>
      </c>
      <c r="C15" s="2"/>
      <c r="D15" s="2"/>
      <c r="E15" s="2"/>
    </row>
    <row r="16" spans="1:5" x14ac:dyDescent="0.25">
      <c r="A16" s="2" t="s">
        <v>44</v>
      </c>
      <c r="B16" s="10">
        <v>0.1</v>
      </c>
      <c r="C16" s="2"/>
      <c r="D16" s="2"/>
      <c r="E16" s="2"/>
    </row>
    <row r="17" spans="1:8" x14ac:dyDescent="0.25">
      <c r="A17" s="2" t="s">
        <v>45</v>
      </c>
      <c r="B17" s="10">
        <v>0.3</v>
      </c>
      <c r="C17" s="2"/>
      <c r="D17" s="2"/>
      <c r="E17" s="2"/>
    </row>
    <row r="18" spans="1:8" x14ac:dyDescent="0.25">
      <c r="A18" s="2" t="s">
        <v>46</v>
      </c>
      <c r="B18" s="10">
        <v>0.1</v>
      </c>
      <c r="C18" s="2"/>
      <c r="D18" s="2"/>
      <c r="E18" s="2"/>
    </row>
    <row r="20" spans="1:8" x14ac:dyDescent="0.25">
      <c r="A20" s="2" t="s">
        <v>86</v>
      </c>
      <c r="B20" s="2" t="s">
        <v>87</v>
      </c>
      <c r="C20" s="2" t="s">
        <v>127</v>
      </c>
      <c r="D20" s="2" t="s">
        <v>128</v>
      </c>
      <c r="E20" s="2" t="s">
        <v>129</v>
      </c>
      <c r="F20" s="7"/>
      <c r="G20" s="7"/>
      <c r="H20" s="7"/>
    </row>
    <row r="21" spans="1:8" x14ac:dyDescent="0.25">
      <c r="A21" s="2" t="s">
        <v>24</v>
      </c>
      <c r="B21" s="2"/>
      <c r="C21" s="2"/>
      <c r="D21" s="2"/>
      <c r="E21" s="2"/>
    </row>
    <row r="22" spans="1:8" x14ac:dyDescent="0.25">
      <c r="A22" s="2" t="s">
        <v>25</v>
      </c>
      <c r="B22" s="2"/>
      <c r="C22" s="2"/>
      <c r="D22" s="2"/>
      <c r="E22" s="2"/>
    </row>
    <row r="23" spans="1:8" x14ac:dyDescent="0.25">
      <c r="A23" s="2" t="s">
        <v>26</v>
      </c>
      <c r="B23" s="2"/>
      <c r="C23" s="2"/>
      <c r="D23" s="2"/>
      <c r="E23" s="2"/>
    </row>
    <row r="24" spans="1:8" x14ac:dyDescent="0.25">
      <c r="A24" s="2" t="s">
        <v>27</v>
      </c>
      <c r="B24" s="2"/>
      <c r="C24" s="2"/>
      <c r="D24" s="2"/>
      <c r="E24" s="2"/>
    </row>
    <row r="25" spans="1:8" x14ac:dyDescent="0.25">
      <c r="A25" s="2" t="s">
        <v>28</v>
      </c>
      <c r="B25" s="2"/>
      <c r="C25" s="2"/>
      <c r="D25" s="2"/>
      <c r="E25" s="2"/>
    </row>
    <row r="26" spans="1:8" x14ac:dyDescent="0.25">
      <c r="A26" s="2" t="s">
        <v>29</v>
      </c>
      <c r="B26" s="2"/>
      <c r="C26" s="2"/>
      <c r="D26" s="2"/>
      <c r="E26" s="2"/>
    </row>
    <row r="27" spans="1:8" x14ac:dyDescent="0.25">
      <c r="A27" s="2" t="s">
        <v>30</v>
      </c>
      <c r="B27" s="2"/>
      <c r="C27" s="2"/>
      <c r="D27" s="2"/>
      <c r="E27" s="2"/>
    </row>
    <row r="28" spans="1:8" x14ac:dyDescent="0.25">
      <c r="A28" s="2" t="s">
        <v>31</v>
      </c>
      <c r="B28" s="2"/>
      <c r="C28" s="2"/>
      <c r="D28" s="2"/>
      <c r="E28" s="2"/>
    </row>
    <row r="29" spans="1:8" x14ac:dyDescent="0.25">
      <c r="A29" s="2" t="s">
        <v>32</v>
      </c>
      <c r="B29" s="2"/>
      <c r="C29" s="2"/>
      <c r="D29" s="2"/>
      <c r="E29" s="2"/>
    </row>
    <row r="30" spans="1:8" x14ac:dyDescent="0.25">
      <c r="A30" s="2" t="s">
        <v>33</v>
      </c>
      <c r="B30" s="2"/>
      <c r="C30" s="2"/>
      <c r="D30" s="2"/>
      <c r="E30" s="2"/>
    </row>
    <row r="31" spans="1:8" x14ac:dyDescent="0.25">
      <c r="A31" s="2" t="s">
        <v>34</v>
      </c>
      <c r="B31" s="2"/>
      <c r="C31" s="2"/>
      <c r="D31" s="2"/>
      <c r="E31" s="2"/>
    </row>
    <row r="32" spans="1:8" x14ac:dyDescent="0.25">
      <c r="A32" s="2" t="s">
        <v>35</v>
      </c>
      <c r="B32" s="2"/>
      <c r="C32" s="2"/>
      <c r="D32" s="2"/>
      <c r="E32" s="2"/>
    </row>
    <row r="33" spans="1:5" x14ac:dyDescent="0.25">
      <c r="A33" s="2" t="s">
        <v>36</v>
      </c>
      <c r="B33" s="2"/>
      <c r="C33" s="2"/>
      <c r="D33" s="2"/>
      <c r="E33" s="2"/>
    </row>
    <row r="34" spans="1:5" x14ac:dyDescent="0.25">
      <c r="A34" s="2" t="s">
        <v>37</v>
      </c>
      <c r="B34" s="2"/>
      <c r="C34" s="2"/>
      <c r="D34" s="2"/>
      <c r="E34" s="2"/>
    </row>
    <row r="35" spans="1:5" x14ac:dyDescent="0.25">
      <c r="A35" s="2" t="s">
        <v>38</v>
      </c>
      <c r="B35" s="2"/>
      <c r="C35" s="2"/>
      <c r="D35" s="2"/>
      <c r="E35" s="2"/>
    </row>
    <row r="36" spans="1:5" x14ac:dyDescent="0.25">
      <c r="A36" s="2" t="s">
        <v>39</v>
      </c>
      <c r="B36" s="2"/>
      <c r="C36" s="2"/>
      <c r="D36" s="2"/>
      <c r="E36" s="2"/>
    </row>
    <row r="37" spans="1:5" x14ac:dyDescent="0.25">
      <c r="A37" s="2" t="s">
        <v>40</v>
      </c>
      <c r="B37" s="2"/>
      <c r="C37" s="2"/>
      <c r="D37" s="2"/>
      <c r="E37" s="2"/>
    </row>
    <row r="38" spans="1:5" x14ac:dyDescent="0.25">
      <c r="A38" s="2" t="s">
        <v>41</v>
      </c>
      <c r="B38" s="2"/>
      <c r="C38" s="2"/>
      <c r="D38" s="2"/>
      <c r="E38" s="2"/>
    </row>
    <row r="41" spans="1:5" x14ac:dyDescent="0.25">
      <c r="A41" s="2" t="s">
        <v>20</v>
      </c>
      <c r="B41" s="2" t="s">
        <v>130</v>
      </c>
      <c r="C41" s="2" t="s">
        <v>131</v>
      </c>
      <c r="D41" s="2" t="s">
        <v>132</v>
      </c>
      <c r="E41" s="2" t="s">
        <v>133</v>
      </c>
    </row>
    <row r="42" spans="1:5" x14ac:dyDescent="0.25">
      <c r="A42" s="2" t="s">
        <v>2</v>
      </c>
      <c r="B42" s="2"/>
      <c r="C42" s="2"/>
      <c r="D42" s="2"/>
      <c r="E42" s="2"/>
    </row>
    <row r="43" spans="1:5" x14ac:dyDescent="0.25">
      <c r="A43" s="2" t="s">
        <v>3</v>
      </c>
      <c r="B43" s="2"/>
      <c r="C43" s="2"/>
      <c r="D43" s="2"/>
      <c r="E43" s="2"/>
    </row>
    <row r="44" spans="1:5" x14ac:dyDescent="0.25">
      <c r="A44" s="2" t="s">
        <v>4</v>
      </c>
      <c r="B44" s="2"/>
      <c r="C44" s="2"/>
      <c r="D44" s="2"/>
      <c r="E44" s="2"/>
    </row>
    <row r="45" spans="1:5" x14ac:dyDescent="0.25">
      <c r="A45" s="2" t="s">
        <v>5</v>
      </c>
      <c r="B45" s="2"/>
      <c r="C45" s="2"/>
      <c r="D45" s="2"/>
      <c r="E45" s="2"/>
    </row>
    <row r="46" spans="1:5" x14ac:dyDescent="0.25">
      <c r="A46" s="2" t="s">
        <v>6</v>
      </c>
      <c r="B46" s="2"/>
      <c r="C46" s="2"/>
      <c r="D46" s="2"/>
      <c r="E46" s="2"/>
    </row>
    <row r="47" spans="1:5" x14ac:dyDescent="0.25">
      <c r="A47" s="2" t="s">
        <v>7</v>
      </c>
      <c r="B47" s="2"/>
      <c r="C47" s="2"/>
      <c r="D47" s="2"/>
      <c r="E47" s="2"/>
    </row>
    <row r="48" spans="1:5" x14ac:dyDescent="0.25">
      <c r="A48" s="2" t="s">
        <v>8</v>
      </c>
      <c r="B48" s="2"/>
      <c r="C48" s="2"/>
      <c r="D48" s="2"/>
      <c r="E48" s="2"/>
    </row>
    <row r="49" spans="1:5" x14ac:dyDescent="0.25">
      <c r="A49" s="2" t="s">
        <v>9</v>
      </c>
      <c r="B49" s="2"/>
      <c r="C49" s="2"/>
      <c r="D49" s="2"/>
      <c r="E49" s="2"/>
    </row>
    <row r="50" spans="1:5" x14ac:dyDescent="0.25">
      <c r="A50" s="2" t="s">
        <v>10</v>
      </c>
      <c r="B50" s="2"/>
      <c r="C50" s="2"/>
      <c r="D50" s="2"/>
      <c r="E50" s="2"/>
    </row>
    <row r="51" spans="1:5" x14ac:dyDescent="0.25">
      <c r="A51" s="2" t="s">
        <v>11</v>
      </c>
      <c r="B51" s="2"/>
      <c r="C51" s="2"/>
      <c r="D51" s="2"/>
      <c r="E51" s="2"/>
    </row>
    <row r="52" spans="1:5" x14ac:dyDescent="0.25">
      <c r="A52" s="2" t="s">
        <v>12</v>
      </c>
      <c r="B52" s="2"/>
      <c r="C52" s="2"/>
      <c r="D52" s="2"/>
      <c r="E52" s="2"/>
    </row>
    <row r="53" spans="1:5" x14ac:dyDescent="0.25">
      <c r="A53" s="2" t="s">
        <v>13</v>
      </c>
      <c r="B53" s="2"/>
      <c r="C53" s="2"/>
      <c r="D53" s="2"/>
      <c r="E53" s="2"/>
    </row>
    <row r="54" spans="1:5" x14ac:dyDescent="0.25">
      <c r="A54" s="2" t="s">
        <v>14</v>
      </c>
      <c r="B54" s="2"/>
      <c r="C54" s="2"/>
      <c r="D54" s="2"/>
      <c r="E54" s="2"/>
    </row>
    <row r="55" spans="1:5" x14ac:dyDescent="0.25">
      <c r="A55" s="2" t="s">
        <v>15</v>
      </c>
      <c r="B55" s="2"/>
      <c r="C55" s="2"/>
      <c r="D55" s="2"/>
      <c r="E55" s="2"/>
    </row>
    <row r="56" spans="1:5" x14ac:dyDescent="0.25">
      <c r="A56" s="2" t="s">
        <v>16</v>
      </c>
      <c r="B56" s="2"/>
      <c r="C56" s="2"/>
      <c r="D56" s="2"/>
      <c r="E56" s="2"/>
    </row>
    <row r="57" spans="1:5" x14ac:dyDescent="0.25">
      <c r="A57" s="2" t="s">
        <v>17</v>
      </c>
      <c r="B57" s="2"/>
      <c r="C57" s="2"/>
      <c r="D57" s="2"/>
      <c r="E57" s="2"/>
    </row>
    <row r="58" spans="1:5" x14ac:dyDescent="0.25">
      <c r="A58" s="2" t="s">
        <v>18</v>
      </c>
      <c r="B58" s="2"/>
      <c r="C58" s="2"/>
      <c r="D58" s="2"/>
      <c r="E58" s="2"/>
    </row>
    <row r="59" spans="1:5" x14ac:dyDescent="0.25">
      <c r="A59" s="2" t="s">
        <v>19</v>
      </c>
      <c r="B59" s="2"/>
      <c r="C59" s="2"/>
      <c r="D59" s="2"/>
      <c r="E59" s="2"/>
    </row>
    <row r="63" spans="1:5" x14ac:dyDescent="0.25">
      <c r="A63" s="2" t="s">
        <v>135</v>
      </c>
      <c r="B63" s="2"/>
      <c r="D63" s="2" t="s">
        <v>140</v>
      </c>
      <c r="E63" s="2"/>
    </row>
    <row r="64" spans="1:5" x14ac:dyDescent="0.25">
      <c r="A64" s="2" t="s">
        <v>136</v>
      </c>
      <c r="B64" s="2"/>
      <c r="D64" s="2" t="s">
        <v>141</v>
      </c>
      <c r="E64" s="2"/>
    </row>
    <row r="65" spans="1:5" x14ac:dyDescent="0.25">
      <c r="A65" s="2" t="s">
        <v>137</v>
      </c>
      <c r="B65" s="2"/>
      <c r="D65" s="2" t="s">
        <v>142</v>
      </c>
      <c r="E65" s="2"/>
    </row>
    <row r="66" spans="1:5" x14ac:dyDescent="0.25">
      <c r="A66" s="2" t="s">
        <v>138</v>
      </c>
      <c r="B66" s="2"/>
      <c r="D66" s="12"/>
      <c r="E66" s="12"/>
    </row>
    <row r="67" spans="1:5" x14ac:dyDescent="0.25">
      <c r="A67" s="2" t="s">
        <v>139</v>
      </c>
      <c r="B67" s="2"/>
      <c r="D67" s="12"/>
      <c r="E67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5330-EA67-459B-8A04-1022D20EBBEC}">
  <dimension ref="A11:H66"/>
  <sheetViews>
    <sheetView showGridLines="0" tabSelected="1" workbookViewId="0">
      <pane ySplit="9" topLeftCell="A10" activePane="bottomLeft" state="frozen"/>
      <selection pane="bottomLeft" activeCell="B7" sqref="B7"/>
    </sheetView>
  </sheetViews>
  <sheetFormatPr defaultRowHeight="15" x14ac:dyDescent="0.25"/>
  <cols>
    <col min="1" max="1" width="31" bestFit="1" customWidth="1"/>
    <col min="2" max="2" width="19.140625" bestFit="1" customWidth="1"/>
    <col min="3" max="3" width="24.85546875" bestFit="1" customWidth="1"/>
    <col min="4" max="4" width="35.85546875" bestFit="1" customWidth="1"/>
    <col min="5" max="5" width="47.28515625" bestFit="1" customWidth="1"/>
    <col min="6" max="6" width="20.28515625" bestFit="1" customWidth="1"/>
    <col min="7" max="7" width="13.42578125" bestFit="1" customWidth="1"/>
    <col min="8" max="8" width="11" bestFit="1" customWidth="1"/>
  </cols>
  <sheetData>
    <row r="11" spans="1:6" x14ac:dyDescent="0.25">
      <c r="A11" t="s">
        <v>143</v>
      </c>
      <c r="B11">
        <v>0.185</v>
      </c>
    </row>
    <row r="13" spans="1:6" x14ac:dyDescent="0.25">
      <c r="A13" s="2" t="s">
        <v>150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</row>
    <row r="14" spans="1:6" x14ac:dyDescent="0.25">
      <c r="A14" s="13">
        <v>2020</v>
      </c>
      <c r="B14" s="10">
        <v>0.2</v>
      </c>
      <c r="C14" s="10">
        <v>0.3</v>
      </c>
      <c r="D14" s="10">
        <v>0.1</v>
      </c>
      <c r="E14" s="10">
        <v>0.3</v>
      </c>
      <c r="F14" s="10">
        <v>0.1</v>
      </c>
    </row>
    <row r="15" spans="1:6" x14ac:dyDescent="0.25">
      <c r="A15" s="14"/>
      <c r="B15" s="15"/>
      <c r="C15" s="15"/>
      <c r="D15" s="15"/>
      <c r="E15" s="15"/>
      <c r="F15" s="15"/>
    </row>
    <row r="16" spans="1:6" x14ac:dyDescent="0.25">
      <c r="A16" s="13" t="s">
        <v>151</v>
      </c>
      <c r="B16" s="10"/>
      <c r="C16" s="10"/>
      <c r="D16" s="10"/>
      <c r="E16" s="10"/>
      <c r="F16" s="10"/>
    </row>
    <row r="17" spans="1:8" x14ac:dyDescent="0.25">
      <c r="A17" s="14"/>
      <c r="B17" s="15"/>
      <c r="C17" s="15"/>
      <c r="D17" s="15"/>
      <c r="E17" s="15"/>
      <c r="F17" s="15"/>
    </row>
    <row r="18" spans="1:8" x14ac:dyDescent="0.25">
      <c r="E18" s="12"/>
    </row>
    <row r="19" spans="1:8" x14ac:dyDescent="0.25">
      <c r="A19" s="2" t="s">
        <v>86</v>
      </c>
      <c r="B19" s="2" t="s">
        <v>87</v>
      </c>
      <c r="C19" s="2" t="s">
        <v>127</v>
      </c>
      <c r="D19" s="2" t="s">
        <v>149</v>
      </c>
      <c r="E19" s="12"/>
      <c r="F19" s="7"/>
      <c r="G19" s="7"/>
      <c r="H19" s="7"/>
    </row>
    <row r="20" spans="1:8" x14ac:dyDescent="0.25">
      <c r="A20" s="2" t="s">
        <v>24</v>
      </c>
      <c r="B20" s="2"/>
      <c r="C20" s="2"/>
      <c r="D20" s="2"/>
      <c r="E20" s="12"/>
    </row>
    <row r="21" spans="1:8" x14ac:dyDescent="0.25">
      <c r="A21" s="2" t="s">
        <v>25</v>
      </c>
      <c r="B21" s="2"/>
      <c r="C21" s="2"/>
      <c r="D21" s="2"/>
      <c r="E21" s="12"/>
    </row>
    <row r="22" spans="1:8" x14ac:dyDescent="0.25">
      <c r="A22" s="2" t="s">
        <v>26</v>
      </c>
      <c r="B22" s="2"/>
      <c r="C22" s="2"/>
      <c r="D22" s="2"/>
      <c r="E22" s="12"/>
    </row>
    <row r="23" spans="1:8" x14ac:dyDescent="0.25">
      <c r="A23" s="2" t="s">
        <v>27</v>
      </c>
      <c r="B23" s="2"/>
      <c r="C23" s="2"/>
      <c r="D23" s="2"/>
      <c r="E23" s="12"/>
    </row>
    <row r="24" spans="1:8" x14ac:dyDescent="0.25">
      <c r="A24" s="2" t="s">
        <v>28</v>
      </c>
      <c r="B24" s="2"/>
      <c r="C24" s="2"/>
      <c r="D24" s="2"/>
      <c r="E24" s="12"/>
    </row>
    <row r="25" spans="1:8" x14ac:dyDescent="0.25">
      <c r="A25" s="2" t="s">
        <v>29</v>
      </c>
      <c r="B25" s="2"/>
      <c r="C25" s="2"/>
      <c r="D25" s="2"/>
      <c r="E25" s="12"/>
    </row>
    <row r="26" spans="1:8" x14ac:dyDescent="0.25">
      <c r="A26" s="2" t="s">
        <v>30</v>
      </c>
      <c r="B26" s="2"/>
      <c r="C26" s="2"/>
      <c r="D26" s="2"/>
      <c r="E26" s="12"/>
    </row>
    <row r="27" spans="1:8" x14ac:dyDescent="0.25">
      <c r="A27" s="2" t="s">
        <v>31</v>
      </c>
      <c r="B27" s="2"/>
      <c r="C27" s="2"/>
      <c r="D27" s="2"/>
      <c r="E27" s="12"/>
    </row>
    <row r="28" spans="1:8" x14ac:dyDescent="0.25">
      <c r="A28" s="2" t="s">
        <v>32</v>
      </c>
      <c r="B28" s="2"/>
      <c r="C28" s="2"/>
      <c r="D28" s="2"/>
      <c r="E28" s="12"/>
    </row>
    <row r="29" spans="1:8" x14ac:dyDescent="0.25">
      <c r="A29" s="2" t="s">
        <v>33</v>
      </c>
      <c r="B29" s="2"/>
      <c r="C29" s="2"/>
      <c r="D29" s="2"/>
      <c r="E29" s="12"/>
    </row>
    <row r="30" spans="1:8" x14ac:dyDescent="0.25">
      <c r="A30" s="2" t="s">
        <v>34</v>
      </c>
      <c r="B30" s="2"/>
      <c r="C30" s="2"/>
      <c r="D30" s="2"/>
      <c r="E30" s="12"/>
    </row>
    <row r="31" spans="1:8" x14ac:dyDescent="0.25">
      <c r="A31" s="2" t="s">
        <v>35</v>
      </c>
      <c r="B31" s="2"/>
      <c r="C31" s="2"/>
      <c r="D31" s="2"/>
      <c r="E31" s="12"/>
    </row>
    <row r="32" spans="1:8" x14ac:dyDescent="0.25">
      <c r="A32" s="2" t="s">
        <v>36</v>
      </c>
      <c r="B32" s="2"/>
      <c r="C32" s="2"/>
      <c r="D32" s="2"/>
      <c r="E32" s="12"/>
    </row>
    <row r="33" spans="1:5" x14ac:dyDescent="0.25">
      <c r="A33" s="2" t="s">
        <v>37</v>
      </c>
      <c r="B33" s="2"/>
      <c r="C33" s="2"/>
      <c r="D33" s="2"/>
      <c r="E33" s="12"/>
    </row>
    <row r="34" spans="1:5" x14ac:dyDescent="0.25">
      <c r="A34" s="2" t="s">
        <v>38</v>
      </c>
      <c r="B34" s="2"/>
      <c r="C34" s="2"/>
      <c r="D34" s="2"/>
      <c r="E34" s="12"/>
    </row>
    <row r="35" spans="1:5" x14ac:dyDescent="0.25">
      <c r="A35" s="2" t="s">
        <v>39</v>
      </c>
      <c r="B35" s="2"/>
      <c r="C35" s="2"/>
      <c r="D35" s="2"/>
      <c r="E35" s="12"/>
    </row>
    <row r="36" spans="1:5" x14ac:dyDescent="0.25">
      <c r="A36" s="2" t="s">
        <v>40</v>
      </c>
      <c r="B36" s="2"/>
      <c r="C36" s="2"/>
      <c r="D36" s="2"/>
      <c r="E36" s="12"/>
    </row>
    <row r="37" spans="1:5" x14ac:dyDescent="0.25">
      <c r="A37" s="2" t="s">
        <v>41</v>
      </c>
      <c r="B37" s="2"/>
      <c r="C37" s="2"/>
      <c r="D37" s="2"/>
      <c r="E37" s="12"/>
    </row>
    <row r="38" spans="1:5" x14ac:dyDescent="0.25">
      <c r="E38" s="12"/>
    </row>
    <row r="39" spans="1:5" x14ac:dyDescent="0.25">
      <c r="E39" s="12"/>
    </row>
    <row r="40" spans="1:5" x14ac:dyDescent="0.25">
      <c r="A40" s="2" t="s">
        <v>20</v>
      </c>
      <c r="B40" s="2" t="s">
        <v>152</v>
      </c>
      <c r="C40" s="2" t="s">
        <v>153</v>
      </c>
      <c r="D40" s="2" t="s">
        <v>154</v>
      </c>
      <c r="E40" s="12"/>
    </row>
    <row r="41" spans="1:5" x14ac:dyDescent="0.25">
      <c r="A41" s="2" t="s">
        <v>2</v>
      </c>
      <c r="B41" s="2"/>
      <c r="C41" s="2"/>
      <c r="D41" s="2"/>
      <c r="E41" s="12"/>
    </row>
    <row r="42" spans="1:5" x14ac:dyDescent="0.25">
      <c r="A42" s="2" t="s">
        <v>3</v>
      </c>
      <c r="B42" s="2"/>
      <c r="C42" s="2"/>
      <c r="D42" s="2"/>
      <c r="E42" s="12"/>
    </row>
    <row r="43" spans="1:5" x14ac:dyDescent="0.25">
      <c r="A43" s="2" t="s">
        <v>4</v>
      </c>
      <c r="B43" s="2"/>
      <c r="C43" s="2"/>
      <c r="D43" s="2"/>
      <c r="E43" s="12"/>
    </row>
    <row r="44" spans="1:5" x14ac:dyDescent="0.25">
      <c r="A44" s="2" t="s">
        <v>5</v>
      </c>
      <c r="B44" s="2"/>
      <c r="C44" s="2"/>
      <c r="D44" s="2"/>
      <c r="E44" s="12"/>
    </row>
    <row r="45" spans="1:5" x14ac:dyDescent="0.25">
      <c r="A45" s="2" t="s">
        <v>6</v>
      </c>
      <c r="B45" s="2"/>
      <c r="C45" s="2"/>
      <c r="D45" s="2"/>
      <c r="E45" s="12"/>
    </row>
    <row r="46" spans="1:5" x14ac:dyDescent="0.25">
      <c r="A46" s="2" t="s">
        <v>7</v>
      </c>
      <c r="B46" s="2"/>
      <c r="C46" s="2"/>
      <c r="D46" s="2"/>
      <c r="E46" s="12"/>
    </row>
    <row r="47" spans="1:5" x14ac:dyDescent="0.25">
      <c r="A47" s="2" t="s">
        <v>8</v>
      </c>
      <c r="B47" s="2"/>
      <c r="C47" s="2"/>
      <c r="D47" s="2"/>
      <c r="E47" s="12"/>
    </row>
    <row r="48" spans="1:5" x14ac:dyDescent="0.25">
      <c r="A48" s="2" t="s">
        <v>9</v>
      </c>
      <c r="B48" s="2"/>
      <c r="C48" s="2"/>
      <c r="D48" s="2"/>
      <c r="E48" s="12"/>
    </row>
    <row r="49" spans="1:5" x14ac:dyDescent="0.25">
      <c r="A49" s="2" t="s">
        <v>10</v>
      </c>
      <c r="B49" s="2"/>
      <c r="C49" s="2"/>
      <c r="D49" s="2"/>
      <c r="E49" s="12"/>
    </row>
    <row r="50" spans="1:5" x14ac:dyDescent="0.25">
      <c r="A50" s="2" t="s">
        <v>11</v>
      </c>
      <c r="B50" s="2"/>
      <c r="C50" s="2"/>
      <c r="D50" s="2"/>
      <c r="E50" s="12"/>
    </row>
    <row r="51" spans="1:5" x14ac:dyDescent="0.25">
      <c r="A51" s="2" t="s">
        <v>12</v>
      </c>
      <c r="B51" s="2"/>
      <c r="C51" s="2"/>
      <c r="D51" s="2"/>
      <c r="E51" s="12"/>
    </row>
    <row r="52" spans="1:5" x14ac:dyDescent="0.25">
      <c r="A52" s="2" t="s">
        <v>13</v>
      </c>
      <c r="B52" s="2"/>
      <c r="C52" s="2"/>
      <c r="D52" s="2"/>
      <c r="E52" s="12"/>
    </row>
    <row r="53" spans="1:5" x14ac:dyDescent="0.25">
      <c r="A53" s="2" t="s">
        <v>14</v>
      </c>
      <c r="B53" s="2"/>
      <c r="C53" s="2"/>
      <c r="D53" s="2"/>
      <c r="E53" s="12"/>
    </row>
    <row r="54" spans="1:5" x14ac:dyDescent="0.25">
      <c r="A54" s="2" t="s">
        <v>15</v>
      </c>
      <c r="B54" s="2"/>
      <c r="C54" s="2"/>
      <c r="D54" s="2"/>
      <c r="E54" s="12"/>
    </row>
    <row r="55" spans="1:5" x14ac:dyDescent="0.25">
      <c r="A55" s="2" t="s">
        <v>16</v>
      </c>
      <c r="B55" s="2"/>
      <c r="C55" s="2"/>
      <c r="D55" s="2"/>
      <c r="E55" s="12"/>
    </row>
    <row r="56" spans="1:5" x14ac:dyDescent="0.25">
      <c r="A56" s="2" t="s">
        <v>17</v>
      </c>
      <c r="B56" s="2"/>
      <c r="C56" s="2"/>
      <c r="D56" s="2"/>
      <c r="E56" s="12"/>
    </row>
    <row r="57" spans="1:5" x14ac:dyDescent="0.25">
      <c r="A57" s="2" t="s">
        <v>18</v>
      </c>
      <c r="B57" s="2"/>
      <c r="C57" s="2"/>
      <c r="D57" s="2"/>
      <c r="E57" s="12"/>
    </row>
    <row r="58" spans="1:5" x14ac:dyDescent="0.25">
      <c r="A58" s="2" t="s">
        <v>19</v>
      </c>
      <c r="B58" s="2"/>
      <c r="C58" s="2"/>
      <c r="D58" s="2"/>
      <c r="E58" s="12"/>
    </row>
    <row r="62" spans="1:5" x14ac:dyDescent="0.25">
      <c r="A62" s="2" t="s">
        <v>135</v>
      </c>
      <c r="B62" s="2"/>
      <c r="D62" s="2" t="s">
        <v>156</v>
      </c>
      <c r="E62" s="2"/>
    </row>
    <row r="63" spans="1:5" x14ac:dyDescent="0.25">
      <c r="A63" s="2" t="s">
        <v>136</v>
      </c>
      <c r="B63" s="2"/>
      <c r="D63" s="2" t="s">
        <v>157</v>
      </c>
      <c r="E63" s="2"/>
    </row>
    <row r="64" spans="1:5" x14ac:dyDescent="0.25">
      <c r="A64" s="2" t="s">
        <v>155</v>
      </c>
      <c r="B64" s="2"/>
      <c r="D64" s="2" t="s">
        <v>158</v>
      </c>
      <c r="E64" s="2"/>
    </row>
    <row r="65" spans="1:5" x14ac:dyDescent="0.25">
      <c r="A65" s="12"/>
      <c r="B65" s="12"/>
      <c r="D65" s="12"/>
      <c r="E65" s="12"/>
    </row>
    <row r="66" spans="1:5" x14ac:dyDescent="0.25">
      <c r="A66" s="12"/>
      <c r="B66" s="12"/>
      <c r="D66" s="12"/>
      <c r="E66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napoveda</vt:lpstr>
      <vt:lpstr>datumy</vt:lpstr>
      <vt:lpstr>employee</vt:lpstr>
      <vt:lpstr>data-2019</vt:lpstr>
      <vt:lpstr>data-2020</vt:lpstr>
      <vt:lpstr>cviceni</vt:lpstr>
      <vt:lpstr>ukol</vt:lpstr>
      <vt:lpstr>'data-2020'!bh_family</vt:lpstr>
      <vt:lpstr>bh_family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2020-09-22T04:41:41Z</dcterms:created>
  <dcterms:modified xsi:type="dcterms:W3CDTF">2020-10-04T10:31:51Z</dcterms:modified>
</cp:coreProperties>
</file>