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rgasr\Dropbox\Research\CCF\Endometrial Paper\"/>
    </mc:Choice>
  </mc:AlternateContent>
  <bookViews>
    <workbookView xWindow="-100" yWindow="-100" windowWidth="19390" windowHeight="10990"/>
  </bookViews>
  <sheets>
    <sheet name="Cell Lines" sheetId="1" r:id="rId1"/>
    <sheet name="mRNA expression (RNAseq)_ TP53" sheetId="2" r:id="rId2"/>
    <sheet name="Allelic Frequency" sheetId="3" r:id="rId3"/>
    <sheet name="CCLE mRNA AF Endometrial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4" l="1"/>
  <c r="S6" i="4"/>
  <c r="S7" i="4"/>
  <c r="S8" i="4"/>
  <c r="S9" i="4"/>
  <c r="S10" i="4"/>
  <c r="S11" i="4"/>
  <c r="S12" i="4"/>
  <c r="S13" i="4"/>
  <c r="S14" i="4"/>
  <c r="S15" i="4"/>
  <c r="S4" i="4"/>
  <c r="L2" i="4"/>
  <c r="L4" i="4"/>
  <c r="L5" i="4"/>
  <c r="L6" i="4"/>
  <c r="F7" i="4"/>
  <c r="L7" i="4"/>
  <c r="M7" i="4"/>
  <c r="L8" i="4"/>
  <c r="L9" i="4"/>
  <c r="L10" i="4"/>
  <c r="L12" i="4"/>
  <c r="L13" i="4"/>
  <c r="L14" i="4"/>
  <c r="L15" i="4"/>
  <c r="L17" i="4"/>
  <c r="F18" i="4"/>
  <c r="L18" i="4"/>
  <c r="L21" i="4"/>
  <c r="M21" i="4"/>
  <c r="F22" i="4"/>
  <c r="F24" i="4"/>
  <c r="F26" i="4"/>
  <c r="E1" i="3"/>
  <c r="E3" i="3"/>
  <c r="E4" i="3"/>
  <c r="E5" i="3"/>
  <c r="E6" i="3"/>
  <c r="E7" i="3"/>
  <c r="E8" i="3"/>
  <c r="E9" i="3"/>
  <c r="E11" i="3"/>
  <c r="E12" i="3"/>
  <c r="E13" i="3"/>
  <c r="E14" i="3"/>
  <c r="E16" i="3"/>
  <c r="E17" i="3"/>
  <c r="E20" i="3"/>
  <c r="M3" i="2"/>
  <c r="M12" i="2"/>
  <c r="M21" i="2"/>
</calcChain>
</file>

<file path=xl/sharedStrings.xml><?xml version="1.0" encoding="utf-8"?>
<sst xmlns="http://schemas.openxmlformats.org/spreadsheetml/2006/main" count="467" uniqueCount="147">
  <si>
    <t>AN3CA</t>
  </si>
  <si>
    <t>endometrium</t>
  </si>
  <si>
    <t>carcinoma</t>
  </si>
  <si>
    <t>adenocarcinoma</t>
  </si>
  <si>
    <t>EMEM001</t>
  </si>
  <si>
    <t>SNP-matched-reference</t>
  </si>
  <si>
    <t>EFE184</t>
  </si>
  <si>
    <t>NS</t>
  </si>
  <si>
    <t>RPMI001</t>
  </si>
  <si>
    <t>ESS1</t>
  </si>
  <si>
    <t>carcinosarcoma-malignant_mesodermal_mixed_tumour</t>
  </si>
  <si>
    <t>RPMI003</t>
  </si>
  <si>
    <t>HEC108</t>
  </si>
  <si>
    <t>EMEM002</t>
  </si>
  <si>
    <t>SNP-not-tested</t>
  </si>
  <si>
    <t>HEC151</t>
  </si>
  <si>
    <t>HEC1A</t>
  </si>
  <si>
    <t>MCCOYS5A001</t>
  </si>
  <si>
    <t>HEC1B</t>
  </si>
  <si>
    <t>HEC251</t>
  </si>
  <si>
    <t>HEC265</t>
  </si>
  <si>
    <t>HEC50B</t>
  </si>
  <si>
    <t>HEC59</t>
  </si>
  <si>
    <t>SNP-unconfirmed</t>
  </si>
  <si>
    <t>HEC6</t>
  </si>
  <si>
    <t>IshikawaHeraklio02ER</t>
  </si>
  <si>
    <t>MEM002</t>
  </si>
  <si>
    <t>JHUEM1</t>
  </si>
  <si>
    <t>DMEMF12003</t>
  </si>
  <si>
    <t>JHUEM2</t>
  </si>
  <si>
    <t>DMEMF12004</t>
  </si>
  <si>
    <t>JHUEM3</t>
  </si>
  <si>
    <t>KLE</t>
  </si>
  <si>
    <t>MFE296</t>
  </si>
  <si>
    <t>RPMIMEM002</t>
  </si>
  <si>
    <t>MFE319</t>
  </si>
  <si>
    <t>RPMIMEM001</t>
  </si>
  <si>
    <t>RL952</t>
  </si>
  <si>
    <t>mixed_adenosquamous_carcinoma</t>
  </si>
  <si>
    <t>SNGM</t>
  </si>
  <si>
    <t>HAMSF12002</t>
  </si>
  <si>
    <t>SNU1077</t>
  </si>
  <si>
    <t>SNU685</t>
  </si>
  <si>
    <t>Master_ccl_id</t>
  </si>
  <si>
    <t>Cell Line</t>
  </si>
  <si>
    <t>Site</t>
  </si>
  <si>
    <t>Histology</t>
  </si>
  <si>
    <t>Subhistology</t>
  </si>
  <si>
    <t>Culture_media</t>
  </si>
  <si>
    <t>Snp_fp_status</t>
  </si>
  <si>
    <t>AUC</t>
  </si>
  <si>
    <t>fSCNA</t>
  </si>
  <si>
    <t>p53 mut?</t>
  </si>
  <si>
    <t>Yes</t>
  </si>
  <si>
    <t>Nonsense</t>
  </si>
  <si>
    <t>Misense</t>
  </si>
  <si>
    <t>No</t>
  </si>
  <si>
    <t>Missense</t>
  </si>
  <si>
    <t>Splice Site</t>
  </si>
  <si>
    <t>x</t>
  </si>
  <si>
    <t>X</t>
  </si>
  <si>
    <t>Non/Miss</t>
  </si>
  <si>
    <t>Deletion</t>
  </si>
  <si>
    <t>p.Q167*</t>
  </si>
  <si>
    <t>p.R282W</t>
  </si>
  <si>
    <t>p.I195S</t>
  </si>
  <si>
    <t>p.R273C</t>
  </si>
  <si>
    <t>p.Y220C</t>
  </si>
  <si>
    <t>Mis/Mis</t>
  </si>
  <si>
    <t>p.R248Q</t>
  </si>
  <si>
    <t>p.R273H</t>
  </si>
  <si>
    <t>p.P151H</t>
  </si>
  <si>
    <t>p.R175H</t>
  </si>
  <si>
    <t>AF</t>
  </si>
  <si>
    <t>mRNA</t>
  </si>
  <si>
    <t>JHUEM3_ENDOMETRIUM</t>
  </si>
  <si>
    <t>HEC50B_ENDOMETRIUM</t>
  </si>
  <si>
    <t>ESS1_ENDOMETRIUM</t>
  </si>
  <si>
    <t>SNU685_ENDOMETRIUM</t>
  </si>
  <si>
    <t>ISHIKAWAHERAKLIO02ER_ENDOMETRIUM</t>
  </si>
  <si>
    <t>HEC251_ENDOMETRIUM</t>
  </si>
  <si>
    <t>MFE296_ENDOMETRIUM</t>
  </si>
  <si>
    <t>HEC6_ENDOMETRIUM</t>
  </si>
  <si>
    <t>AN3CA_ENDOMETRIUM</t>
  </si>
  <si>
    <t>HEC265_ENDOMETRIUM</t>
  </si>
  <si>
    <t>SNU1077_ENDOMETRIUM</t>
  </si>
  <si>
    <t>RL952_ENDOMETRIUM</t>
  </si>
  <si>
    <t>HEC59_ENDOMETRIUM</t>
  </si>
  <si>
    <t>HEC108_ENDOMETRIUM</t>
  </si>
  <si>
    <t>JHUEM1_ENDOMETRIUM</t>
  </si>
  <si>
    <t>HEC151_ENDOMETRIUM</t>
  </si>
  <si>
    <t>EFE184_ENDOMETRIUM</t>
  </si>
  <si>
    <t>KLE_ENDOMETRIUM</t>
  </si>
  <si>
    <t>HEC1A_ENDOMETRIUM</t>
  </si>
  <si>
    <t>MFE319_ENDOMETRIUM</t>
  </si>
  <si>
    <t>HEC1B_ENDOMETRIUM</t>
  </si>
  <si>
    <t>JHUEM2_ENDOMETRIUM</t>
  </si>
  <si>
    <t>Splice</t>
  </si>
  <si>
    <t>Non-sense</t>
  </si>
  <si>
    <t>WT</t>
  </si>
  <si>
    <t>Miss/Miss</t>
  </si>
  <si>
    <t>14/24</t>
  </si>
  <si>
    <t>23/16</t>
  </si>
  <si>
    <t>48/0</t>
  </si>
  <si>
    <t>37/0</t>
  </si>
  <si>
    <t>32/1</t>
  </si>
  <si>
    <t>26/34</t>
  </si>
  <si>
    <t>16/43</t>
  </si>
  <si>
    <t>17/22</t>
  </si>
  <si>
    <t>20/26</t>
  </si>
  <si>
    <t>85/3</t>
  </si>
  <si>
    <t>13/23</t>
  </si>
  <si>
    <t>33/26</t>
  </si>
  <si>
    <t>43/36</t>
  </si>
  <si>
    <t>25/48</t>
  </si>
  <si>
    <t>17/19</t>
  </si>
  <si>
    <t>16/17</t>
  </si>
  <si>
    <t>50/2</t>
  </si>
  <si>
    <t>34/1</t>
  </si>
  <si>
    <t>28/2</t>
  </si>
  <si>
    <t>Alt:Ref</t>
  </si>
  <si>
    <t>mRNA Ave</t>
  </si>
  <si>
    <t>p53mRNA</t>
  </si>
  <si>
    <t>MDM2 mRNA</t>
  </si>
  <si>
    <t xml:space="preserve"> R213*/ S241Y</t>
  </si>
  <si>
    <t>NA</t>
  </si>
  <si>
    <t>V218del/V73Wfs</t>
  </si>
  <si>
    <t>D49H/M246V</t>
  </si>
  <si>
    <t>Y220C/R306</t>
  </si>
  <si>
    <t>Missense/Nonsense</t>
  </si>
  <si>
    <t>0.43/0.88</t>
  </si>
  <si>
    <t>0.53/0.47</t>
  </si>
  <si>
    <t>Discrepancy</t>
  </si>
  <si>
    <t>0.5/0.5</t>
  </si>
  <si>
    <t>R213*</t>
  </si>
  <si>
    <t>Missense/Fsdel</t>
  </si>
  <si>
    <t>p.R213Q/S90Pfs*33</t>
  </si>
  <si>
    <t>0.53/0.5</t>
  </si>
  <si>
    <t>MSH2/MSH6</t>
  </si>
  <si>
    <t>0.61/0.34</t>
  </si>
  <si>
    <t>Grade</t>
  </si>
  <si>
    <t>TCGA Cluster</t>
  </si>
  <si>
    <t>Mutation Load</t>
  </si>
  <si>
    <t>MSH2.MSH6</t>
  </si>
  <si>
    <t>POLE</t>
  </si>
  <si>
    <t>R273H</t>
  </si>
  <si>
    <t>MSH2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</si>
</sst>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333333"/>
      <name val="Calibri"/>
      <family val="2"/>
      <scheme val="minor"/>
    </font>
    <font>
      <sz val="11"/>
      <color rgb="FF333333"/>
      <name val="Helvetica Neue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7" fillId="0" borderId="0" xfId="0" applyFont="1"/>
    <xf numFmtId="49" fontId="8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9" fillId="0" borderId="0" xfId="0" applyFont="1"/>
    <xf numFmtId="164" fontId="0" fillId="0" borderId="0" xfId="0" applyNumberFormat="1"/>
    <xf numFmtId="20" fontId="0" fillId="0" borderId="0" xfId="0" applyNumberFormat="1"/>
    <xf numFmtId="22" fontId="10" fillId="0" borderId="0" xfId="0" applyNumberFormat="1" applyFont="1"/>
    <xf numFmtId="20" fontId="10" fillId="0" borderId="0" xfId="0" applyNumberFormat="1" applyFont="1"/>
    <xf numFmtId="0" fontId="10" fillId="0" borderId="0" xfId="0" applyFont="1"/>
    <xf numFmtId="0" fontId="1" fillId="0" borderId="0" xfId="0" applyFont="1"/>
    <xf numFmtId="0" fontId="3" fillId="0" borderId="0" xfId="0" applyFont="1" applyBorder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SCNA versus AUC Radiation</a:t>
            </a:r>
          </a:p>
        </c:rich>
      </c:tx>
      <c:layout>
        <c:manualLayout>
          <c:xMode val="edge"/>
          <c:yMode val="edge"/>
          <c:x val="0.28187489063867016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'Cell Lines'!$H$2:$H$24</c:f>
              <c:numCache>
                <c:formatCode>General</c:formatCode>
                <c:ptCount val="23"/>
                <c:pt idx="0">
                  <c:v>1.0329999999999999</c:v>
                </c:pt>
                <c:pt idx="1">
                  <c:v>1.1779999999999999</c:v>
                </c:pt>
                <c:pt idx="2">
                  <c:v>1.1830000000000001</c:v>
                </c:pt>
                <c:pt idx="3">
                  <c:v>1.2210000000000001</c:v>
                </c:pt>
                <c:pt idx="4">
                  <c:v>1.3240000000000001</c:v>
                </c:pt>
                <c:pt idx="5">
                  <c:v>1.444</c:v>
                </c:pt>
                <c:pt idx="6">
                  <c:v>1.5009999999999999</c:v>
                </c:pt>
                <c:pt idx="7">
                  <c:v>1.6579999999999999</c:v>
                </c:pt>
                <c:pt idx="8">
                  <c:v>1.718</c:v>
                </c:pt>
                <c:pt idx="9">
                  <c:v>1.9039999999999999</c:v>
                </c:pt>
                <c:pt idx="10">
                  <c:v>2.044</c:v>
                </c:pt>
                <c:pt idx="11">
                  <c:v>2.3570000000000002</c:v>
                </c:pt>
                <c:pt idx="12">
                  <c:v>2.5270000000000001</c:v>
                </c:pt>
                <c:pt idx="13">
                  <c:v>2.5449999999999999</c:v>
                </c:pt>
                <c:pt idx="14">
                  <c:v>2.722</c:v>
                </c:pt>
                <c:pt idx="15">
                  <c:v>2.7850000000000001</c:v>
                </c:pt>
                <c:pt idx="16">
                  <c:v>2.802</c:v>
                </c:pt>
                <c:pt idx="17">
                  <c:v>2.8759999999999999</c:v>
                </c:pt>
                <c:pt idx="18">
                  <c:v>3.07</c:v>
                </c:pt>
                <c:pt idx="19">
                  <c:v>3.22</c:v>
                </c:pt>
                <c:pt idx="20">
                  <c:v>3.2549999999999999</c:v>
                </c:pt>
                <c:pt idx="21">
                  <c:v>4.4029999999999996</c:v>
                </c:pt>
                <c:pt idx="22">
                  <c:v>4.8490000000000002</c:v>
                </c:pt>
              </c:numCache>
            </c:numRef>
          </c:xVal>
          <c:yVal>
            <c:numRef>
              <c:f>'Cell Lines'!$K$2:$K$24</c:f>
              <c:numCache>
                <c:formatCode>General</c:formatCode>
                <c:ptCount val="23"/>
                <c:pt idx="0">
                  <c:v>8.5500000000000007E-2</c:v>
                </c:pt>
                <c:pt idx="1">
                  <c:v>0.19</c:v>
                </c:pt>
                <c:pt idx="2">
                  <c:v>7.9399999999999998E-2</c:v>
                </c:pt>
                <c:pt idx="3">
                  <c:v>0.115</c:v>
                </c:pt>
                <c:pt idx="4">
                  <c:v>0.122</c:v>
                </c:pt>
                <c:pt idx="5">
                  <c:v>2.9399999999999999E-2</c:v>
                </c:pt>
                <c:pt idx="6">
                  <c:v>8.0100000000000005E-2</c:v>
                </c:pt>
                <c:pt idx="7">
                  <c:v>3.15E-2</c:v>
                </c:pt>
                <c:pt idx="8">
                  <c:v>0.41799999999999998</c:v>
                </c:pt>
                <c:pt idx="9">
                  <c:v>0.46200000000000002</c:v>
                </c:pt>
                <c:pt idx="10">
                  <c:v>2.53E-2</c:v>
                </c:pt>
                <c:pt idx="11">
                  <c:v>8.7400000000000005E-2</c:v>
                </c:pt>
                <c:pt idx="12">
                  <c:v>0.22700000000000001</c:v>
                </c:pt>
                <c:pt idx="13">
                  <c:v>0.20399999999999999</c:v>
                </c:pt>
                <c:pt idx="14">
                  <c:v>0.81</c:v>
                </c:pt>
                <c:pt idx="15">
                  <c:v>0.38700000000000001</c:v>
                </c:pt>
                <c:pt idx="16">
                  <c:v>0.28000000000000003</c:v>
                </c:pt>
                <c:pt idx="17">
                  <c:v>0.60199999999999998</c:v>
                </c:pt>
                <c:pt idx="18">
                  <c:v>2.5899999999999999E-2</c:v>
                </c:pt>
                <c:pt idx="19">
                  <c:v>0.748</c:v>
                </c:pt>
                <c:pt idx="20">
                  <c:v>0.56499999999999995</c:v>
                </c:pt>
                <c:pt idx="21">
                  <c:v>0.26900000000000002</c:v>
                </c:pt>
                <c:pt idx="22">
                  <c:v>0.46800000000000003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DCD-F748-85DE-0AAD0B078D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'Cell Lines'!$H$2:$H$24</c:f>
              <c:numCache>
                <c:formatCode>General</c:formatCode>
                <c:ptCount val="23"/>
                <c:pt idx="0">
                  <c:v>1.0329999999999999</c:v>
                </c:pt>
                <c:pt idx="1">
                  <c:v>1.1779999999999999</c:v>
                </c:pt>
                <c:pt idx="2">
                  <c:v>1.1830000000000001</c:v>
                </c:pt>
                <c:pt idx="3">
                  <c:v>1.2210000000000001</c:v>
                </c:pt>
                <c:pt idx="4">
                  <c:v>1.3240000000000001</c:v>
                </c:pt>
                <c:pt idx="5">
                  <c:v>1.444</c:v>
                </c:pt>
                <c:pt idx="6">
                  <c:v>1.5009999999999999</c:v>
                </c:pt>
                <c:pt idx="7">
                  <c:v>1.6579999999999999</c:v>
                </c:pt>
                <c:pt idx="8">
                  <c:v>1.718</c:v>
                </c:pt>
                <c:pt idx="9">
                  <c:v>1.9039999999999999</c:v>
                </c:pt>
                <c:pt idx="10">
                  <c:v>2.044</c:v>
                </c:pt>
                <c:pt idx="11">
                  <c:v>2.3570000000000002</c:v>
                </c:pt>
                <c:pt idx="12">
                  <c:v>2.5270000000000001</c:v>
                </c:pt>
                <c:pt idx="13">
                  <c:v>2.5449999999999999</c:v>
                </c:pt>
                <c:pt idx="14">
                  <c:v>2.722</c:v>
                </c:pt>
                <c:pt idx="15">
                  <c:v>2.7850000000000001</c:v>
                </c:pt>
                <c:pt idx="16">
                  <c:v>2.802</c:v>
                </c:pt>
                <c:pt idx="17">
                  <c:v>2.8759999999999999</c:v>
                </c:pt>
                <c:pt idx="18">
                  <c:v>3.07</c:v>
                </c:pt>
                <c:pt idx="19">
                  <c:v>3.22</c:v>
                </c:pt>
                <c:pt idx="20">
                  <c:v>3.2549999999999999</c:v>
                </c:pt>
                <c:pt idx="21">
                  <c:v>4.4029999999999996</c:v>
                </c:pt>
                <c:pt idx="22">
                  <c:v>4.8490000000000002</c:v>
                </c:pt>
              </c:numCache>
            </c:numRef>
          </c:xVal>
          <c:yVal>
            <c:numRef>
              <c:f>'Cell Lines'!$K$2:$K$24</c:f>
              <c:numCache>
                <c:formatCode>General</c:formatCode>
                <c:ptCount val="23"/>
                <c:pt idx="0">
                  <c:v>8.5500000000000007E-2</c:v>
                </c:pt>
                <c:pt idx="1">
                  <c:v>0.19</c:v>
                </c:pt>
                <c:pt idx="2">
                  <c:v>7.9399999999999998E-2</c:v>
                </c:pt>
                <c:pt idx="3">
                  <c:v>0.115</c:v>
                </c:pt>
                <c:pt idx="4">
                  <c:v>0.122</c:v>
                </c:pt>
                <c:pt idx="5">
                  <c:v>2.9399999999999999E-2</c:v>
                </c:pt>
                <c:pt idx="6">
                  <c:v>8.0100000000000005E-2</c:v>
                </c:pt>
                <c:pt idx="7">
                  <c:v>3.15E-2</c:v>
                </c:pt>
                <c:pt idx="8">
                  <c:v>0.41799999999999998</c:v>
                </c:pt>
                <c:pt idx="9">
                  <c:v>0.46200000000000002</c:v>
                </c:pt>
                <c:pt idx="10">
                  <c:v>2.53E-2</c:v>
                </c:pt>
                <c:pt idx="11">
                  <c:v>8.7400000000000005E-2</c:v>
                </c:pt>
                <c:pt idx="12">
                  <c:v>0.22700000000000001</c:v>
                </c:pt>
                <c:pt idx="13">
                  <c:v>0.20399999999999999</c:v>
                </c:pt>
                <c:pt idx="14">
                  <c:v>0.81</c:v>
                </c:pt>
                <c:pt idx="15">
                  <c:v>0.38700000000000001</c:v>
                </c:pt>
                <c:pt idx="16">
                  <c:v>0.28000000000000003</c:v>
                </c:pt>
                <c:pt idx="17">
                  <c:v>0.60199999999999998</c:v>
                </c:pt>
                <c:pt idx="18">
                  <c:v>2.5899999999999999E-2</c:v>
                </c:pt>
                <c:pt idx="19">
                  <c:v>0.748</c:v>
                </c:pt>
                <c:pt idx="20">
                  <c:v>0.56499999999999995</c:v>
                </c:pt>
                <c:pt idx="21">
                  <c:v>0.26900000000000002</c:v>
                </c:pt>
                <c:pt idx="22">
                  <c:v>0.46800000000000003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CD-F748-85DE-0AAD0B07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80568"/>
        <c:axId val="658777040"/>
      </c:scatterChart>
      <c:valAx>
        <c:axId val="65878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7040"/>
        <c:crosses val="autoZero"/>
        <c:crossBetween val="midCat"/>
      </c:valAx>
      <c:valAx>
        <c:axId val="6587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056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versus AUC Radiation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'Cell Lines'!$L$1</c:f>
              <c:strCache>
                <c:ptCount val="1"/>
                <c:pt idx="0">
                  <c:v>Mutation 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0297244094488189E-2"/>
                  <c:y val="-0.23687124732870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'Cell Lines'!$H$2:$H$40</c:f>
              <c:numCache>
                <c:formatCode>General</c:formatCode>
                <c:ptCount val="39"/>
                <c:pt idx="0">
                  <c:v>1.0329999999999999</c:v>
                </c:pt>
                <c:pt idx="1">
                  <c:v>1.1779999999999999</c:v>
                </c:pt>
                <c:pt idx="2">
                  <c:v>1.1830000000000001</c:v>
                </c:pt>
                <c:pt idx="3">
                  <c:v>1.2210000000000001</c:v>
                </c:pt>
                <c:pt idx="4">
                  <c:v>1.3240000000000001</c:v>
                </c:pt>
                <c:pt idx="5">
                  <c:v>1.444</c:v>
                </c:pt>
                <c:pt idx="6">
                  <c:v>1.5009999999999999</c:v>
                </c:pt>
                <c:pt idx="7">
                  <c:v>1.6579999999999999</c:v>
                </c:pt>
                <c:pt idx="8">
                  <c:v>1.718</c:v>
                </c:pt>
                <c:pt idx="9">
                  <c:v>1.9039999999999999</c:v>
                </c:pt>
                <c:pt idx="10">
                  <c:v>2.044</c:v>
                </c:pt>
                <c:pt idx="11">
                  <c:v>2.3570000000000002</c:v>
                </c:pt>
                <c:pt idx="12">
                  <c:v>2.5270000000000001</c:v>
                </c:pt>
                <c:pt idx="13">
                  <c:v>2.5449999999999999</c:v>
                </c:pt>
                <c:pt idx="14">
                  <c:v>2.722</c:v>
                </c:pt>
                <c:pt idx="15">
                  <c:v>2.7850000000000001</c:v>
                </c:pt>
                <c:pt idx="16">
                  <c:v>2.802</c:v>
                </c:pt>
                <c:pt idx="17">
                  <c:v>2.8759999999999999</c:v>
                </c:pt>
                <c:pt idx="18">
                  <c:v>3.07</c:v>
                </c:pt>
                <c:pt idx="19">
                  <c:v>3.22</c:v>
                </c:pt>
                <c:pt idx="20">
                  <c:v>3.2549999999999999</c:v>
                </c:pt>
                <c:pt idx="21">
                  <c:v>4.4029999999999996</c:v>
                </c:pt>
                <c:pt idx="22">
                  <c:v>4.8490000000000002</c:v>
                </c:pt>
              </c:numCache>
            </c:numRef>
          </c:xVal>
          <c:yVal>
            <c:numRef>
              <c:f>'Cell Lines'!$L$2:$L$40</c:f>
              <c:numCache>
                <c:formatCode>General</c:formatCode>
                <c:ptCount val="39"/>
                <c:pt idx="0">
                  <c:v>1171</c:v>
                </c:pt>
                <c:pt idx="1">
                  <c:v>138</c:v>
                </c:pt>
                <c:pt idx="2">
                  <c:v>268</c:v>
                </c:pt>
                <c:pt idx="3">
                  <c:v>300</c:v>
                </c:pt>
                <c:pt idx="4">
                  <c:v>314</c:v>
                </c:pt>
                <c:pt idx="5">
                  <c:v>381</c:v>
                </c:pt>
                <c:pt idx="6">
                  <c:v>207</c:v>
                </c:pt>
                <c:pt idx="7">
                  <c:v>278</c:v>
                </c:pt>
                <c:pt idx="8">
                  <c:v>70</c:v>
                </c:pt>
                <c:pt idx="9">
                  <c:v>504</c:v>
                </c:pt>
                <c:pt idx="10">
                  <c:v>123</c:v>
                </c:pt>
                <c:pt idx="11">
                  <c:v>138</c:v>
                </c:pt>
                <c:pt idx="12">
                  <c:v>249</c:v>
                </c:pt>
                <c:pt idx="13">
                  <c:v>365</c:v>
                </c:pt>
                <c:pt idx="14">
                  <c:v>22</c:v>
                </c:pt>
                <c:pt idx="15">
                  <c:v>1060</c:v>
                </c:pt>
                <c:pt idx="16">
                  <c:v>718</c:v>
                </c:pt>
                <c:pt idx="17">
                  <c:v>324</c:v>
                </c:pt>
                <c:pt idx="18">
                  <c:v>506</c:v>
                </c:pt>
                <c:pt idx="19">
                  <c:v>45</c:v>
                </c:pt>
                <c:pt idx="20">
                  <c:v>30</c:v>
                </c:pt>
                <c:pt idx="22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CD-3144-B804-A752ACF5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81352"/>
        <c:axId val="658782528"/>
      </c:scatterChart>
      <c:valAx>
        <c:axId val="65878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 Radiation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2528"/>
        <c:crosses val="autoZero"/>
        <c:crossBetween val="midCat"/>
      </c:valAx>
      <c:valAx>
        <c:axId val="658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p53 mRNA</a:t>
            </a:r>
            <a:r>
              <a:rPr lang="en-US" baseline="0"/>
              <a:t> versus AUC Radiation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775371828521434E-2"/>
                  <c:y val="7.6463619130941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'Cell Lines'!$H$2:$H$24</c:f>
              <c:numCache>
                <c:formatCode>General</c:formatCode>
                <c:ptCount val="23"/>
                <c:pt idx="0">
                  <c:v>1.0329999999999999</c:v>
                </c:pt>
                <c:pt idx="1">
                  <c:v>1.1779999999999999</c:v>
                </c:pt>
                <c:pt idx="2">
                  <c:v>1.1830000000000001</c:v>
                </c:pt>
                <c:pt idx="3">
                  <c:v>1.2210000000000001</c:v>
                </c:pt>
                <c:pt idx="4">
                  <c:v>1.3240000000000001</c:v>
                </c:pt>
                <c:pt idx="5">
                  <c:v>1.444</c:v>
                </c:pt>
                <c:pt idx="6">
                  <c:v>1.5009999999999999</c:v>
                </c:pt>
                <c:pt idx="7">
                  <c:v>1.6579999999999999</c:v>
                </c:pt>
                <c:pt idx="8">
                  <c:v>1.718</c:v>
                </c:pt>
                <c:pt idx="9">
                  <c:v>1.9039999999999999</c:v>
                </c:pt>
                <c:pt idx="10">
                  <c:v>2.044</c:v>
                </c:pt>
                <c:pt idx="11">
                  <c:v>2.3570000000000002</c:v>
                </c:pt>
                <c:pt idx="12">
                  <c:v>2.5270000000000001</c:v>
                </c:pt>
                <c:pt idx="13">
                  <c:v>2.5449999999999999</c:v>
                </c:pt>
                <c:pt idx="14">
                  <c:v>2.722</c:v>
                </c:pt>
                <c:pt idx="15">
                  <c:v>2.7850000000000001</c:v>
                </c:pt>
                <c:pt idx="16">
                  <c:v>2.802</c:v>
                </c:pt>
                <c:pt idx="17">
                  <c:v>2.8759999999999999</c:v>
                </c:pt>
                <c:pt idx="18">
                  <c:v>3.07</c:v>
                </c:pt>
                <c:pt idx="19">
                  <c:v>3.22</c:v>
                </c:pt>
                <c:pt idx="20">
                  <c:v>3.2549999999999999</c:v>
                </c:pt>
                <c:pt idx="21">
                  <c:v>4.4029999999999996</c:v>
                </c:pt>
                <c:pt idx="22">
                  <c:v>4.8490000000000002</c:v>
                </c:pt>
              </c:numCache>
            </c:numRef>
          </c:xVal>
          <c:yVal>
            <c:numRef>
              <c:f>'Cell Lines'!$S$2:$S$24</c:f>
              <c:numCache>
                <c:formatCode>General</c:formatCode>
                <c:ptCount val="23"/>
                <c:pt idx="0">
                  <c:v>3.8146897320000002</c:v>
                </c:pt>
                <c:pt idx="1">
                  <c:v>5.573076565</c:v>
                </c:pt>
                <c:pt idx="2">
                  <c:v>5.62392479149986</c:v>
                </c:pt>
                <c:pt idx="3">
                  <c:v>4.6489211340000001</c:v>
                </c:pt>
                <c:pt idx="4">
                  <c:v>3.645713287</c:v>
                </c:pt>
                <c:pt idx="5">
                  <c:v>4.9232465010000004</c:v>
                </c:pt>
                <c:pt idx="6">
                  <c:v>4.8035358859999997</c:v>
                </c:pt>
                <c:pt idx="7">
                  <c:v>4.2589460939999997</c:v>
                </c:pt>
                <c:pt idx="8">
                  <c:v>2.213367248</c:v>
                </c:pt>
                <c:pt idx="9">
                  <c:v>4.182175033</c:v>
                </c:pt>
                <c:pt idx="10">
                  <c:v>4.1696121880000003</c:v>
                </c:pt>
                <c:pt idx="11">
                  <c:v>2.7819942709999999</c:v>
                </c:pt>
                <c:pt idx="12">
                  <c:v>4.1983045959999998</c:v>
                </c:pt>
                <c:pt idx="13">
                  <c:v>5.31214108</c:v>
                </c:pt>
                <c:pt idx="14">
                  <c:v>5.033517271</c:v>
                </c:pt>
                <c:pt idx="15">
                  <c:v>4.7591324579999998</c:v>
                </c:pt>
                <c:pt idx="16">
                  <c:v>4.6853405969999997</c:v>
                </c:pt>
                <c:pt idx="17">
                  <c:v>5.550967376</c:v>
                </c:pt>
                <c:pt idx="18">
                  <c:v>5.5504912859999997</c:v>
                </c:pt>
                <c:pt idx="19">
                  <c:v>3.291849681</c:v>
                </c:pt>
                <c:pt idx="20">
                  <c:v>4.4596857549999998</c:v>
                </c:pt>
                <c:pt idx="21">
                  <c:v>1.5652939850000001</c:v>
                </c:pt>
                <c:pt idx="22">
                  <c:v>4.9373861239999997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DF-9646-A70F-D9DB15B1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12968"/>
        <c:axId val="222814928"/>
      </c:scatterChart>
      <c:valAx>
        <c:axId val="22281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14928"/>
        <c:crosses val="autoZero"/>
        <c:crossBetween val="midCat"/>
      </c:valAx>
      <c:valAx>
        <c:axId val="222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p53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1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versus MDM2</a:t>
            </a:r>
            <a:r>
              <a:rPr lang="en-US" baseline="0"/>
              <a:t> mRNA</a:t>
            </a:r>
            <a:endParaRPr lang="en-US"/>
          </a:p>
        </c:rich>
      </c:tx>
      <c:layout>
        <c:manualLayout>
          <c:xMode val="edge"/>
          <c:yMode val="edge"/>
          <c:x val="0.28187489063867016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'Cell Lines'!$H$2:$H$24</c:f>
              <c:numCache>
                <c:formatCode>General</c:formatCode>
                <c:ptCount val="23"/>
                <c:pt idx="0">
                  <c:v>1.0329999999999999</c:v>
                </c:pt>
                <c:pt idx="1">
                  <c:v>1.1779999999999999</c:v>
                </c:pt>
                <c:pt idx="2">
                  <c:v>1.1830000000000001</c:v>
                </c:pt>
                <c:pt idx="3">
                  <c:v>1.2210000000000001</c:v>
                </c:pt>
                <c:pt idx="4">
                  <c:v>1.3240000000000001</c:v>
                </c:pt>
                <c:pt idx="5">
                  <c:v>1.444</c:v>
                </c:pt>
                <c:pt idx="6">
                  <c:v>1.5009999999999999</c:v>
                </c:pt>
                <c:pt idx="7">
                  <c:v>1.6579999999999999</c:v>
                </c:pt>
                <c:pt idx="8">
                  <c:v>1.718</c:v>
                </c:pt>
                <c:pt idx="9">
                  <c:v>1.9039999999999999</c:v>
                </c:pt>
                <c:pt idx="10">
                  <c:v>2.044</c:v>
                </c:pt>
                <c:pt idx="11">
                  <c:v>2.3570000000000002</c:v>
                </c:pt>
                <c:pt idx="12">
                  <c:v>2.5270000000000001</c:v>
                </c:pt>
                <c:pt idx="13">
                  <c:v>2.5449999999999999</c:v>
                </c:pt>
                <c:pt idx="14">
                  <c:v>2.722</c:v>
                </c:pt>
                <c:pt idx="15">
                  <c:v>2.7850000000000001</c:v>
                </c:pt>
                <c:pt idx="16">
                  <c:v>2.802</c:v>
                </c:pt>
                <c:pt idx="17">
                  <c:v>2.8759999999999999</c:v>
                </c:pt>
                <c:pt idx="18">
                  <c:v>3.07</c:v>
                </c:pt>
                <c:pt idx="19">
                  <c:v>3.22</c:v>
                </c:pt>
                <c:pt idx="20">
                  <c:v>3.2549999999999999</c:v>
                </c:pt>
                <c:pt idx="21">
                  <c:v>4.4029999999999996</c:v>
                </c:pt>
                <c:pt idx="22">
                  <c:v>4.8490000000000002</c:v>
                </c:pt>
              </c:numCache>
            </c:numRef>
          </c:xVal>
          <c:yVal>
            <c:numRef>
              <c:f>'Cell Lines'!$T$2:$T$24</c:f>
              <c:numCache>
                <c:formatCode>General</c:formatCode>
                <c:ptCount val="23"/>
                <c:pt idx="0">
                  <c:v>1</c:v>
                </c:pt>
                <c:pt idx="1">
                  <c:v>4.6236825989674104</c:v>
                </c:pt>
                <c:pt idx="2">
                  <c:v>4.9087649514924996</c:v>
                </c:pt>
                <c:pt idx="3">
                  <c:v>4.21965658237293</c:v>
                </c:pt>
                <c:pt idx="4">
                  <c:v>4.6061320408800999</c:v>
                </c:pt>
                <c:pt idx="5">
                  <c:v>5.0739249844889898</c:v>
                </c:pt>
                <c:pt idx="6">
                  <c:v>4.85033031360582</c:v>
                </c:pt>
                <c:pt idx="7">
                  <c:v>4.7722019959203497</c:v>
                </c:pt>
                <c:pt idx="8">
                  <c:v>2.7636294790282898</c:v>
                </c:pt>
                <c:pt idx="9">
                  <c:v>5.5896919449993598</c:v>
                </c:pt>
                <c:pt idx="10">
                  <c:v>3.7111341338424801</c:v>
                </c:pt>
                <c:pt idx="11">
                  <c:v>2.9523500552787598</c:v>
                </c:pt>
                <c:pt idx="12">
                  <c:v>3.5763500954209699</c:v>
                </c:pt>
                <c:pt idx="13">
                  <c:v>2.9661817107158699</c:v>
                </c:pt>
                <c:pt idx="14">
                  <c:v>2.6939545947511099</c:v>
                </c:pt>
                <c:pt idx="15">
                  <c:v>5.0697318112511498</c:v>
                </c:pt>
                <c:pt idx="16">
                  <c:v>4.8096356720358697</c:v>
                </c:pt>
                <c:pt idx="17">
                  <c:v>3.1297516770725302</c:v>
                </c:pt>
                <c:pt idx="18">
                  <c:v>4.1994953252205098</c:v>
                </c:pt>
                <c:pt idx="19">
                  <c:v>2.9489610357831899</c:v>
                </c:pt>
                <c:pt idx="20">
                  <c:v>2.1870819920904099</c:v>
                </c:pt>
                <c:pt idx="21">
                  <c:v>2.94345345430885</c:v>
                </c:pt>
                <c:pt idx="22">
                  <c:v>2.3426062926939299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8C-8346-9FF8-C87D160D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09216"/>
        <c:axId val="226424640"/>
      </c:scatterChart>
      <c:valAx>
        <c:axId val="6465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4640"/>
        <c:crosses val="autoZero"/>
        <c:crossBetween val="midCat"/>
      </c:valAx>
      <c:valAx>
        <c:axId val="2264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mdm2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09216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21168</xdr:colOff>
      <xdr:row>0</xdr:row>
      <xdr:rowOff>201083</xdr:rowOff>
    </xdr:from>
    <xdr:to>
      <xdr:col>26</xdr:col>
      <xdr:colOff>465668</xdr:colOff>
      <xdr:row>14</xdr:row>
      <xdr:rowOff>78316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6DA694C-39DC-2E48-A3C9-61D84D22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626534</xdr:colOff>
      <xdr:row>25</xdr:row>
      <xdr:rowOff>6350</xdr:rowOff>
    </xdr:from>
    <xdr:to>
      <xdr:col>20</xdr:col>
      <xdr:colOff>245534</xdr:colOff>
      <xdr:row>36</xdr:row>
      <xdr:rowOff>105833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E8C7079-C106-BC48-81A1-7EBFF685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63499</xdr:colOff>
      <xdr:row>25</xdr:row>
      <xdr:rowOff>14818</xdr:rowOff>
    </xdr:from>
    <xdr:to>
      <xdr:col>14</xdr:col>
      <xdr:colOff>507999</xdr:colOff>
      <xdr:row>38</xdr:row>
      <xdr:rowOff>143934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43A7C9B5-A31C-B146-B7D7-1D8496B6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767290</xdr:colOff>
      <xdr:row>25</xdr:row>
      <xdr:rowOff>5293</xdr:rowOff>
    </xdr:from>
    <xdr:to>
      <xdr:col>5</xdr:col>
      <xdr:colOff>1211790</xdr:colOff>
      <xdr:row>38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10154A5-F835-4E42-B0D0-00C32F621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72" zoomScaleNormal="120" workbookViewId="0">
      <selection activeCell="Q5" sqref="Q5"/>
    </sheetView>
  </sheetViews>
  <sheetFormatPr defaultColWidth="10.83203125" defaultRowHeight="15.5"/>
  <cols>
    <col min="6" max="6" width="18.5" customWidth="1"/>
  </cols>
  <sheetData>
    <row r="1" spans="1:21" ht="16" thickBot="1">
      <c r="A1" s="2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2" t="s">
        <v>48</v>
      </c>
      <c r="G1" s="2" t="s">
        <v>49</v>
      </c>
      <c r="H1" s="3" t="s">
        <v>50</v>
      </c>
      <c r="I1" s="21" t="s">
        <v>140</v>
      </c>
      <c r="J1" s="21" t="s">
        <v>141</v>
      </c>
      <c r="K1" s="4" t="s">
        <v>51</v>
      </c>
      <c r="L1" s="4" t="s">
        <v>142</v>
      </c>
      <c r="M1" s="4" t="s">
        <v>52</v>
      </c>
      <c r="N1" s="22" t="s">
        <v>73</v>
      </c>
      <c r="P1" s="11"/>
      <c r="Q1" s="11"/>
      <c r="R1" s="11"/>
      <c r="S1" t="s">
        <v>122</v>
      </c>
      <c r="T1" t="s">
        <v>123</v>
      </c>
    </row>
    <row r="2" spans="1:21" ht="16" thickTop="1">
      <c r="A2" s="1">
        <v>354</v>
      </c>
      <c r="B2" s="9" t="s">
        <v>19</v>
      </c>
      <c r="C2" s="1" t="s">
        <v>1</v>
      </c>
      <c r="D2" s="1" t="s">
        <v>2</v>
      </c>
      <c r="E2" s="1" t="s">
        <v>3</v>
      </c>
      <c r="F2" s="1" t="s">
        <v>13</v>
      </c>
      <c r="G2" s="1" t="s">
        <v>5</v>
      </c>
      <c r="H2" s="1">
        <v>1.0329999999999999</v>
      </c>
      <c r="I2" s="1"/>
      <c r="J2" s="1">
        <v>1</v>
      </c>
      <c r="K2" s="5">
        <v>8.5500000000000007E-2</v>
      </c>
      <c r="L2" s="5">
        <v>1171</v>
      </c>
      <c r="M2" s="8" t="s">
        <v>53</v>
      </c>
      <c r="N2" t="s">
        <v>131</v>
      </c>
      <c r="O2" s="8" t="s">
        <v>61</v>
      </c>
      <c r="P2" s="11" t="s">
        <v>124</v>
      </c>
      <c r="Q2" s="11"/>
      <c r="R2" s="11" t="s">
        <v>144</v>
      </c>
      <c r="S2">
        <v>3.8146897320000002</v>
      </c>
      <c r="T2">
        <v>1</v>
      </c>
    </row>
    <row r="3" spans="1:21">
      <c r="A3" s="1">
        <v>498</v>
      </c>
      <c r="B3" s="10" t="s">
        <v>29</v>
      </c>
      <c r="C3" s="1" t="s">
        <v>1</v>
      </c>
      <c r="D3" s="1" t="s">
        <v>2</v>
      </c>
      <c r="E3" s="1" t="s">
        <v>3</v>
      </c>
      <c r="F3" s="1" t="s">
        <v>30</v>
      </c>
      <c r="G3" s="1" t="s">
        <v>5</v>
      </c>
      <c r="H3" s="1">
        <v>1.1779999999999999</v>
      </c>
      <c r="I3" s="1"/>
      <c r="J3" s="1"/>
      <c r="K3" s="5">
        <v>0.19</v>
      </c>
      <c r="L3" s="5">
        <v>138</v>
      </c>
      <c r="M3" s="8" t="s">
        <v>56</v>
      </c>
      <c r="N3">
        <v>0</v>
      </c>
      <c r="O3" s="8" t="s">
        <v>60</v>
      </c>
      <c r="P3" s="11"/>
      <c r="Q3" s="11"/>
      <c r="R3" s="11"/>
      <c r="S3">
        <v>5.573076565</v>
      </c>
      <c r="T3">
        <v>4.6236825989674104</v>
      </c>
    </row>
    <row r="4" spans="1:21">
      <c r="A4" s="1">
        <v>1074</v>
      </c>
      <c r="B4" s="9" t="s">
        <v>39</v>
      </c>
      <c r="C4" s="1" t="s">
        <v>1</v>
      </c>
      <c r="D4" s="1" t="s">
        <v>2</v>
      </c>
      <c r="E4" s="1" t="s">
        <v>3</v>
      </c>
      <c r="F4" s="1" t="s">
        <v>40</v>
      </c>
      <c r="G4" s="1" t="s">
        <v>5</v>
      </c>
      <c r="H4" s="1">
        <v>1.1830000000000001</v>
      </c>
      <c r="I4" s="1"/>
      <c r="J4" s="1"/>
      <c r="K4" s="5">
        <v>7.9399999999999998E-2</v>
      </c>
      <c r="L4" s="5">
        <v>268</v>
      </c>
      <c r="M4" s="8" t="s">
        <v>56</v>
      </c>
      <c r="N4">
        <v>0</v>
      </c>
      <c r="O4" s="8" t="s">
        <v>60</v>
      </c>
      <c r="P4" s="11"/>
      <c r="Q4" s="11"/>
      <c r="R4" s="11"/>
      <c r="S4">
        <v>5.62392479149986</v>
      </c>
      <c r="T4">
        <v>4.9087649514924996</v>
      </c>
    </row>
    <row r="5" spans="1:21">
      <c r="A5" s="1">
        <v>981</v>
      </c>
      <c r="B5" s="9" t="s">
        <v>37</v>
      </c>
      <c r="C5" s="1" t="s">
        <v>1</v>
      </c>
      <c r="D5" s="1" t="s">
        <v>2</v>
      </c>
      <c r="E5" s="1" t="s">
        <v>38</v>
      </c>
      <c r="F5" s="1" t="s">
        <v>8</v>
      </c>
      <c r="G5" s="1" t="s">
        <v>5</v>
      </c>
      <c r="H5" s="1">
        <v>1.2210000000000001</v>
      </c>
      <c r="I5" s="1"/>
      <c r="J5" s="1">
        <v>2</v>
      </c>
      <c r="K5" s="5">
        <v>0.115</v>
      </c>
      <c r="L5" s="5">
        <v>300</v>
      </c>
      <c r="M5" s="8" t="s">
        <v>53</v>
      </c>
      <c r="N5">
        <v>0.4</v>
      </c>
      <c r="O5" s="8" t="s">
        <v>62</v>
      </c>
      <c r="P5" s="11" t="s">
        <v>126</v>
      </c>
      <c r="Q5" s="11"/>
      <c r="R5" s="11" t="s">
        <v>146</v>
      </c>
      <c r="S5">
        <v>4.6489211340000001</v>
      </c>
      <c r="T5">
        <v>4.21965658237293</v>
      </c>
    </row>
    <row r="6" spans="1:21">
      <c r="A6" s="1">
        <v>479</v>
      </c>
      <c r="B6" s="9" t="s">
        <v>25</v>
      </c>
      <c r="C6" s="1" t="s">
        <v>1</v>
      </c>
      <c r="D6" s="1" t="s">
        <v>2</v>
      </c>
      <c r="E6" s="1" t="s">
        <v>3</v>
      </c>
      <c r="F6" s="1" t="s">
        <v>26</v>
      </c>
      <c r="G6" s="1" t="s">
        <v>14</v>
      </c>
      <c r="H6" s="1">
        <v>1.3240000000000001</v>
      </c>
      <c r="I6" s="1"/>
      <c r="J6" s="1">
        <v>1</v>
      </c>
      <c r="K6" s="5">
        <v>0.122</v>
      </c>
      <c r="L6" s="5">
        <v>314</v>
      </c>
      <c r="M6" s="8" t="s">
        <v>53</v>
      </c>
      <c r="N6" t="s">
        <v>130</v>
      </c>
      <c r="O6" s="8" t="s">
        <v>57</v>
      </c>
      <c r="P6" s="11" t="s">
        <v>127</v>
      </c>
      <c r="Q6" s="11"/>
      <c r="R6" s="11"/>
      <c r="S6">
        <v>3.645713287</v>
      </c>
      <c r="T6">
        <v>4.6061320408800999</v>
      </c>
    </row>
    <row r="7" spans="1:21">
      <c r="A7" s="1">
        <v>351</v>
      </c>
      <c r="B7" s="9" t="s">
        <v>15</v>
      </c>
      <c r="C7" s="1" t="s">
        <v>1</v>
      </c>
      <c r="D7" s="1" t="s">
        <v>2</v>
      </c>
      <c r="E7" s="1" t="s">
        <v>3</v>
      </c>
      <c r="F7" s="1" t="s">
        <v>13</v>
      </c>
      <c r="G7" s="1" t="s">
        <v>5</v>
      </c>
      <c r="H7" s="1">
        <v>1.444</v>
      </c>
      <c r="I7" s="1"/>
      <c r="J7" s="1">
        <v>1</v>
      </c>
      <c r="K7" s="5">
        <v>2.9399999999999999E-2</v>
      </c>
      <c r="L7" s="5">
        <v>381</v>
      </c>
      <c r="M7" s="8" t="s">
        <v>56</v>
      </c>
      <c r="N7">
        <v>0</v>
      </c>
      <c r="O7" s="8" t="s">
        <v>60</v>
      </c>
      <c r="P7" s="11"/>
      <c r="Q7" s="11"/>
      <c r="R7" s="12"/>
      <c r="S7">
        <v>4.9232465010000004</v>
      </c>
      <c r="T7">
        <v>5.0739249844889898</v>
      </c>
      <c r="U7" s="6"/>
    </row>
    <row r="8" spans="1:21">
      <c r="A8" s="1">
        <v>497</v>
      </c>
      <c r="B8" s="10" t="s">
        <v>27</v>
      </c>
      <c r="C8" s="1" t="s">
        <v>1</v>
      </c>
      <c r="D8" s="1" t="s">
        <v>2</v>
      </c>
      <c r="E8" s="1" t="s">
        <v>3</v>
      </c>
      <c r="F8" s="1" t="s">
        <v>28</v>
      </c>
      <c r="G8" s="1" t="s">
        <v>5</v>
      </c>
      <c r="H8" s="1">
        <v>1.5009999999999999</v>
      </c>
      <c r="I8" s="1"/>
      <c r="J8" s="1">
        <v>3</v>
      </c>
      <c r="K8" s="5">
        <v>8.0100000000000005E-2</v>
      </c>
      <c r="L8" s="5">
        <v>207</v>
      </c>
      <c r="M8" s="8" t="s">
        <v>56</v>
      </c>
      <c r="N8">
        <v>0</v>
      </c>
      <c r="O8" s="8" t="s">
        <v>60</v>
      </c>
      <c r="P8" s="11"/>
      <c r="Q8" s="11"/>
      <c r="R8" s="12"/>
      <c r="S8">
        <v>4.8035358859999997</v>
      </c>
      <c r="T8">
        <v>4.85033031360582</v>
      </c>
      <c r="U8" s="6"/>
    </row>
    <row r="9" spans="1:21">
      <c r="A9" s="1">
        <v>355</v>
      </c>
      <c r="B9" s="9" t="s">
        <v>20</v>
      </c>
      <c r="C9" s="1" t="s">
        <v>1</v>
      </c>
      <c r="D9" s="1" t="s">
        <v>2</v>
      </c>
      <c r="E9" s="1" t="s">
        <v>3</v>
      </c>
      <c r="F9" s="1" t="s">
        <v>13</v>
      </c>
      <c r="G9" s="1" t="s">
        <v>14</v>
      </c>
      <c r="H9" s="1">
        <v>1.6579999999999999</v>
      </c>
      <c r="I9" s="1"/>
      <c r="J9" s="1">
        <v>3</v>
      </c>
      <c r="K9" s="5">
        <v>3.15E-2</v>
      </c>
      <c r="L9" s="5">
        <v>278</v>
      </c>
      <c r="M9" s="8" t="s">
        <v>56</v>
      </c>
      <c r="N9">
        <v>0</v>
      </c>
      <c r="O9" s="8" t="s">
        <v>60</v>
      </c>
      <c r="P9" s="11"/>
      <c r="Q9" s="11"/>
      <c r="R9" s="12" t="s">
        <v>144</v>
      </c>
      <c r="S9">
        <v>4.2589460939999997</v>
      </c>
      <c r="T9">
        <v>4.7722019959203497</v>
      </c>
      <c r="U9" s="6"/>
    </row>
    <row r="10" spans="1:21">
      <c r="A10" s="1">
        <v>356</v>
      </c>
      <c r="B10" s="9" t="s">
        <v>21</v>
      </c>
      <c r="C10" s="1" t="s">
        <v>1</v>
      </c>
      <c r="D10" s="1" t="s">
        <v>2</v>
      </c>
      <c r="E10" s="1" t="s">
        <v>3</v>
      </c>
      <c r="F10" s="1" t="s">
        <v>13</v>
      </c>
      <c r="G10" s="1" t="s">
        <v>5</v>
      </c>
      <c r="H10" s="1">
        <v>1.718</v>
      </c>
      <c r="I10" s="1"/>
      <c r="J10" s="1">
        <v>3</v>
      </c>
      <c r="K10" s="5">
        <v>0.41799999999999998</v>
      </c>
      <c r="L10" s="5">
        <v>70</v>
      </c>
      <c r="M10" s="8" t="s">
        <v>56</v>
      </c>
      <c r="N10">
        <v>0</v>
      </c>
      <c r="O10" s="8" t="s">
        <v>59</v>
      </c>
      <c r="P10" s="11"/>
      <c r="Q10" s="11"/>
      <c r="R10" s="12"/>
      <c r="S10">
        <v>2.213367248</v>
      </c>
      <c r="T10">
        <v>2.7636294790282898</v>
      </c>
      <c r="U10" s="6"/>
    </row>
    <row r="11" spans="1:21">
      <c r="A11" s="1">
        <v>358</v>
      </c>
      <c r="B11" s="9" t="s">
        <v>24</v>
      </c>
      <c r="C11" s="1" t="s">
        <v>1</v>
      </c>
      <c r="D11" s="1" t="s">
        <v>2</v>
      </c>
      <c r="E11" s="1" t="s">
        <v>3</v>
      </c>
      <c r="F11" s="1" t="s">
        <v>13</v>
      </c>
      <c r="G11" s="1" t="s">
        <v>5</v>
      </c>
      <c r="H11" s="1">
        <v>1.9039999999999999</v>
      </c>
      <c r="I11" s="1"/>
      <c r="J11" s="1">
        <v>4</v>
      </c>
      <c r="K11" s="5">
        <v>0.46200000000000002</v>
      </c>
      <c r="L11" s="5">
        <v>504</v>
      </c>
      <c r="M11" s="8" t="s">
        <v>56</v>
      </c>
      <c r="N11" t="s">
        <v>125</v>
      </c>
      <c r="O11" s="8" t="s">
        <v>55</v>
      </c>
      <c r="P11" s="11" t="s">
        <v>145</v>
      </c>
      <c r="Q11" s="11"/>
      <c r="R11" s="12"/>
      <c r="S11">
        <v>4.182175033</v>
      </c>
      <c r="T11">
        <v>5.5896919449993598</v>
      </c>
      <c r="U11" s="6" t="s">
        <v>132</v>
      </c>
    </row>
    <row r="12" spans="1:21">
      <c r="A12" s="1">
        <v>671</v>
      </c>
      <c r="B12" s="9" t="s">
        <v>33</v>
      </c>
      <c r="C12" s="1" t="s">
        <v>1</v>
      </c>
      <c r="D12" s="1" t="s">
        <v>2</v>
      </c>
      <c r="E12" s="1" t="s">
        <v>3</v>
      </c>
      <c r="F12" s="1" t="s">
        <v>34</v>
      </c>
      <c r="G12" s="1" t="s">
        <v>5</v>
      </c>
      <c r="H12" s="1">
        <v>2.044</v>
      </c>
      <c r="I12" s="1"/>
      <c r="J12" s="1">
        <v>2</v>
      </c>
      <c r="K12" s="5">
        <v>2.53E-2</v>
      </c>
      <c r="L12" s="5">
        <v>123</v>
      </c>
      <c r="M12" s="8" t="s">
        <v>53</v>
      </c>
      <c r="N12" t="s">
        <v>133</v>
      </c>
      <c r="O12" s="8" t="s">
        <v>129</v>
      </c>
      <c r="P12" s="11" t="s">
        <v>128</v>
      </c>
      <c r="Q12" s="11"/>
      <c r="R12" s="12"/>
      <c r="S12">
        <v>4.1696121880000003</v>
      </c>
      <c r="T12">
        <v>3.7111341338424801</v>
      </c>
      <c r="U12" s="6"/>
    </row>
    <row r="13" spans="1:21">
      <c r="A13" s="1">
        <v>248</v>
      </c>
      <c r="B13" s="9" t="s">
        <v>9</v>
      </c>
      <c r="C13" s="1" t="s">
        <v>1</v>
      </c>
      <c r="D13" s="1" t="s">
        <v>2</v>
      </c>
      <c r="E13" s="1" t="s">
        <v>10</v>
      </c>
      <c r="F13" s="1" t="s">
        <v>11</v>
      </c>
      <c r="G13" s="1" t="s">
        <v>5</v>
      </c>
      <c r="H13" s="1">
        <v>2.3570000000000002</v>
      </c>
      <c r="I13" s="1"/>
      <c r="J13" s="1">
        <v>1</v>
      </c>
      <c r="K13" s="5">
        <v>8.7400000000000005E-2</v>
      </c>
      <c r="L13" s="5">
        <v>138</v>
      </c>
      <c r="M13" s="8" t="s">
        <v>53</v>
      </c>
      <c r="N13">
        <v>1</v>
      </c>
      <c r="O13" s="8" t="s">
        <v>54</v>
      </c>
      <c r="P13" s="11" t="s">
        <v>134</v>
      </c>
      <c r="Q13" s="11"/>
      <c r="R13" s="12" t="s">
        <v>144</v>
      </c>
      <c r="S13">
        <v>2.7819942709999999</v>
      </c>
      <c r="T13">
        <v>2.9523500552787598</v>
      </c>
      <c r="U13" s="6"/>
    </row>
    <row r="14" spans="1:21">
      <c r="A14" s="1">
        <v>50</v>
      </c>
      <c r="B14" s="9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20">
        <v>2.5270000000000001</v>
      </c>
      <c r="I14" s="20"/>
      <c r="J14" s="20">
        <v>2</v>
      </c>
      <c r="K14" s="5">
        <v>0.22700000000000001</v>
      </c>
      <c r="L14" s="5">
        <v>249</v>
      </c>
      <c r="M14" s="8" t="s">
        <v>53</v>
      </c>
      <c r="N14" t="s">
        <v>137</v>
      </c>
      <c r="O14" s="8" t="s">
        <v>135</v>
      </c>
      <c r="P14" s="11" t="s">
        <v>136</v>
      </c>
      <c r="Q14" s="11"/>
      <c r="R14" s="12" t="s">
        <v>143</v>
      </c>
      <c r="S14">
        <v>4.1983045959999998</v>
      </c>
      <c r="T14">
        <v>3.5763500954209699</v>
      </c>
      <c r="U14" s="6"/>
    </row>
    <row r="15" spans="1:21">
      <c r="A15" s="1">
        <v>352</v>
      </c>
      <c r="B15" s="10" t="s">
        <v>16</v>
      </c>
      <c r="C15" s="1" t="s">
        <v>1</v>
      </c>
      <c r="D15" s="1" t="s">
        <v>2</v>
      </c>
      <c r="E15" s="1" t="s">
        <v>3</v>
      </c>
      <c r="F15" s="1" t="s">
        <v>17</v>
      </c>
      <c r="G15" s="1" t="s">
        <v>5</v>
      </c>
      <c r="H15" s="20">
        <v>2.5449999999999999</v>
      </c>
      <c r="I15" s="20"/>
      <c r="J15" s="20">
        <v>4</v>
      </c>
      <c r="K15" s="5">
        <v>0.20399999999999999</v>
      </c>
      <c r="L15" s="5">
        <v>365</v>
      </c>
      <c r="M15" s="8" t="s">
        <v>53</v>
      </c>
      <c r="N15">
        <v>1</v>
      </c>
      <c r="O15" s="8" t="s">
        <v>57</v>
      </c>
      <c r="P15" s="1" t="s">
        <v>69</v>
      </c>
      <c r="Q15" s="1"/>
      <c r="R15" s="13"/>
      <c r="S15">
        <v>5.31214108</v>
      </c>
      <c r="T15">
        <v>2.9661817107158699</v>
      </c>
      <c r="U15" s="6"/>
    </row>
    <row r="16" spans="1:21">
      <c r="A16" s="1">
        <v>534</v>
      </c>
      <c r="B16" s="9" t="s">
        <v>32</v>
      </c>
      <c r="C16" s="1" t="s">
        <v>1</v>
      </c>
      <c r="D16" s="1" t="s">
        <v>2</v>
      </c>
      <c r="E16" s="1" t="s">
        <v>3</v>
      </c>
      <c r="F16" s="1" t="s">
        <v>28</v>
      </c>
      <c r="G16" s="1" t="s">
        <v>14</v>
      </c>
      <c r="H16" s="20">
        <v>2.722</v>
      </c>
      <c r="I16" s="20"/>
      <c r="J16" s="20">
        <v>4</v>
      </c>
      <c r="K16" s="5">
        <v>0.81</v>
      </c>
      <c r="L16" s="5">
        <v>22</v>
      </c>
      <c r="M16" s="8" t="s">
        <v>53</v>
      </c>
      <c r="N16">
        <v>1</v>
      </c>
      <c r="O16" s="8" t="s">
        <v>55</v>
      </c>
      <c r="P16" s="1" t="s">
        <v>72</v>
      </c>
      <c r="Q16" s="1"/>
      <c r="R16" s="1"/>
      <c r="S16">
        <v>5.033517271</v>
      </c>
      <c r="T16">
        <v>2.6939545947511099</v>
      </c>
    </row>
    <row r="17" spans="1:21">
      <c r="A17" s="1">
        <v>350</v>
      </c>
      <c r="B17" s="9" t="s">
        <v>12</v>
      </c>
      <c r="C17" s="1" t="s">
        <v>1</v>
      </c>
      <c r="D17" s="1" t="s">
        <v>2</v>
      </c>
      <c r="E17" s="1" t="s">
        <v>3</v>
      </c>
      <c r="F17" s="1" t="s">
        <v>13</v>
      </c>
      <c r="G17" s="1" t="s">
        <v>14</v>
      </c>
      <c r="H17" s="20">
        <v>2.7850000000000001</v>
      </c>
      <c r="I17" s="20"/>
      <c r="J17" s="20">
        <v>2</v>
      </c>
      <c r="K17" s="5">
        <v>0.38700000000000001</v>
      </c>
      <c r="L17" s="5">
        <v>1060</v>
      </c>
      <c r="M17" s="8" t="s">
        <v>53</v>
      </c>
      <c r="N17">
        <v>0.32</v>
      </c>
      <c r="O17" s="8" t="s">
        <v>57</v>
      </c>
      <c r="P17" s="1" t="s">
        <v>71</v>
      </c>
      <c r="Q17" s="1"/>
      <c r="R17" s="20" t="s">
        <v>138</v>
      </c>
      <c r="S17">
        <v>4.7591324579999998</v>
      </c>
      <c r="T17">
        <v>5.0697318112511498</v>
      </c>
      <c r="U17" t="s">
        <v>138</v>
      </c>
    </row>
    <row r="18" spans="1:21">
      <c r="A18" s="1">
        <v>357</v>
      </c>
      <c r="B18" s="10" t="s">
        <v>22</v>
      </c>
      <c r="C18" s="1" t="s">
        <v>1</v>
      </c>
      <c r="D18" s="1" t="s">
        <v>2</v>
      </c>
      <c r="E18" s="1" t="s">
        <v>3</v>
      </c>
      <c r="F18" s="1" t="s">
        <v>13</v>
      </c>
      <c r="G18" s="1" t="s">
        <v>23</v>
      </c>
      <c r="H18" s="20">
        <v>2.802</v>
      </c>
      <c r="I18" s="20"/>
      <c r="J18" s="20">
        <v>2</v>
      </c>
      <c r="K18" s="5">
        <v>0.28000000000000003</v>
      </c>
      <c r="L18" s="5">
        <v>718</v>
      </c>
      <c r="M18" s="8" t="s">
        <v>53</v>
      </c>
      <c r="N18">
        <v>0.88</v>
      </c>
      <c r="O18" s="8" t="s">
        <v>57</v>
      </c>
      <c r="P18" s="1" t="s">
        <v>70</v>
      </c>
      <c r="Q18" s="1"/>
      <c r="R18" s="1"/>
      <c r="S18">
        <v>4.6853405969999997</v>
      </c>
      <c r="T18">
        <v>4.8096356720358697</v>
      </c>
    </row>
    <row r="19" spans="1:21">
      <c r="A19" s="1">
        <v>353</v>
      </c>
      <c r="B19" s="10" t="s">
        <v>18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20">
        <v>2.8759999999999999</v>
      </c>
      <c r="I19" s="20"/>
      <c r="J19" s="20">
        <v>4</v>
      </c>
      <c r="K19" s="5">
        <v>0.60199999999999998</v>
      </c>
      <c r="L19" s="5">
        <v>324</v>
      </c>
      <c r="M19" s="8" t="s">
        <v>53</v>
      </c>
      <c r="N19">
        <v>0.97</v>
      </c>
      <c r="O19" s="8" t="s">
        <v>57</v>
      </c>
      <c r="P19" s="14" t="s">
        <v>69</v>
      </c>
      <c r="Q19" s="14"/>
      <c r="R19" s="1"/>
      <c r="S19">
        <v>5.550967376</v>
      </c>
      <c r="T19">
        <v>3.1297516770725302</v>
      </c>
    </row>
    <row r="20" spans="1:21">
      <c r="A20" s="1">
        <v>672</v>
      </c>
      <c r="B20" s="10" t="s">
        <v>35</v>
      </c>
      <c r="C20" s="1" t="s">
        <v>1</v>
      </c>
      <c r="D20" s="1" t="s">
        <v>2</v>
      </c>
      <c r="E20" s="1" t="s">
        <v>3</v>
      </c>
      <c r="F20" s="1" t="s">
        <v>36</v>
      </c>
      <c r="G20" s="1" t="s">
        <v>5</v>
      </c>
      <c r="H20" s="20">
        <v>3.07</v>
      </c>
      <c r="I20" s="20"/>
      <c r="J20" s="20">
        <v>4</v>
      </c>
      <c r="K20" s="5">
        <v>2.5899999999999999E-2</v>
      </c>
      <c r="L20" s="5">
        <v>506</v>
      </c>
      <c r="M20" s="8" t="s">
        <v>53</v>
      </c>
      <c r="N20" t="s">
        <v>139</v>
      </c>
      <c r="O20" s="8" t="s">
        <v>68</v>
      </c>
      <c r="P20" s="14" t="s">
        <v>66</v>
      </c>
      <c r="Q20" s="14" t="s">
        <v>67</v>
      </c>
      <c r="S20">
        <v>5.5504912859999997</v>
      </c>
      <c r="T20">
        <v>4.1994953252205098</v>
      </c>
    </row>
    <row r="21" spans="1:21">
      <c r="A21" s="1">
        <v>1119</v>
      </c>
      <c r="B21" s="9" t="s">
        <v>42</v>
      </c>
      <c r="C21" s="1" t="s">
        <v>1</v>
      </c>
      <c r="D21" s="1" t="s">
        <v>2</v>
      </c>
      <c r="E21" s="1" t="s">
        <v>10</v>
      </c>
      <c r="F21" s="1" t="s">
        <v>8</v>
      </c>
      <c r="G21" s="1" t="s">
        <v>5</v>
      </c>
      <c r="H21" s="20">
        <v>3.22</v>
      </c>
      <c r="I21" s="20"/>
      <c r="J21" s="20">
        <v>4</v>
      </c>
      <c r="K21" s="5">
        <v>0.748</v>
      </c>
      <c r="L21" s="5">
        <v>45</v>
      </c>
      <c r="M21" s="8" t="s">
        <v>53</v>
      </c>
      <c r="N21">
        <v>1</v>
      </c>
      <c r="O21" s="8" t="s">
        <v>58</v>
      </c>
      <c r="P21" s="1"/>
      <c r="Q21" s="1"/>
      <c r="R21" s="1"/>
      <c r="S21">
        <v>3.291849681</v>
      </c>
      <c r="T21">
        <v>2.9489610357831899</v>
      </c>
    </row>
    <row r="22" spans="1:21">
      <c r="A22" s="1">
        <v>1081</v>
      </c>
      <c r="B22" s="9" t="s">
        <v>41</v>
      </c>
      <c r="C22" s="1" t="s">
        <v>1</v>
      </c>
      <c r="D22" s="1" t="s">
        <v>2</v>
      </c>
      <c r="E22" s="1" t="s">
        <v>10</v>
      </c>
      <c r="F22" s="1" t="s">
        <v>8</v>
      </c>
      <c r="G22" s="1" t="s">
        <v>5</v>
      </c>
      <c r="H22" s="20">
        <v>3.2549999999999999</v>
      </c>
      <c r="I22" s="20"/>
      <c r="J22" s="20">
        <v>4</v>
      </c>
      <c r="K22" s="5">
        <v>0.56499999999999995</v>
      </c>
      <c r="L22" s="5">
        <v>30</v>
      </c>
      <c r="M22" s="8" t="s">
        <v>53</v>
      </c>
      <c r="N22">
        <v>1</v>
      </c>
      <c r="O22" s="8" t="s">
        <v>57</v>
      </c>
      <c r="P22" s="14" t="s">
        <v>65</v>
      </c>
      <c r="Q22" s="14"/>
      <c r="R22" s="1"/>
      <c r="S22">
        <v>4.4596857549999998</v>
      </c>
      <c r="T22">
        <v>2.1870819920904099</v>
      </c>
    </row>
    <row r="23" spans="1:21">
      <c r="A23" s="1">
        <v>499</v>
      </c>
      <c r="B23" s="9" t="s">
        <v>31</v>
      </c>
      <c r="C23" s="1" t="s">
        <v>1</v>
      </c>
      <c r="D23" s="1" t="s">
        <v>2</v>
      </c>
      <c r="E23" s="1" t="s">
        <v>3</v>
      </c>
      <c r="F23" s="1" t="s">
        <v>30</v>
      </c>
      <c r="G23" s="1" t="s">
        <v>5</v>
      </c>
      <c r="H23" s="20">
        <v>4.4029999999999996</v>
      </c>
      <c r="I23" s="20"/>
      <c r="J23" s="20">
        <v>4</v>
      </c>
      <c r="K23" s="5">
        <v>0.26900000000000002</v>
      </c>
      <c r="L23" s="5"/>
      <c r="M23" s="8" t="s">
        <v>53</v>
      </c>
      <c r="N23" t="s">
        <v>125</v>
      </c>
      <c r="O23" s="8" t="s">
        <v>54</v>
      </c>
      <c r="P23" s="14" t="s">
        <v>63</v>
      </c>
      <c r="Q23" s="14"/>
      <c r="R23" s="1"/>
      <c r="S23">
        <v>1.5652939850000001</v>
      </c>
      <c r="T23">
        <v>2.94345345430885</v>
      </c>
    </row>
    <row r="24" spans="1:21">
      <c r="A24" s="1">
        <v>234</v>
      </c>
      <c r="B24" s="9" t="s">
        <v>6</v>
      </c>
      <c r="C24" s="1" t="s">
        <v>1</v>
      </c>
      <c r="D24" s="1" t="s">
        <v>2</v>
      </c>
      <c r="E24" s="1" t="s">
        <v>7</v>
      </c>
      <c r="F24" s="1" t="s">
        <v>8</v>
      </c>
      <c r="G24" s="1" t="s">
        <v>5</v>
      </c>
      <c r="H24" s="20">
        <v>4.8490000000000002</v>
      </c>
      <c r="I24" s="20"/>
      <c r="J24" s="20">
        <v>4</v>
      </c>
      <c r="K24" s="7">
        <v>0.46800000000000003</v>
      </c>
      <c r="L24" s="7">
        <v>27</v>
      </c>
      <c r="M24" s="8" t="s">
        <v>53</v>
      </c>
      <c r="N24">
        <v>1</v>
      </c>
      <c r="O24" s="8" t="s">
        <v>57</v>
      </c>
      <c r="P24" s="14" t="s">
        <v>64</v>
      </c>
      <c r="Q24" s="14"/>
      <c r="R24" s="1"/>
      <c r="S24">
        <v>4.9373861239999997</v>
      </c>
      <c r="T24">
        <v>2.3426062926939299</v>
      </c>
    </row>
    <row r="31" spans="1:21">
      <c r="L31" s="1"/>
    </row>
  </sheetData>
  <sortState ref="A2:K24">
    <sortCondition ref="H2:H24"/>
  </sortState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I2" sqref="I2:M26"/>
    </sheetView>
  </sheetViews>
  <sheetFormatPr defaultColWidth="10.83203125" defaultRowHeight="15.5"/>
  <cols>
    <col min="1" max="1" width="21.83203125" customWidth="1"/>
  </cols>
  <sheetData>
    <row r="1" spans="1:13">
      <c r="A1" t="s">
        <v>75</v>
      </c>
      <c r="B1">
        <v>1.5652939850000001</v>
      </c>
      <c r="C1" t="s">
        <v>98</v>
      </c>
    </row>
    <row r="2" spans="1:13">
      <c r="A2" t="s">
        <v>76</v>
      </c>
      <c r="B2">
        <v>2.213367248</v>
      </c>
      <c r="C2" t="s">
        <v>99</v>
      </c>
      <c r="I2" t="s">
        <v>76</v>
      </c>
      <c r="J2">
        <v>2.213367248</v>
      </c>
      <c r="K2" t="s">
        <v>99</v>
      </c>
    </row>
    <row r="3" spans="1:13">
      <c r="A3" t="s">
        <v>77</v>
      </c>
      <c r="B3">
        <v>2.7819942709999999</v>
      </c>
      <c r="C3" t="s">
        <v>98</v>
      </c>
      <c r="I3" t="s">
        <v>84</v>
      </c>
      <c r="J3">
        <v>4.2589460939999997</v>
      </c>
      <c r="K3" t="s">
        <v>99</v>
      </c>
      <c r="M3">
        <f>AVERAGE(J2:J5)</f>
        <v>4.2122314482499998</v>
      </c>
    </row>
    <row r="4" spans="1:13">
      <c r="A4" t="s">
        <v>78</v>
      </c>
      <c r="B4">
        <v>3.291849681</v>
      </c>
      <c r="C4" t="s">
        <v>97</v>
      </c>
      <c r="I4" t="s">
        <v>89</v>
      </c>
      <c r="J4">
        <v>4.8035358859999997</v>
      </c>
      <c r="K4" t="s">
        <v>99</v>
      </c>
    </row>
    <row r="5" spans="1:13">
      <c r="A5" t="s">
        <v>79</v>
      </c>
      <c r="B5">
        <v>3.645713287</v>
      </c>
      <c r="C5" t="s">
        <v>57</v>
      </c>
      <c r="I5" t="s">
        <v>96</v>
      </c>
      <c r="J5">
        <v>5.573076565</v>
      </c>
      <c r="K5" t="s">
        <v>99</v>
      </c>
    </row>
    <row r="6" spans="1:13">
      <c r="A6" t="s">
        <v>80</v>
      </c>
      <c r="B6">
        <v>3.8146897320000002</v>
      </c>
      <c r="C6" t="s">
        <v>61</v>
      </c>
    </row>
    <row r="7" spans="1:13">
      <c r="A7" t="s">
        <v>81</v>
      </c>
      <c r="B7">
        <v>4.1696121880000003</v>
      </c>
      <c r="C7" t="s">
        <v>57</v>
      </c>
      <c r="I7" t="s">
        <v>79</v>
      </c>
      <c r="J7">
        <v>3.645713287</v>
      </c>
      <c r="K7" t="s">
        <v>57</v>
      </c>
    </row>
    <row r="8" spans="1:13">
      <c r="A8" t="s">
        <v>82</v>
      </c>
      <c r="B8">
        <v>4.182175033</v>
      </c>
      <c r="C8" t="s">
        <v>57</v>
      </c>
      <c r="I8" t="s">
        <v>81</v>
      </c>
      <c r="J8">
        <v>4.1696121880000003</v>
      </c>
      <c r="K8" t="s">
        <v>57</v>
      </c>
    </row>
    <row r="9" spans="1:13">
      <c r="A9" t="s">
        <v>83</v>
      </c>
      <c r="B9">
        <v>4.1983045959999998</v>
      </c>
      <c r="C9" t="s">
        <v>57</v>
      </c>
      <c r="I9" t="s">
        <v>82</v>
      </c>
      <c r="J9">
        <v>4.182175033</v>
      </c>
      <c r="K9" t="s">
        <v>57</v>
      </c>
    </row>
    <row r="10" spans="1:13">
      <c r="A10" t="s">
        <v>84</v>
      </c>
      <c r="B10">
        <v>4.2589460939999997</v>
      </c>
      <c r="C10" t="s">
        <v>99</v>
      </c>
      <c r="I10" t="s">
        <v>83</v>
      </c>
      <c r="J10">
        <v>4.1983045959999998</v>
      </c>
      <c r="K10" t="s">
        <v>57</v>
      </c>
    </row>
    <row r="11" spans="1:13">
      <c r="A11" t="s">
        <v>85</v>
      </c>
      <c r="B11">
        <v>4.4596857549999998</v>
      </c>
      <c r="C11" t="s">
        <v>57</v>
      </c>
      <c r="I11" t="s">
        <v>85</v>
      </c>
      <c r="J11">
        <v>4.4596857549999998</v>
      </c>
      <c r="K11" t="s">
        <v>57</v>
      </c>
    </row>
    <row r="12" spans="1:13">
      <c r="A12" t="s">
        <v>86</v>
      </c>
      <c r="B12">
        <v>4.6489211340000001</v>
      </c>
      <c r="C12" t="s">
        <v>62</v>
      </c>
      <c r="I12" t="s">
        <v>87</v>
      </c>
      <c r="J12">
        <v>4.6853405969999997</v>
      </c>
      <c r="K12" t="s">
        <v>57</v>
      </c>
      <c r="M12">
        <f>AVERAGE(J7:J19)</f>
        <v>4.7236702732307698</v>
      </c>
    </row>
    <row r="13" spans="1:13">
      <c r="A13" t="s">
        <v>87</v>
      </c>
      <c r="B13">
        <v>4.6853405969999997</v>
      </c>
      <c r="C13" t="s">
        <v>57</v>
      </c>
      <c r="I13" t="s">
        <v>88</v>
      </c>
      <c r="J13">
        <v>4.7591324579999998</v>
      </c>
      <c r="K13" t="s">
        <v>57</v>
      </c>
    </row>
    <row r="14" spans="1:13">
      <c r="A14" t="s">
        <v>88</v>
      </c>
      <c r="B14">
        <v>4.7591324579999998</v>
      </c>
      <c r="C14" t="s">
        <v>57</v>
      </c>
      <c r="I14" t="s">
        <v>90</v>
      </c>
      <c r="J14">
        <v>4.9232465010000004</v>
      </c>
      <c r="K14" t="s">
        <v>57</v>
      </c>
    </row>
    <row r="15" spans="1:13">
      <c r="A15" t="s">
        <v>89</v>
      </c>
      <c r="B15">
        <v>4.8035358859999997</v>
      </c>
      <c r="C15" t="s">
        <v>99</v>
      </c>
      <c r="I15" t="s">
        <v>91</v>
      </c>
      <c r="J15">
        <v>4.9373861239999997</v>
      </c>
      <c r="K15" t="s">
        <v>57</v>
      </c>
    </row>
    <row r="16" spans="1:13">
      <c r="A16" t="s">
        <v>90</v>
      </c>
      <c r="B16">
        <v>4.9232465010000004</v>
      </c>
      <c r="C16" t="s">
        <v>57</v>
      </c>
      <c r="I16" t="s">
        <v>92</v>
      </c>
      <c r="J16">
        <v>5.033517271</v>
      </c>
      <c r="K16" t="s">
        <v>57</v>
      </c>
    </row>
    <row r="17" spans="1:13">
      <c r="A17" t="s">
        <v>91</v>
      </c>
      <c r="B17">
        <v>4.9373861239999997</v>
      </c>
      <c r="C17" t="s">
        <v>57</v>
      </c>
      <c r="I17" t="s">
        <v>93</v>
      </c>
      <c r="J17">
        <v>5.31214108</v>
      </c>
      <c r="K17" t="s">
        <v>57</v>
      </c>
    </row>
    <row r="18" spans="1:13">
      <c r="A18" t="s">
        <v>92</v>
      </c>
      <c r="B18">
        <v>5.033517271</v>
      </c>
      <c r="C18" t="s">
        <v>57</v>
      </c>
      <c r="I18" t="s">
        <v>94</v>
      </c>
      <c r="J18">
        <v>5.5504912859999997</v>
      </c>
      <c r="K18" t="s">
        <v>100</v>
      </c>
    </row>
    <row r="19" spans="1:13">
      <c r="A19" t="s">
        <v>93</v>
      </c>
      <c r="B19">
        <v>5.31214108</v>
      </c>
      <c r="C19" t="s">
        <v>57</v>
      </c>
      <c r="I19" t="s">
        <v>95</v>
      </c>
      <c r="J19">
        <v>5.550967376</v>
      </c>
      <c r="K19" t="s">
        <v>57</v>
      </c>
    </row>
    <row r="20" spans="1:13">
      <c r="A20" t="s">
        <v>94</v>
      </c>
      <c r="B20">
        <v>5.5504912859999997</v>
      </c>
      <c r="C20" t="s">
        <v>100</v>
      </c>
    </row>
    <row r="21" spans="1:13">
      <c r="A21" t="s">
        <v>95</v>
      </c>
      <c r="B21">
        <v>5.550967376</v>
      </c>
      <c r="C21" t="s">
        <v>57</v>
      </c>
      <c r="I21" t="s">
        <v>75</v>
      </c>
      <c r="J21">
        <v>1.5652939850000001</v>
      </c>
      <c r="K21" t="s">
        <v>98</v>
      </c>
      <c r="M21">
        <f>AVERAGE(J21:J22)</f>
        <v>2.1736441279999998</v>
      </c>
    </row>
    <row r="22" spans="1:13">
      <c r="A22" t="s">
        <v>96</v>
      </c>
      <c r="B22">
        <v>5.573076565</v>
      </c>
      <c r="C22" t="s">
        <v>99</v>
      </c>
      <c r="I22" t="s">
        <v>77</v>
      </c>
      <c r="J22">
        <v>2.7819942709999999</v>
      </c>
      <c r="K22" t="s">
        <v>98</v>
      </c>
    </row>
    <row r="24" spans="1:13">
      <c r="I24" t="s">
        <v>78</v>
      </c>
      <c r="J24">
        <v>3.291849681</v>
      </c>
      <c r="K24" t="s">
        <v>97</v>
      </c>
      <c r="M24">
        <v>3.291849681</v>
      </c>
    </row>
    <row r="26" spans="1:13">
      <c r="I26" t="s">
        <v>86</v>
      </c>
      <c r="J26">
        <v>4.6489211340000001</v>
      </c>
      <c r="K26" t="s">
        <v>62</v>
      </c>
      <c r="M26">
        <v>4.6489211340000001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3" sqref="E13"/>
    </sheetView>
  </sheetViews>
  <sheetFormatPr defaultColWidth="10.83203125" defaultRowHeight="15.5"/>
  <cols>
    <col min="2" max="2" width="13.5" style="16" bestFit="1" customWidth="1"/>
    <col min="3" max="3" width="14.83203125" style="1" bestFit="1" customWidth="1"/>
    <col min="5" max="5" width="10.83203125" style="15"/>
  </cols>
  <sheetData>
    <row r="1" spans="1:5">
      <c r="A1" t="s">
        <v>75</v>
      </c>
      <c r="C1" s="18" t="s">
        <v>119</v>
      </c>
      <c r="E1" s="15">
        <f>28/2</f>
        <v>14</v>
      </c>
    </row>
    <row r="2" spans="1:5">
      <c r="A2" t="s">
        <v>76</v>
      </c>
      <c r="C2" s="1" t="s">
        <v>59</v>
      </c>
    </row>
    <row r="3" spans="1:5">
      <c r="A3" t="s">
        <v>77</v>
      </c>
      <c r="C3" s="1" t="s">
        <v>118</v>
      </c>
      <c r="E3" s="15">
        <f>34/1</f>
        <v>34</v>
      </c>
    </row>
    <row r="4" spans="1:5">
      <c r="A4" t="s">
        <v>78</v>
      </c>
      <c r="C4" s="1" t="s">
        <v>117</v>
      </c>
      <c r="E4" s="15">
        <f>50/2</f>
        <v>25</v>
      </c>
    </row>
    <row r="5" spans="1:5">
      <c r="A5" t="s">
        <v>79</v>
      </c>
      <c r="C5" s="1" t="s">
        <v>116</v>
      </c>
      <c r="E5" s="15">
        <f>16/17</f>
        <v>0.94117647058823528</v>
      </c>
    </row>
    <row r="6" spans="1:5">
      <c r="A6" t="s">
        <v>80</v>
      </c>
      <c r="C6" s="1" t="s">
        <v>115</v>
      </c>
      <c r="D6" t="s">
        <v>114</v>
      </c>
      <c r="E6" s="15">
        <f>17/19</f>
        <v>0.89473684210526316</v>
      </c>
    </row>
    <row r="7" spans="1:5">
      <c r="A7" t="s">
        <v>81</v>
      </c>
      <c r="C7" s="17" t="s">
        <v>113</v>
      </c>
      <c r="E7" s="15">
        <f>43/36</f>
        <v>1.1944444444444444</v>
      </c>
    </row>
    <row r="8" spans="1:5">
      <c r="A8" t="s">
        <v>82</v>
      </c>
      <c r="C8" s="1" t="s">
        <v>112</v>
      </c>
      <c r="E8" s="15">
        <f>33/26</f>
        <v>1.2692307692307692</v>
      </c>
    </row>
    <row r="9" spans="1:5">
      <c r="A9" t="s">
        <v>83</v>
      </c>
      <c r="C9" s="1" t="s">
        <v>111</v>
      </c>
      <c r="E9" s="15">
        <f>13/23</f>
        <v>0.56521739130434778</v>
      </c>
    </row>
    <row r="10" spans="1:5">
      <c r="A10" t="s">
        <v>84</v>
      </c>
      <c r="C10" s="1" t="s">
        <v>59</v>
      </c>
    </row>
    <row r="11" spans="1:5">
      <c r="A11" t="s">
        <v>85</v>
      </c>
      <c r="C11" s="1" t="s">
        <v>110</v>
      </c>
      <c r="E11" s="15">
        <f>85/3</f>
        <v>28.333333333333332</v>
      </c>
    </row>
    <row r="12" spans="1:5">
      <c r="A12" t="s">
        <v>86</v>
      </c>
      <c r="C12" s="1" t="s">
        <v>109</v>
      </c>
      <c r="E12" s="15">
        <f>20/26</f>
        <v>0.76923076923076927</v>
      </c>
    </row>
    <row r="13" spans="1:5">
      <c r="A13" t="s">
        <v>87</v>
      </c>
      <c r="C13" s="1" t="s">
        <v>108</v>
      </c>
      <c r="E13" s="15">
        <f>17/22</f>
        <v>0.77272727272727271</v>
      </c>
    </row>
    <row r="14" spans="1:5">
      <c r="A14" t="s">
        <v>88</v>
      </c>
      <c r="C14" s="1" t="s">
        <v>107</v>
      </c>
      <c r="E14" s="15">
        <f>16/43</f>
        <v>0.37209302325581395</v>
      </c>
    </row>
    <row r="15" spans="1:5">
      <c r="A15" t="s">
        <v>89</v>
      </c>
      <c r="C15" s="1" t="s">
        <v>59</v>
      </c>
    </row>
    <row r="16" spans="1:5">
      <c r="A16" t="s">
        <v>90</v>
      </c>
      <c r="C16" s="1" t="s">
        <v>106</v>
      </c>
      <c r="E16" s="15">
        <f>26/34</f>
        <v>0.76470588235294112</v>
      </c>
    </row>
    <row r="17" spans="1:5">
      <c r="A17" t="s">
        <v>91</v>
      </c>
      <c r="C17" s="1" t="s">
        <v>105</v>
      </c>
      <c r="E17" s="15">
        <f>32/1</f>
        <v>32</v>
      </c>
    </row>
    <row r="18" spans="1:5">
      <c r="A18" t="s">
        <v>92</v>
      </c>
      <c r="C18" s="1" t="s">
        <v>104</v>
      </c>
      <c r="E18" s="15">
        <v>37</v>
      </c>
    </row>
    <row r="19" spans="1:5">
      <c r="A19" t="s">
        <v>93</v>
      </c>
      <c r="C19" s="1" t="s">
        <v>103</v>
      </c>
      <c r="E19" s="15">
        <v>48</v>
      </c>
    </row>
    <row r="20" spans="1:5">
      <c r="A20" t="s">
        <v>94</v>
      </c>
      <c r="C20" s="1" t="s">
        <v>102</v>
      </c>
      <c r="D20" t="s">
        <v>101</v>
      </c>
      <c r="E20" s="15">
        <f>23/16</f>
        <v>1.4375</v>
      </c>
    </row>
    <row r="21" spans="1:5">
      <c r="A21" t="s">
        <v>95</v>
      </c>
      <c r="C21" s="1" t="s">
        <v>59</v>
      </c>
    </row>
    <row r="22" spans="1:5">
      <c r="A22" t="s">
        <v>96</v>
      </c>
      <c r="C22" s="1" t="s">
        <v>59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F7" sqref="F7:F21"/>
    </sheetView>
  </sheetViews>
  <sheetFormatPr defaultColWidth="10.83203125" defaultRowHeight="15.5"/>
  <cols>
    <col min="17" max="17" width="11.5" bestFit="1" customWidth="1"/>
  </cols>
  <sheetData>
    <row r="1" spans="1:19">
      <c r="B1" t="s">
        <v>74</v>
      </c>
      <c r="D1" t="s">
        <v>121</v>
      </c>
      <c r="E1" t="s">
        <v>120</v>
      </c>
      <c r="F1" t="s">
        <v>120</v>
      </c>
    </row>
    <row r="2" spans="1:19">
      <c r="A2" t="s">
        <v>76</v>
      </c>
      <c r="B2">
        <v>2.213367248</v>
      </c>
      <c r="C2" t="s">
        <v>99</v>
      </c>
      <c r="H2" t="s">
        <v>75</v>
      </c>
      <c r="I2" s="16"/>
      <c r="J2" s="18" t="s">
        <v>119</v>
      </c>
      <c r="L2" s="15">
        <f>28/2</f>
        <v>14</v>
      </c>
    </row>
    <row r="3" spans="1:19">
      <c r="A3" t="s">
        <v>84</v>
      </c>
      <c r="B3">
        <v>4.2589460939999997</v>
      </c>
      <c r="C3" t="s">
        <v>99</v>
      </c>
      <c r="D3">
        <v>4.2122314482499998</v>
      </c>
      <c r="P3" s="16"/>
      <c r="Q3" s="1"/>
      <c r="S3" s="15"/>
    </row>
    <row r="4" spans="1:19">
      <c r="A4" t="s">
        <v>89</v>
      </c>
      <c r="B4">
        <v>4.8035358859999997</v>
      </c>
      <c r="C4" t="s">
        <v>99</v>
      </c>
      <c r="H4" t="s">
        <v>77</v>
      </c>
      <c r="I4" s="16"/>
      <c r="J4" s="1" t="s">
        <v>118</v>
      </c>
      <c r="L4" s="15">
        <f>34/1</f>
        <v>34</v>
      </c>
      <c r="P4" s="16"/>
      <c r="Q4" s="1">
        <v>16</v>
      </c>
      <c r="R4" s="15">
        <v>17</v>
      </c>
      <c r="S4" s="15">
        <f>Q4/(Q4+R4)</f>
        <v>0.48484848484848486</v>
      </c>
    </row>
    <row r="5" spans="1:19">
      <c r="A5" t="s">
        <v>96</v>
      </c>
      <c r="B5">
        <v>5.573076565</v>
      </c>
      <c r="C5" t="s">
        <v>99</v>
      </c>
      <c r="H5" t="s">
        <v>78</v>
      </c>
      <c r="I5" s="16"/>
      <c r="J5" s="1" t="s">
        <v>117</v>
      </c>
      <c r="L5" s="15">
        <f>50/2</f>
        <v>25</v>
      </c>
      <c r="P5" s="16"/>
      <c r="Q5" s="19">
        <v>43</v>
      </c>
      <c r="R5" s="15">
        <v>36</v>
      </c>
      <c r="S5" s="15">
        <f t="shared" ref="S5:S15" si="0">Q5/(Q5+R5)</f>
        <v>0.54430379746835444</v>
      </c>
    </row>
    <row r="6" spans="1:19">
      <c r="H6" t="s">
        <v>79</v>
      </c>
      <c r="I6" s="16"/>
      <c r="J6" s="1" t="s">
        <v>116</v>
      </c>
      <c r="L6" s="15">
        <f>16/17</f>
        <v>0.94117647058823528</v>
      </c>
      <c r="P6" s="16"/>
      <c r="Q6" s="1">
        <v>33</v>
      </c>
      <c r="R6" s="15">
        <v>26</v>
      </c>
      <c r="S6" s="15">
        <f t="shared" si="0"/>
        <v>0.55932203389830504</v>
      </c>
    </row>
    <row r="7" spans="1:19">
      <c r="A7" t="s">
        <v>79</v>
      </c>
      <c r="B7">
        <v>3.645713287</v>
      </c>
      <c r="C7" t="s">
        <v>57</v>
      </c>
      <c r="E7" s="1" t="s">
        <v>116</v>
      </c>
      <c r="F7" s="15">
        <f>16/17</f>
        <v>0.94117647058823528</v>
      </c>
      <c r="H7" t="s">
        <v>80</v>
      </c>
      <c r="I7" s="16"/>
      <c r="J7" s="1" t="s">
        <v>115</v>
      </c>
      <c r="K7" t="s">
        <v>114</v>
      </c>
      <c r="L7" s="15">
        <f>17/19</f>
        <v>0.89473684210526316</v>
      </c>
      <c r="M7">
        <f>25/48</f>
        <v>0.52083333333333337</v>
      </c>
      <c r="Q7" s="1">
        <v>13</v>
      </c>
      <c r="R7" s="15">
        <v>23</v>
      </c>
      <c r="S7" s="15">
        <f t="shared" si="0"/>
        <v>0.3611111111111111</v>
      </c>
    </row>
    <row r="8" spans="1:19">
      <c r="A8" t="s">
        <v>81</v>
      </c>
      <c r="B8">
        <v>4.1696121880000003</v>
      </c>
      <c r="C8" t="s">
        <v>57</v>
      </c>
      <c r="E8" s="17" t="s">
        <v>113</v>
      </c>
      <c r="F8" s="15">
        <v>1.1944444444444444</v>
      </c>
      <c r="H8" t="s">
        <v>81</v>
      </c>
      <c r="I8" s="16"/>
      <c r="J8" s="17" t="s">
        <v>113</v>
      </c>
      <c r="L8" s="15">
        <f>43/36</f>
        <v>1.1944444444444444</v>
      </c>
      <c r="Q8" s="1">
        <v>85</v>
      </c>
      <c r="R8" s="15">
        <v>3</v>
      </c>
      <c r="S8" s="15">
        <f t="shared" si="0"/>
        <v>0.96590909090909094</v>
      </c>
    </row>
    <row r="9" spans="1:19">
      <c r="A9" t="s">
        <v>82</v>
      </c>
      <c r="B9">
        <v>4.182175033</v>
      </c>
      <c r="C9" t="s">
        <v>57</v>
      </c>
      <c r="E9" s="1" t="s">
        <v>112</v>
      </c>
      <c r="F9" s="15">
        <v>1.2692307692307692</v>
      </c>
      <c r="H9" t="s">
        <v>82</v>
      </c>
      <c r="I9" s="16"/>
      <c r="J9" s="1" t="s">
        <v>112</v>
      </c>
      <c r="L9" s="15">
        <f>33/26</f>
        <v>1.2692307692307692</v>
      </c>
      <c r="Q9" s="1">
        <v>17</v>
      </c>
      <c r="R9" s="15">
        <v>22</v>
      </c>
      <c r="S9" s="15">
        <f t="shared" si="0"/>
        <v>0.4358974358974359</v>
      </c>
    </row>
    <row r="10" spans="1:19">
      <c r="A10" t="s">
        <v>83</v>
      </c>
      <c r="B10">
        <v>4.1983045959999998</v>
      </c>
      <c r="C10" t="s">
        <v>57</v>
      </c>
      <c r="E10" s="1" t="s">
        <v>111</v>
      </c>
      <c r="F10" s="15">
        <v>0.56521739130434778</v>
      </c>
      <c r="H10" t="s">
        <v>83</v>
      </c>
      <c r="I10" s="16"/>
      <c r="J10" s="1" t="s">
        <v>111</v>
      </c>
      <c r="L10" s="15">
        <f>13/23</f>
        <v>0.56521739130434778</v>
      </c>
      <c r="Q10" s="1">
        <v>16</v>
      </c>
      <c r="R10" s="15">
        <v>43</v>
      </c>
      <c r="S10" s="15">
        <f t="shared" si="0"/>
        <v>0.2711864406779661</v>
      </c>
    </row>
    <row r="11" spans="1:19">
      <c r="A11" t="s">
        <v>85</v>
      </c>
      <c r="B11">
        <v>4.4596857549999998</v>
      </c>
      <c r="C11" t="s">
        <v>57</v>
      </c>
      <c r="E11" s="1" t="s">
        <v>110</v>
      </c>
      <c r="F11" s="15">
        <v>28.333333333333332</v>
      </c>
      <c r="Q11" s="1">
        <v>26</v>
      </c>
      <c r="R11" s="15">
        <v>34</v>
      </c>
      <c r="S11" s="15">
        <f t="shared" si="0"/>
        <v>0.43333333333333335</v>
      </c>
    </row>
    <row r="12" spans="1:19">
      <c r="A12" t="s">
        <v>87</v>
      </c>
      <c r="B12">
        <v>4.6853405969999997</v>
      </c>
      <c r="C12" t="s">
        <v>57</v>
      </c>
      <c r="D12">
        <v>4.7236702732307698</v>
      </c>
      <c r="E12" s="1" t="s">
        <v>108</v>
      </c>
      <c r="F12" s="15">
        <v>0.77272727272727271</v>
      </c>
      <c r="H12" t="s">
        <v>85</v>
      </c>
      <c r="I12" s="16"/>
      <c r="J12" s="1" t="s">
        <v>110</v>
      </c>
      <c r="L12" s="15">
        <f>85/3</f>
        <v>28.333333333333332</v>
      </c>
      <c r="Q12" s="1">
        <v>32</v>
      </c>
      <c r="R12" s="15">
        <v>1</v>
      </c>
      <c r="S12" s="15">
        <f t="shared" si="0"/>
        <v>0.96969696969696972</v>
      </c>
    </row>
    <row r="13" spans="1:19">
      <c r="A13" t="s">
        <v>88</v>
      </c>
      <c r="B13">
        <v>4.7591324579999998</v>
      </c>
      <c r="C13" t="s">
        <v>57</v>
      </c>
      <c r="E13" s="1" t="s">
        <v>107</v>
      </c>
      <c r="F13" s="15">
        <v>0.37209302325581395</v>
      </c>
      <c r="H13" t="s">
        <v>86</v>
      </c>
      <c r="I13" s="16"/>
      <c r="J13" s="1" t="s">
        <v>109</v>
      </c>
      <c r="L13" s="15">
        <f>20/26</f>
        <v>0.76923076923076927</v>
      </c>
      <c r="P13" s="17"/>
      <c r="Q13" s="1">
        <v>37</v>
      </c>
      <c r="R13" s="15">
        <v>0</v>
      </c>
      <c r="S13" s="15">
        <f t="shared" si="0"/>
        <v>1</v>
      </c>
    </row>
    <row r="14" spans="1:19">
      <c r="A14" t="s">
        <v>90</v>
      </c>
      <c r="B14">
        <v>4.9232465010000004</v>
      </c>
      <c r="C14" t="s">
        <v>57</v>
      </c>
      <c r="E14" s="1" t="s">
        <v>106</v>
      </c>
      <c r="F14" s="15">
        <v>0.76470588235294112</v>
      </c>
      <c r="H14" t="s">
        <v>87</v>
      </c>
      <c r="I14" s="16"/>
      <c r="J14" s="1" t="s">
        <v>108</v>
      </c>
      <c r="L14" s="15">
        <f>17/22</f>
        <v>0.77272727272727271</v>
      </c>
      <c r="Q14" s="1">
        <v>48</v>
      </c>
      <c r="R14" s="15">
        <v>0</v>
      </c>
      <c r="S14" s="15">
        <f t="shared" si="0"/>
        <v>1</v>
      </c>
    </row>
    <row r="15" spans="1:19">
      <c r="A15" t="s">
        <v>91</v>
      </c>
      <c r="B15">
        <v>4.9373861239999997</v>
      </c>
      <c r="C15" t="s">
        <v>57</v>
      </c>
      <c r="E15" s="1" t="s">
        <v>105</v>
      </c>
      <c r="F15" s="15">
        <v>32</v>
      </c>
      <c r="H15" t="s">
        <v>88</v>
      </c>
      <c r="I15" s="16"/>
      <c r="J15" s="1" t="s">
        <v>107</v>
      </c>
      <c r="L15" s="15">
        <f>16/43</f>
        <v>0.37209302325581395</v>
      </c>
      <c r="Q15" s="1">
        <v>23</v>
      </c>
      <c r="R15" s="15">
        <v>16</v>
      </c>
      <c r="S15" s="15">
        <f t="shared" si="0"/>
        <v>0.58974358974358976</v>
      </c>
    </row>
    <row r="16" spans="1:19">
      <c r="A16" t="s">
        <v>92</v>
      </c>
      <c r="B16">
        <v>5.033517271</v>
      </c>
      <c r="C16" t="s">
        <v>57</v>
      </c>
      <c r="E16" s="1" t="s">
        <v>104</v>
      </c>
      <c r="F16" s="15">
        <v>37</v>
      </c>
      <c r="L16" s="15"/>
      <c r="Q16" s="1" t="s">
        <v>59</v>
      </c>
    </row>
    <row r="17" spans="1:13">
      <c r="A17" t="s">
        <v>93</v>
      </c>
      <c r="B17">
        <v>5.31214108</v>
      </c>
      <c r="C17" t="s">
        <v>57</v>
      </c>
      <c r="E17" s="1" t="s">
        <v>103</v>
      </c>
      <c r="F17" s="15">
        <v>48</v>
      </c>
      <c r="H17" t="s">
        <v>90</v>
      </c>
      <c r="I17" s="16"/>
      <c r="J17" s="1" t="s">
        <v>106</v>
      </c>
      <c r="L17" s="15">
        <f>26/34</f>
        <v>0.76470588235294112</v>
      </c>
    </row>
    <row r="18" spans="1:13">
      <c r="A18" t="s">
        <v>94</v>
      </c>
      <c r="B18">
        <v>5.5504912859999997</v>
      </c>
      <c r="C18" t="s">
        <v>100</v>
      </c>
      <c r="E18" s="1" t="s">
        <v>102</v>
      </c>
      <c r="F18" s="15">
        <f>23/16</f>
        <v>1.4375</v>
      </c>
      <c r="H18" t="s">
        <v>91</v>
      </c>
      <c r="I18" s="16"/>
      <c r="J18" s="1" t="s">
        <v>105</v>
      </c>
      <c r="L18" s="15">
        <f>32/1</f>
        <v>32</v>
      </c>
    </row>
    <row r="19" spans="1:13">
      <c r="A19" t="s">
        <v>95</v>
      </c>
      <c r="B19">
        <v>5.550967376</v>
      </c>
      <c r="C19" t="s">
        <v>57</v>
      </c>
      <c r="E19" s="1" t="s">
        <v>59</v>
      </c>
      <c r="F19" t="s">
        <v>59</v>
      </c>
      <c r="H19" t="s">
        <v>92</v>
      </c>
      <c r="I19" s="16"/>
      <c r="J19" s="1" t="s">
        <v>104</v>
      </c>
      <c r="L19" s="15">
        <v>37</v>
      </c>
    </row>
    <row r="20" spans="1:13">
      <c r="H20" t="s">
        <v>93</v>
      </c>
      <c r="I20" s="16"/>
      <c r="J20" s="1" t="s">
        <v>103</v>
      </c>
      <c r="L20" s="15">
        <v>48</v>
      </c>
    </row>
    <row r="21" spans="1:13">
      <c r="A21" t="s">
        <v>75</v>
      </c>
      <c r="B21">
        <v>1.5652939850000001</v>
      </c>
      <c r="C21" t="s">
        <v>98</v>
      </c>
      <c r="D21">
        <v>2.1736441279999998</v>
      </c>
      <c r="E21" s="18" t="s">
        <v>119</v>
      </c>
      <c r="F21" s="15">
        <v>14</v>
      </c>
      <c r="H21" t="s">
        <v>94</v>
      </c>
      <c r="I21" s="16"/>
      <c r="J21" s="1" t="s">
        <v>102</v>
      </c>
      <c r="K21" t="s">
        <v>101</v>
      </c>
      <c r="L21" s="15">
        <f>23/16</f>
        <v>1.4375</v>
      </c>
      <c r="M21">
        <f>14/24</f>
        <v>0.58333333333333337</v>
      </c>
    </row>
    <row r="22" spans="1:13">
      <c r="A22" t="s">
        <v>77</v>
      </c>
      <c r="B22">
        <v>2.7819942709999999</v>
      </c>
      <c r="C22" t="s">
        <v>98</v>
      </c>
      <c r="E22" s="1" t="s">
        <v>118</v>
      </c>
      <c r="F22" s="15">
        <f>34/1</f>
        <v>34</v>
      </c>
      <c r="H22" t="s">
        <v>95</v>
      </c>
      <c r="I22" s="16"/>
      <c r="J22" s="1" t="s">
        <v>59</v>
      </c>
      <c r="L22" s="15"/>
    </row>
    <row r="23" spans="1:13">
      <c r="L23" s="15"/>
    </row>
    <row r="24" spans="1:13">
      <c r="A24" t="s">
        <v>78</v>
      </c>
      <c r="B24">
        <v>3.291849681</v>
      </c>
      <c r="C24" t="s">
        <v>97</v>
      </c>
      <c r="D24">
        <v>3.291849681</v>
      </c>
      <c r="E24" s="1" t="s">
        <v>117</v>
      </c>
      <c r="F24" s="15">
        <f>50/2</f>
        <v>25</v>
      </c>
      <c r="G24" s="15"/>
    </row>
    <row r="26" spans="1:13">
      <c r="A26" t="s">
        <v>86</v>
      </c>
      <c r="B26">
        <v>4.6489211340000001</v>
      </c>
      <c r="C26" t="s">
        <v>62</v>
      </c>
      <c r="D26">
        <v>4.6489211340000001</v>
      </c>
      <c r="E26" s="1" t="s">
        <v>109</v>
      </c>
      <c r="F26" s="15">
        <f>20/26</f>
        <v>0.76923076923076927</v>
      </c>
      <c r="G26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 Lines</vt:lpstr>
      <vt:lpstr>mRNA expression (RNAseq)_ TP53</vt:lpstr>
      <vt:lpstr>Allelic Frequency</vt:lpstr>
      <vt:lpstr>CCLE mRNA AF Endometrial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Vargas, Roberto</cp:lastModifiedBy>
  <cp:lastPrinted>2019-01-14T15:21:33Z</cp:lastPrinted>
  <dcterms:created xsi:type="dcterms:W3CDTF">2018-12-11T18:12:29Z</dcterms:created>
  <dcterms:modified xsi:type="dcterms:W3CDTF">2022-03-02T16:41:08Z</dcterms:modified>
</cp:coreProperties>
</file>