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h6br\Desktop\unificada\"/>
    </mc:Choice>
  </mc:AlternateContent>
  <xr:revisionPtr revIDLastSave="0" documentId="13_ncr:1_{73FFED94-3007-48E2-8884-B2952B85158A}" xr6:coauthVersionLast="47" xr6:coauthVersionMax="47" xr10:uidLastSave="{00000000-0000-0000-0000-000000000000}"/>
  <bookViews>
    <workbookView xWindow="-120" yWindow="-120" windowWidth="20730" windowHeight="11040" xr2:uid="{B5F57584-EB3C-4EB8-BC59-FAD4D4F75D1B}"/>
  </bookViews>
  <sheets>
    <sheet name="RECEBIDAS" sheetId="1" r:id="rId1"/>
    <sheet name="EMITIDAS" sheetId="4" r:id="rId2"/>
    <sheet name="REMESSAS-COMODATO-DEVOLUCOES" sheetId="5" r:id="rId3"/>
  </sheets>
  <definedNames>
    <definedName name="_xlnm._FilterDatabase" localSheetId="0" hidden="1">'RECEBIDAS'!$A$9:$AB$116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6" i="1" l="1"/>
  <c r="P116" i="1"/>
  <c r="R116" i="1"/>
  <c r="S116" i="1" s="1"/>
  <c r="T116" i="1"/>
  <c r="U116" i="1"/>
  <c r="Y116" i="1"/>
  <c r="Z116" i="1"/>
  <c r="AA116" i="1"/>
  <c r="AB116" i="1"/>
  <c r="X116" i="1" l="1"/>
  <c r="N115" i="1"/>
  <c r="P115" i="1"/>
  <c r="R115" i="1"/>
  <c r="S115" i="1" s="1"/>
  <c r="T115" i="1"/>
  <c r="U115" i="1"/>
  <c r="Y115" i="1"/>
  <c r="Z115" i="1"/>
  <c r="AA115" i="1"/>
  <c r="AB115" i="1"/>
  <c r="N40" i="1"/>
  <c r="N50" i="1"/>
  <c r="N51" i="1"/>
  <c r="N57" i="1"/>
  <c r="N99" i="1"/>
  <c r="N104" i="1"/>
  <c r="N81" i="1"/>
  <c r="N103" i="1"/>
  <c r="N96" i="1"/>
  <c r="N65" i="1"/>
  <c r="N76" i="1"/>
  <c r="N61" i="1"/>
  <c r="N54" i="1"/>
  <c r="P40" i="1"/>
  <c r="P50" i="1"/>
  <c r="P51" i="1"/>
  <c r="P57" i="1"/>
  <c r="P99" i="1"/>
  <c r="P104" i="1"/>
  <c r="P81" i="1"/>
  <c r="P103" i="1"/>
  <c r="P96" i="1"/>
  <c r="P65" i="1"/>
  <c r="P76" i="1"/>
  <c r="P61" i="1"/>
  <c r="P54" i="1"/>
  <c r="R40" i="1"/>
  <c r="S40" i="1" s="1"/>
  <c r="R50" i="1"/>
  <c r="S50" i="1" s="1"/>
  <c r="R51" i="1"/>
  <c r="S51" i="1" s="1"/>
  <c r="R57" i="1"/>
  <c r="S57" i="1" s="1"/>
  <c r="R99" i="1"/>
  <c r="S99" i="1" s="1"/>
  <c r="R104" i="1"/>
  <c r="S104" i="1" s="1"/>
  <c r="S81" i="1"/>
  <c r="R103" i="1"/>
  <c r="S103" i="1" s="1"/>
  <c r="R96" i="1"/>
  <c r="S96" i="1" s="1"/>
  <c r="S65" i="1"/>
  <c r="R76" i="1"/>
  <c r="S76" i="1" s="1"/>
  <c r="R61" i="1"/>
  <c r="S61" i="1" s="1"/>
  <c r="S54" i="1"/>
  <c r="T40" i="1"/>
  <c r="T50" i="1"/>
  <c r="T51" i="1"/>
  <c r="T57" i="1"/>
  <c r="T99" i="1"/>
  <c r="T104" i="1"/>
  <c r="U104" i="1" s="1"/>
  <c r="T81" i="1"/>
  <c r="U81" i="1" s="1"/>
  <c r="T103" i="1"/>
  <c r="U103" i="1" s="1"/>
  <c r="T96" i="1"/>
  <c r="U96" i="1" s="1"/>
  <c r="T65" i="1"/>
  <c r="U65" i="1" s="1"/>
  <c r="T76" i="1"/>
  <c r="T61" i="1"/>
  <c r="U61" i="1" s="1"/>
  <c r="T54" i="1"/>
  <c r="U54" i="1" s="1"/>
  <c r="U40" i="1"/>
  <c r="U50" i="1"/>
  <c r="U51" i="1"/>
  <c r="U57" i="1"/>
  <c r="U99" i="1"/>
  <c r="U76" i="1"/>
  <c r="Y40" i="1"/>
  <c r="Y50" i="1"/>
  <c r="Y51" i="1"/>
  <c r="Y57" i="1"/>
  <c r="Y99" i="1"/>
  <c r="Y104" i="1"/>
  <c r="Y81" i="1"/>
  <c r="Y103" i="1"/>
  <c r="Y96" i="1"/>
  <c r="Y65" i="1"/>
  <c r="Y76" i="1"/>
  <c r="Y61" i="1"/>
  <c r="Y54" i="1"/>
  <c r="Z40" i="1"/>
  <c r="Z50" i="1"/>
  <c r="Z51" i="1"/>
  <c r="Z57" i="1"/>
  <c r="Z99" i="1"/>
  <c r="Z104" i="1"/>
  <c r="Z81" i="1"/>
  <c r="Z103" i="1"/>
  <c r="Z96" i="1"/>
  <c r="Z65" i="1"/>
  <c r="Z76" i="1"/>
  <c r="Z61" i="1"/>
  <c r="Z54" i="1"/>
  <c r="AA40" i="1"/>
  <c r="AA50" i="1"/>
  <c r="AA51" i="1"/>
  <c r="AA57" i="1"/>
  <c r="AA99" i="1"/>
  <c r="AA104" i="1"/>
  <c r="AA81" i="1"/>
  <c r="AA103" i="1"/>
  <c r="AA96" i="1"/>
  <c r="AA65" i="1"/>
  <c r="AA76" i="1"/>
  <c r="AA61" i="1"/>
  <c r="AA54" i="1"/>
  <c r="AB40" i="1"/>
  <c r="AB50" i="1"/>
  <c r="AB51" i="1"/>
  <c r="AB57" i="1"/>
  <c r="AB99" i="1"/>
  <c r="AB104" i="1"/>
  <c r="AB81" i="1"/>
  <c r="AB103" i="1"/>
  <c r="AB96" i="1"/>
  <c r="AB65" i="1"/>
  <c r="AB76" i="1"/>
  <c r="AB61" i="1"/>
  <c r="AB54" i="1"/>
  <c r="N114" i="1"/>
  <c r="N113" i="1"/>
  <c r="N111" i="1"/>
  <c r="N112" i="1"/>
  <c r="N110" i="1"/>
  <c r="N109" i="1"/>
  <c r="N105" i="1"/>
  <c r="N102" i="1"/>
  <c r="P114" i="1"/>
  <c r="P113" i="1"/>
  <c r="P111" i="1"/>
  <c r="P112" i="1"/>
  <c r="P110" i="1"/>
  <c r="P109" i="1"/>
  <c r="P105" i="1"/>
  <c r="P102" i="1"/>
  <c r="R114" i="1"/>
  <c r="S114" i="1" s="1"/>
  <c r="R113" i="1"/>
  <c r="S113" i="1" s="1"/>
  <c r="R111" i="1"/>
  <c r="S111" i="1" s="1"/>
  <c r="R112" i="1"/>
  <c r="S112" i="1" s="1"/>
  <c r="R110" i="1"/>
  <c r="S110" i="1" s="1"/>
  <c r="R109" i="1"/>
  <c r="S109" i="1" s="1"/>
  <c r="R105" i="1"/>
  <c r="S105" i="1" s="1"/>
  <c r="R102" i="1"/>
  <c r="S102" i="1" s="1"/>
  <c r="T114" i="1"/>
  <c r="T113" i="1"/>
  <c r="T111" i="1"/>
  <c r="T112" i="1"/>
  <c r="T110" i="1"/>
  <c r="T109" i="1"/>
  <c r="T105" i="1"/>
  <c r="T102" i="1"/>
  <c r="U114" i="1"/>
  <c r="U113" i="1"/>
  <c r="U111" i="1"/>
  <c r="U112" i="1"/>
  <c r="U110" i="1"/>
  <c r="U109" i="1"/>
  <c r="U105" i="1"/>
  <c r="U102" i="1"/>
  <c r="Y114" i="1"/>
  <c r="Y113" i="1"/>
  <c r="Y111" i="1"/>
  <c r="Y112" i="1"/>
  <c r="Y110" i="1"/>
  <c r="Y109" i="1"/>
  <c r="Y105" i="1"/>
  <c r="Y102" i="1"/>
  <c r="Z114" i="1"/>
  <c r="Z113" i="1"/>
  <c r="Z111" i="1"/>
  <c r="Z112" i="1"/>
  <c r="Z110" i="1"/>
  <c r="Z109" i="1"/>
  <c r="Z105" i="1"/>
  <c r="Z102" i="1"/>
  <c r="AA114" i="1"/>
  <c r="AA113" i="1"/>
  <c r="AA111" i="1"/>
  <c r="AA112" i="1"/>
  <c r="AA110" i="1"/>
  <c r="AA109" i="1"/>
  <c r="AA105" i="1"/>
  <c r="AA102" i="1"/>
  <c r="AB114" i="1"/>
  <c r="AB113" i="1"/>
  <c r="AB111" i="1"/>
  <c r="AB112" i="1"/>
  <c r="AB110" i="1"/>
  <c r="AB109" i="1"/>
  <c r="AB105" i="1"/>
  <c r="AB102" i="1"/>
  <c r="X115" i="1" l="1"/>
  <c r="X51" i="1"/>
  <c r="X104" i="1"/>
  <c r="X65" i="1"/>
  <c r="X50" i="1"/>
  <c r="X103" i="1"/>
  <c r="X81" i="1"/>
  <c r="X54" i="1"/>
  <c r="X99" i="1"/>
  <c r="X76" i="1"/>
  <c r="X61" i="1"/>
  <c r="X57" i="1"/>
  <c r="X96" i="1"/>
  <c r="X40" i="1"/>
  <c r="X112" i="1"/>
  <c r="X114" i="1"/>
  <c r="X109" i="1"/>
  <c r="X102" i="1"/>
  <c r="X113" i="1"/>
  <c r="X111" i="1"/>
  <c r="X110" i="1"/>
  <c r="X105" i="1"/>
  <c r="N79" i="1"/>
  <c r="N106" i="1"/>
  <c r="N107" i="1"/>
  <c r="N108" i="1"/>
  <c r="P79" i="1"/>
  <c r="P106" i="1"/>
  <c r="P107" i="1"/>
  <c r="P108" i="1"/>
  <c r="R79" i="1"/>
  <c r="S79" i="1" s="1"/>
  <c r="R106" i="1"/>
  <c r="S106" i="1" s="1"/>
  <c r="R107" i="1"/>
  <c r="S107" i="1" s="1"/>
  <c r="R108" i="1"/>
  <c r="S108" i="1" s="1"/>
  <c r="T79" i="1"/>
  <c r="T106" i="1"/>
  <c r="U106" i="1" s="1"/>
  <c r="T107" i="1"/>
  <c r="U107" i="1" s="1"/>
  <c r="T108" i="1"/>
  <c r="U79" i="1"/>
  <c r="U108" i="1"/>
  <c r="Y79" i="1"/>
  <c r="Y106" i="1"/>
  <c r="Y107" i="1"/>
  <c r="Y108" i="1"/>
  <c r="Z79" i="1"/>
  <c r="Z106" i="1"/>
  <c r="Z107" i="1"/>
  <c r="Z108" i="1"/>
  <c r="AA79" i="1"/>
  <c r="AA106" i="1"/>
  <c r="AA107" i="1"/>
  <c r="AA108" i="1"/>
  <c r="AB79" i="1"/>
  <c r="AB106" i="1"/>
  <c r="AB107" i="1"/>
  <c r="AB108" i="1"/>
  <c r="N31" i="1"/>
  <c r="P31" i="1"/>
  <c r="R31" i="1"/>
  <c r="S31" i="1" s="1"/>
  <c r="T31" i="1"/>
  <c r="U31" i="1"/>
  <c r="Y31" i="1"/>
  <c r="Z31" i="1"/>
  <c r="AA31" i="1"/>
  <c r="AB31" i="1"/>
  <c r="N86" i="1"/>
  <c r="P86" i="1"/>
  <c r="R86" i="1"/>
  <c r="S86" i="1" s="1"/>
  <c r="T86" i="1"/>
  <c r="U86" i="1"/>
  <c r="Y86" i="1"/>
  <c r="Z86" i="1"/>
  <c r="AA86" i="1"/>
  <c r="AB86" i="1"/>
  <c r="N85" i="1"/>
  <c r="P85" i="1"/>
  <c r="R85" i="1"/>
  <c r="S85" i="1" s="1"/>
  <c r="T85" i="1"/>
  <c r="U85" i="1"/>
  <c r="Y85" i="1"/>
  <c r="Z85" i="1"/>
  <c r="AA85" i="1"/>
  <c r="AB85" i="1"/>
  <c r="N100" i="1"/>
  <c r="N101" i="1"/>
  <c r="N98" i="1"/>
  <c r="N97" i="1"/>
  <c r="N94" i="1"/>
  <c r="N93" i="1"/>
  <c r="N91" i="1"/>
  <c r="N92" i="1"/>
  <c r="N90" i="1"/>
  <c r="N82" i="1"/>
  <c r="N83" i="1"/>
  <c r="N84" i="1"/>
  <c r="N87" i="1"/>
  <c r="N88" i="1"/>
  <c r="N78" i="1"/>
  <c r="N77" i="1"/>
  <c r="P100" i="1"/>
  <c r="P101" i="1"/>
  <c r="P98" i="1"/>
  <c r="P97" i="1"/>
  <c r="P94" i="1"/>
  <c r="P93" i="1"/>
  <c r="P91" i="1"/>
  <c r="P92" i="1"/>
  <c r="P90" i="1"/>
  <c r="P82" i="1"/>
  <c r="P83" i="1"/>
  <c r="P84" i="1"/>
  <c r="P87" i="1"/>
  <c r="P88" i="1"/>
  <c r="P78" i="1"/>
  <c r="P77" i="1"/>
  <c r="R100" i="1"/>
  <c r="S100" i="1" s="1"/>
  <c r="R101" i="1"/>
  <c r="S101" i="1" s="1"/>
  <c r="R98" i="1"/>
  <c r="S98" i="1" s="1"/>
  <c r="R97" i="1"/>
  <c r="S97" i="1" s="1"/>
  <c r="R94" i="1"/>
  <c r="S94" i="1" s="1"/>
  <c r="R93" i="1"/>
  <c r="S93" i="1" s="1"/>
  <c r="R91" i="1"/>
  <c r="S91" i="1" s="1"/>
  <c r="R92" i="1"/>
  <c r="S92" i="1" s="1"/>
  <c r="R90" i="1"/>
  <c r="S90" i="1" s="1"/>
  <c r="R82" i="1"/>
  <c r="S82" i="1" s="1"/>
  <c r="R83" i="1"/>
  <c r="S83" i="1" s="1"/>
  <c r="R84" i="1"/>
  <c r="S84" i="1" s="1"/>
  <c r="R87" i="1"/>
  <c r="S87" i="1" s="1"/>
  <c r="R88" i="1"/>
  <c r="S88" i="1" s="1"/>
  <c r="R78" i="1"/>
  <c r="S78" i="1" s="1"/>
  <c r="R77" i="1"/>
  <c r="S77" i="1" s="1"/>
  <c r="T100" i="1"/>
  <c r="T101" i="1"/>
  <c r="T98" i="1"/>
  <c r="T97" i="1"/>
  <c r="T94" i="1"/>
  <c r="T93" i="1"/>
  <c r="T91" i="1"/>
  <c r="T92" i="1"/>
  <c r="T90" i="1"/>
  <c r="T82" i="1"/>
  <c r="T83" i="1"/>
  <c r="T84" i="1"/>
  <c r="T87" i="1"/>
  <c r="T88" i="1"/>
  <c r="T78" i="1"/>
  <c r="T77" i="1"/>
  <c r="U100" i="1"/>
  <c r="U101" i="1"/>
  <c r="U98" i="1"/>
  <c r="U97" i="1"/>
  <c r="U94" i="1"/>
  <c r="U93" i="1"/>
  <c r="U91" i="1"/>
  <c r="U92" i="1"/>
  <c r="U90" i="1"/>
  <c r="U82" i="1"/>
  <c r="U83" i="1"/>
  <c r="U84" i="1"/>
  <c r="U87" i="1"/>
  <c r="U88" i="1"/>
  <c r="U78" i="1"/>
  <c r="U77" i="1"/>
  <c r="Y100" i="1"/>
  <c r="Y101" i="1"/>
  <c r="Y98" i="1"/>
  <c r="Y97" i="1"/>
  <c r="Y94" i="1"/>
  <c r="Y93" i="1"/>
  <c r="Y91" i="1"/>
  <c r="Y92" i="1"/>
  <c r="Y90" i="1"/>
  <c r="Y82" i="1"/>
  <c r="Y83" i="1"/>
  <c r="Y84" i="1"/>
  <c r="Y87" i="1"/>
  <c r="Y88" i="1"/>
  <c r="Y78" i="1"/>
  <c r="Y77" i="1"/>
  <c r="Z100" i="1"/>
  <c r="Z101" i="1"/>
  <c r="Z98" i="1"/>
  <c r="Z97" i="1"/>
  <c r="Z94" i="1"/>
  <c r="Z93" i="1"/>
  <c r="Z91" i="1"/>
  <c r="Z92" i="1"/>
  <c r="Z90" i="1"/>
  <c r="Z82" i="1"/>
  <c r="Z83" i="1"/>
  <c r="Z84" i="1"/>
  <c r="Z87" i="1"/>
  <c r="Z88" i="1"/>
  <c r="Z78" i="1"/>
  <c r="Z77" i="1"/>
  <c r="AA100" i="1"/>
  <c r="AA101" i="1"/>
  <c r="AA98" i="1"/>
  <c r="AA97" i="1"/>
  <c r="AA94" i="1"/>
  <c r="AA93" i="1"/>
  <c r="AA91" i="1"/>
  <c r="AA92" i="1"/>
  <c r="AA90" i="1"/>
  <c r="AA82" i="1"/>
  <c r="AA83" i="1"/>
  <c r="AA84" i="1"/>
  <c r="AA87" i="1"/>
  <c r="AA88" i="1"/>
  <c r="AA78" i="1"/>
  <c r="AA77" i="1"/>
  <c r="AB100" i="1"/>
  <c r="AB101" i="1"/>
  <c r="AB98" i="1"/>
  <c r="AB97" i="1"/>
  <c r="AB94" i="1"/>
  <c r="AB93" i="1"/>
  <c r="AB91" i="1"/>
  <c r="AB92" i="1"/>
  <c r="AB90" i="1"/>
  <c r="AB82" i="1"/>
  <c r="AB83" i="1"/>
  <c r="AB84" i="1"/>
  <c r="AB87" i="1"/>
  <c r="AB88" i="1"/>
  <c r="AB78" i="1"/>
  <c r="AB77" i="1"/>
  <c r="X31" i="1" l="1"/>
  <c r="X107" i="1"/>
  <c r="X106" i="1"/>
  <c r="X108" i="1"/>
  <c r="X79" i="1"/>
  <c r="X92" i="1"/>
  <c r="X86" i="1"/>
  <c r="X85" i="1"/>
  <c r="X88" i="1"/>
  <c r="X82" i="1"/>
  <c r="X93" i="1"/>
  <c r="X101" i="1"/>
  <c r="X90" i="1"/>
  <c r="X87" i="1"/>
  <c r="X94" i="1"/>
  <c r="X100" i="1"/>
  <c r="X84" i="1"/>
  <c r="X97" i="1"/>
  <c r="X77" i="1"/>
  <c r="X78" i="1"/>
  <c r="X91" i="1"/>
  <c r="X83" i="1"/>
  <c r="X98" i="1"/>
  <c r="N80" i="1"/>
  <c r="N89" i="1"/>
  <c r="N12" i="1"/>
  <c r="P80" i="1"/>
  <c r="P89" i="1"/>
  <c r="P95" i="1"/>
  <c r="P12" i="1"/>
  <c r="R80" i="1"/>
  <c r="S80" i="1" s="1"/>
  <c r="R89" i="1"/>
  <c r="S89" i="1" s="1"/>
  <c r="R95" i="1"/>
  <c r="S95" i="1" s="1"/>
  <c r="R12" i="1"/>
  <c r="S12" i="1" s="1"/>
  <c r="T80" i="1"/>
  <c r="T89" i="1"/>
  <c r="T95" i="1"/>
  <c r="U12" i="1"/>
  <c r="U80" i="1"/>
  <c r="U89" i="1"/>
  <c r="U95" i="1"/>
  <c r="Y80" i="1"/>
  <c r="Y89" i="1"/>
  <c r="Y95" i="1"/>
  <c r="Y12" i="1"/>
  <c r="Z80" i="1"/>
  <c r="Z89" i="1"/>
  <c r="Z95" i="1"/>
  <c r="Z12" i="1"/>
  <c r="AA80" i="1"/>
  <c r="AA89" i="1"/>
  <c r="AA95" i="1"/>
  <c r="AA12" i="1"/>
  <c r="AB80" i="1"/>
  <c r="AB89" i="1"/>
  <c r="AB95" i="1"/>
  <c r="AB12" i="1"/>
  <c r="N21" i="1"/>
  <c r="N24" i="1"/>
  <c r="N35" i="1"/>
  <c r="N37" i="1"/>
  <c r="N47" i="1"/>
  <c r="N49" i="1"/>
  <c r="N59" i="1"/>
  <c r="N66" i="1"/>
  <c r="N70" i="1"/>
  <c r="N71" i="1"/>
  <c r="N10" i="1"/>
  <c r="N74" i="1"/>
  <c r="P21" i="1"/>
  <c r="P24" i="1"/>
  <c r="P35" i="1"/>
  <c r="P37" i="1"/>
  <c r="P47" i="1"/>
  <c r="P49" i="1"/>
  <c r="P59" i="1"/>
  <c r="P66" i="1"/>
  <c r="P70" i="1"/>
  <c r="P71" i="1"/>
  <c r="P10" i="1"/>
  <c r="P74" i="1"/>
  <c r="R21" i="1"/>
  <c r="S21" i="1" s="1"/>
  <c r="R24" i="1"/>
  <c r="S24" i="1" s="1"/>
  <c r="R35" i="1"/>
  <c r="S35" i="1" s="1"/>
  <c r="R37" i="1"/>
  <c r="S37" i="1" s="1"/>
  <c r="R47" i="1"/>
  <c r="S47" i="1" s="1"/>
  <c r="R49" i="1"/>
  <c r="S49" i="1" s="1"/>
  <c r="R59" i="1"/>
  <c r="S59" i="1" s="1"/>
  <c r="S66" i="1"/>
  <c r="R70" i="1"/>
  <c r="S70" i="1" s="1"/>
  <c r="R71" i="1"/>
  <c r="S71" i="1" s="1"/>
  <c r="R10" i="1"/>
  <c r="S10" i="1" s="1"/>
  <c r="R74" i="1"/>
  <c r="S74" i="1" s="1"/>
  <c r="U21" i="1"/>
  <c r="T24" i="1"/>
  <c r="T35" i="1"/>
  <c r="T37" i="1"/>
  <c r="T47" i="1"/>
  <c r="U47" i="1" s="1"/>
  <c r="T49" i="1"/>
  <c r="T59" i="1"/>
  <c r="U59" i="1" s="1"/>
  <c r="T66" i="1"/>
  <c r="U66" i="1" s="1"/>
  <c r="T70" i="1"/>
  <c r="U70" i="1" s="1"/>
  <c r="T71" i="1"/>
  <c r="U71" i="1" s="1"/>
  <c r="T74" i="1"/>
  <c r="U74" i="1" s="1"/>
  <c r="U24" i="1"/>
  <c r="U35" i="1"/>
  <c r="U37" i="1"/>
  <c r="U49" i="1"/>
  <c r="U10" i="1"/>
  <c r="Y21" i="1"/>
  <c r="Y24" i="1"/>
  <c r="Y35" i="1"/>
  <c r="Y37" i="1"/>
  <c r="Y47" i="1"/>
  <c r="Y49" i="1"/>
  <c r="Y59" i="1"/>
  <c r="Y66" i="1"/>
  <c r="Y70" i="1"/>
  <c r="Y71" i="1"/>
  <c r="Y10" i="1"/>
  <c r="Y74" i="1"/>
  <c r="Z21" i="1"/>
  <c r="Z24" i="1"/>
  <c r="Z35" i="1"/>
  <c r="Z37" i="1"/>
  <c r="Z47" i="1"/>
  <c r="Z49" i="1"/>
  <c r="Z59" i="1"/>
  <c r="Z66" i="1"/>
  <c r="Z70" i="1"/>
  <c r="Z71" i="1"/>
  <c r="Z10" i="1"/>
  <c r="Z74" i="1"/>
  <c r="AA21" i="1"/>
  <c r="AA24" i="1"/>
  <c r="AA35" i="1"/>
  <c r="AA37" i="1"/>
  <c r="AA47" i="1"/>
  <c r="AA49" i="1"/>
  <c r="AA59" i="1"/>
  <c r="AA66" i="1"/>
  <c r="AA70" i="1"/>
  <c r="AA71" i="1"/>
  <c r="AA10" i="1"/>
  <c r="AA74" i="1"/>
  <c r="AB21" i="1"/>
  <c r="AB24" i="1"/>
  <c r="AB35" i="1"/>
  <c r="AB37" i="1"/>
  <c r="AB47" i="1"/>
  <c r="AB49" i="1"/>
  <c r="AB59" i="1"/>
  <c r="AB66" i="1"/>
  <c r="AB70" i="1"/>
  <c r="AB71" i="1"/>
  <c r="AB10" i="1"/>
  <c r="AB74" i="1"/>
  <c r="N20" i="1"/>
  <c r="P20" i="1"/>
  <c r="R20" i="1"/>
  <c r="S20" i="1" s="1"/>
  <c r="T20" i="1"/>
  <c r="U20" i="1"/>
  <c r="Y20" i="1"/>
  <c r="Z20" i="1"/>
  <c r="AA20" i="1"/>
  <c r="AB20" i="1"/>
  <c r="X21" i="1" l="1"/>
  <c r="X12" i="1"/>
  <c r="X89" i="1"/>
  <c r="X80" i="1"/>
  <c r="X95" i="1"/>
  <c r="X47" i="1"/>
  <c r="X49" i="1"/>
  <c r="X74" i="1"/>
  <c r="X71" i="1"/>
  <c r="X24" i="1"/>
  <c r="X70" i="1"/>
  <c r="X10" i="1"/>
  <c r="X66" i="1"/>
  <c r="X59" i="1"/>
  <c r="X37" i="1"/>
  <c r="X35" i="1"/>
  <c r="X20" i="1"/>
  <c r="N63" i="1"/>
  <c r="N62" i="1"/>
  <c r="N56" i="1"/>
  <c r="N60" i="1"/>
  <c r="N53" i="1"/>
  <c r="N52" i="1"/>
  <c r="N48" i="1"/>
  <c r="N44" i="1"/>
  <c r="N39" i="1"/>
  <c r="N34" i="1"/>
  <c r="N36" i="1"/>
  <c r="N38" i="1"/>
  <c r="N26" i="1"/>
  <c r="N22" i="1"/>
  <c r="N23" i="1"/>
  <c r="N25" i="1"/>
  <c r="N16" i="1"/>
  <c r="N15" i="1"/>
  <c r="N27" i="1"/>
  <c r="N28" i="1"/>
  <c r="P63" i="1"/>
  <c r="P62" i="1"/>
  <c r="P56" i="1"/>
  <c r="P60" i="1"/>
  <c r="P53" i="1"/>
  <c r="P52" i="1"/>
  <c r="P48" i="1"/>
  <c r="P44" i="1"/>
  <c r="P39" i="1"/>
  <c r="P34" i="1"/>
  <c r="P36" i="1"/>
  <c r="P38" i="1"/>
  <c r="P26" i="1"/>
  <c r="P22" i="1"/>
  <c r="P23" i="1"/>
  <c r="P25" i="1"/>
  <c r="P16" i="1"/>
  <c r="P15" i="1"/>
  <c r="P27" i="1"/>
  <c r="P28" i="1"/>
  <c r="R63" i="1"/>
  <c r="S63" i="1" s="1"/>
  <c r="R62" i="1"/>
  <c r="S62" i="1" s="1"/>
  <c r="R56" i="1"/>
  <c r="S56" i="1" s="1"/>
  <c r="R60" i="1"/>
  <c r="S60" i="1" s="1"/>
  <c r="R53" i="1"/>
  <c r="S53" i="1" s="1"/>
  <c r="R52" i="1"/>
  <c r="S52" i="1" s="1"/>
  <c r="R48" i="1"/>
  <c r="S48" i="1" s="1"/>
  <c r="R44" i="1"/>
  <c r="S44" i="1" s="1"/>
  <c r="R39" i="1"/>
  <c r="S39" i="1" s="1"/>
  <c r="R34" i="1"/>
  <c r="S34" i="1" s="1"/>
  <c r="R36" i="1"/>
  <c r="S36" i="1" s="1"/>
  <c r="R38" i="1"/>
  <c r="S38" i="1" s="1"/>
  <c r="R26" i="1"/>
  <c r="S26" i="1" s="1"/>
  <c r="R22" i="1"/>
  <c r="S22" i="1" s="1"/>
  <c r="R23" i="1"/>
  <c r="S23" i="1" s="1"/>
  <c r="R25" i="1"/>
  <c r="S25" i="1" s="1"/>
  <c r="R16" i="1"/>
  <c r="S16" i="1" s="1"/>
  <c r="R15" i="1"/>
  <c r="S15" i="1" s="1"/>
  <c r="R27" i="1"/>
  <c r="S27" i="1" s="1"/>
  <c r="R28" i="1"/>
  <c r="S28" i="1" s="1"/>
  <c r="T63" i="1"/>
  <c r="T62" i="1"/>
  <c r="T56" i="1"/>
  <c r="T60" i="1"/>
  <c r="T53" i="1"/>
  <c r="T52" i="1"/>
  <c r="T48" i="1"/>
  <c r="T44" i="1"/>
  <c r="T39" i="1"/>
  <c r="T34" i="1"/>
  <c r="T36" i="1"/>
  <c r="T38" i="1"/>
  <c r="T26" i="1"/>
  <c r="T22" i="1"/>
  <c r="T23" i="1"/>
  <c r="T25" i="1"/>
  <c r="T16" i="1"/>
  <c r="T15" i="1"/>
  <c r="T27" i="1"/>
  <c r="T28" i="1"/>
  <c r="U63" i="1"/>
  <c r="U62" i="1"/>
  <c r="U56" i="1"/>
  <c r="U60" i="1"/>
  <c r="U53" i="1"/>
  <c r="U52" i="1"/>
  <c r="U48" i="1"/>
  <c r="U44" i="1"/>
  <c r="U39" i="1"/>
  <c r="U34" i="1"/>
  <c r="U36" i="1"/>
  <c r="U38" i="1"/>
  <c r="U26" i="1"/>
  <c r="U22" i="1"/>
  <c r="U23" i="1"/>
  <c r="U25" i="1"/>
  <c r="U16" i="1"/>
  <c r="U15" i="1"/>
  <c r="U27" i="1"/>
  <c r="U28" i="1"/>
  <c r="Y63" i="1"/>
  <c r="Y62" i="1"/>
  <c r="Y56" i="1"/>
  <c r="Y60" i="1"/>
  <c r="Y53" i="1"/>
  <c r="Y52" i="1"/>
  <c r="Y48" i="1"/>
  <c r="Y44" i="1"/>
  <c r="Y39" i="1"/>
  <c r="Y34" i="1"/>
  <c r="Y36" i="1"/>
  <c r="Y38" i="1"/>
  <c r="Y26" i="1"/>
  <c r="Y22" i="1"/>
  <c r="Y23" i="1"/>
  <c r="Y25" i="1"/>
  <c r="Y16" i="1"/>
  <c r="Y15" i="1"/>
  <c r="Y27" i="1"/>
  <c r="Y28" i="1"/>
  <c r="Z63" i="1"/>
  <c r="Z62" i="1"/>
  <c r="Z56" i="1"/>
  <c r="Z60" i="1"/>
  <c r="Z53" i="1"/>
  <c r="Z52" i="1"/>
  <c r="Z48" i="1"/>
  <c r="Z44" i="1"/>
  <c r="Z39" i="1"/>
  <c r="Z34" i="1"/>
  <c r="Z36" i="1"/>
  <c r="Z38" i="1"/>
  <c r="Z26" i="1"/>
  <c r="Z22" i="1"/>
  <c r="Z23" i="1"/>
  <c r="Z25" i="1"/>
  <c r="Z16" i="1"/>
  <c r="Z15" i="1"/>
  <c r="Z27" i="1"/>
  <c r="Z28" i="1"/>
  <c r="AA63" i="1"/>
  <c r="AA62" i="1"/>
  <c r="AA56" i="1"/>
  <c r="AA60" i="1"/>
  <c r="AA53" i="1"/>
  <c r="AA52" i="1"/>
  <c r="AA48" i="1"/>
  <c r="AA44" i="1"/>
  <c r="AA39" i="1"/>
  <c r="AA34" i="1"/>
  <c r="AA36" i="1"/>
  <c r="AA38" i="1"/>
  <c r="AA26" i="1"/>
  <c r="AA22" i="1"/>
  <c r="AA23" i="1"/>
  <c r="AA25" i="1"/>
  <c r="AA16" i="1"/>
  <c r="AA15" i="1"/>
  <c r="AA27" i="1"/>
  <c r="AA28" i="1"/>
  <c r="AB63" i="1"/>
  <c r="AB62" i="1"/>
  <c r="AB56" i="1"/>
  <c r="AB60" i="1"/>
  <c r="AB53" i="1"/>
  <c r="AB52" i="1"/>
  <c r="AB48" i="1"/>
  <c r="AB44" i="1"/>
  <c r="AB39" i="1"/>
  <c r="AB34" i="1"/>
  <c r="AB36" i="1"/>
  <c r="AB38" i="1"/>
  <c r="AB26" i="1"/>
  <c r="AB22" i="1"/>
  <c r="AB23" i="1"/>
  <c r="AB25" i="1"/>
  <c r="AB16" i="1"/>
  <c r="AB15" i="1"/>
  <c r="AB27" i="1"/>
  <c r="AB28" i="1"/>
  <c r="X56" i="1" l="1"/>
  <c r="X34" i="1"/>
  <c r="X15" i="1"/>
  <c r="X60" i="1"/>
  <c r="X62" i="1"/>
  <c r="X23" i="1"/>
  <c r="X48" i="1"/>
  <c r="X16" i="1"/>
  <c r="X28" i="1"/>
  <c r="X44" i="1"/>
  <c r="X38" i="1"/>
  <c r="X52" i="1"/>
  <c r="X26" i="1"/>
  <c r="X27" i="1"/>
  <c r="X53" i="1"/>
  <c r="X39" i="1"/>
  <c r="X22" i="1"/>
  <c r="X36" i="1"/>
  <c r="X25" i="1"/>
  <c r="X63" i="1"/>
  <c r="N30" i="1"/>
  <c r="N32" i="1"/>
  <c r="N33" i="1"/>
  <c r="N41" i="1"/>
  <c r="N42" i="1"/>
  <c r="N43" i="1"/>
  <c r="N45" i="1"/>
  <c r="N46" i="1"/>
  <c r="N11" i="1"/>
  <c r="N55" i="1"/>
  <c r="N58" i="1"/>
  <c r="N73" i="1"/>
  <c r="N75" i="1"/>
  <c r="N72" i="1"/>
  <c r="N69" i="1"/>
  <c r="N67" i="1"/>
  <c r="N68" i="1"/>
  <c r="N64" i="1"/>
  <c r="P30" i="1"/>
  <c r="P32" i="1"/>
  <c r="P33" i="1"/>
  <c r="P41" i="1"/>
  <c r="P42" i="1"/>
  <c r="P43" i="1"/>
  <c r="P45" i="1"/>
  <c r="P46" i="1"/>
  <c r="P11" i="1"/>
  <c r="P55" i="1"/>
  <c r="P58" i="1"/>
  <c r="P73" i="1"/>
  <c r="P75" i="1"/>
  <c r="P72" i="1"/>
  <c r="P69" i="1"/>
  <c r="P67" i="1"/>
  <c r="P68" i="1"/>
  <c r="P64" i="1"/>
  <c r="R30" i="1"/>
  <c r="S30" i="1" s="1"/>
  <c r="R32" i="1"/>
  <c r="S32" i="1" s="1"/>
  <c r="R33" i="1"/>
  <c r="S33" i="1" s="1"/>
  <c r="R41" i="1"/>
  <c r="S41" i="1" s="1"/>
  <c r="R42" i="1"/>
  <c r="S42" i="1" s="1"/>
  <c r="R43" i="1"/>
  <c r="S43" i="1" s="1"/>
  <c r="R45" i="1"/>
  <c r="S45" i="1" s="1"/>
  <c r="R46" i="1"/>
  <c r="S46" i="1" s="1"/>
  <c r="R11" i="1"/>
  <c r="S11" i="1" s="1"/>
  <c r="R55" i="1"/>
  <c r="S55" i="1" s="1"/>
  <c r="R58" i="1"/>
  <c r="S58" i="1" s="1"/>
  <c r="R73" i="1"/>
  <c r="S73" i="1" s="1"/>
  <c r="R75" i="1"/>
  <c r="S75" i="1" s="1"/>
  <c r="R72" i="1"/>
  <c r="S72" i="1" s="1"/>
  <c r="R69" i="1"/>
  <c r="S69" i="1" s="1"/>
  <c r="R67" i="1"/>
  <c r="S67" i="1" s="1"/>
  <c r="R68" i="1"/>
  <c r="S68" i="1" s="1"/>
  <c r="R64" i="1"/>
  <c r="S64" i="1" s="1"/>
  <c r="T30" i="1"/>
  <c r="U30" i="1" s="1"/>
  <c r="T32" i="1"/>
  <c r="T33" i="1"/>
  <c r="T41" i="1"/>
  <c r="T42" i="1"/>
  <c r="T43" i="1"/>
  <c r="T45" i="1"/>
  <c r="T46" i="1"/>
  <c r="T11" i="1"/>
  <c r="T55" i="1"/>
  <c r="T58" i="1"/>
  <c r="U58" i="1" s="1"/>
  <c r="T73" i="1"/>
  <c r="T75" i="1"/>
  <c r="T72" i="1"/>
  <c r="T69" i="1"/>
  <c r="T67" i="1"/>
  <c r="T68" i="1"/>
  <c r="T64" i="1"/>
  <c r="U32" i="1"/>
  <c r="U33" i="1"/>
  <c r="U41" i="1"/>
  <c r="U42" i="1"/>
  <c r="U43" i="1"/>
  <c r="U45" i="1"/>
  <c r="U46" i="1"/>
  <c r="U11" i="1"/>
  <c r="U55" i="1"/>
  <c r="U73" i="1"/>
  <c r="U75" i="1"/>
  <c r="U72" i="1"/>
  <c r="U69" i="1"/>
  <c r="U67" i="1"/>
  <c r="U68" i="1"/>
  <c r="U64" i="1"/>
  <c r="Y30" i="1"/>
  <c r="Y32" i="1"/>
  <c r="Y33" i="1"/>
  <c r="Y41" i="1"/>
  <c r="Y42" i="1"/>
  <c r="Y43" i="1"/>
  <c r="Y45" i="1"/>
  <c r="Y46" i="1"/>
  <c r="Y11" i="1"/>
  <c r="Y55" i="1"/>
  <c r="Y58" i="1"/>
  <c r="Y73" i="1"/>
  <c r="Y75" i="1"/>
  <c r="Y72" i="1"/>
  <c r="Y69" i="1"/>
  <c r="Y67" i="1"/>
  <c r="Y68" i="1"/>
  <c r="Y64" i="1"/>
  <c r="Z30" i="1"/>
  <c r="Z32" i="1"/>
  <c r="Z33" i="1"/>
  <c r="Z41" i="1"/>
  <c r="Z42" i="1"/>
  <c r="Z43" i="1"/>
  <c r="Z45" i="1"/>
  <c r="Z46" i="1"/>
  <c r="Z11" i="1"/>
  <c r="Z55" i="1"/>
  <c r="Z58" i="1"/>
  <c r="Z73" i="1"/>
  <c r="Z75" i="1"/>
  <c r="Z72" i="1"/>
  <c r="Z69" i="1"/>
  <c r="Z67" i="1"/>
  <c r="Z68" i="1"/>
  <c r="Z64" i="1"/>
  <c r="AA30" i="1"/>
  <c r="AA32" i="1"/>
  <c r="AA33" i="1"/>
  <c r="AA41" i="1"/>
  <c r="AA42" i="1"/>
  <c r="AA43" i="1"/>
  <c r="AA45" i="1"/>
  <c r="AA46" i="1"/>
  <c r="AA11" i="1"/>
  <c r="AA55" i="1"/>
  <c r="AA58" i="1"/>
  <c r="AA73" i="1"/>
  <c r="AA75" i="1"/>
  <c r="AA72" i="1"/>
  <c r="AA69" i="1"/>
  <c r="AA67" i="1"/>
  <c r="AA68" i="1"/>
  <c r="AA64" i="1"/>
  <c r="AB30" i="1"/>
  <c r="AB32" i="1"/>
  <c r="AB33" i="1"/>
  <c r="AB41" i="1"/>
  <c r="AB42" i="1"/>
  <c r="AB43" i="1"/>
  <c r="AB45" i="1"/>
  <c r="AB46" i="1"/>
  <c r="AB11" i="1"/>
  <c r="AB55" i="1"/>
  <c r="AB58" i="1"/>
  <c r="AB73" i="1"/>
  <c r="AB75" i="1"/>
  <c r="AB72" i="1"/>
  <c r="AB69" i="1"/>
  <c r="AB67" i="1"/>
  <c r="AB68" i="1"/>
  <c r="AB64" i="1"/>
  <c r="T13" i="1"/>
  <c r="R13" i="1"/>
  <c r="R11" i="4"/>
  <c r="R10" i="4"/>
  <c r="P11" i="4"/>
  <c r="P10" i="4"/>
  <c r="N11" i="4"/>
  <c r="N10" i="4"/>
  <c r="P13" i="1"/>
  <c r="M11" i="4"/>
  <c r="M10" i="4"/>
  <c r="N13" i="1"/>
  <c r="C4" i="4"/>
  <c r="E4" i="5"/>
  <c r="C3" i="4"/>
  <c r="E3" i="5"/>
  <c r="X69" i="1" l="1"/>
  <c r="X32" i="1"/>
  <c r="X11" i="1"/>
  <c r="X30" i="1"/>
  <c r="X72" i="1"/>
  <c r="X64" i="1"/>
  <c r="X75" i="1"/>
  <c r="X43" i="1"/>
  <c r="X68" i="1"/>
  <c r="X67" i="1"/>
  <c r="X42" i="1"/>
  <c r="X73" i="1"/>
  <c r="X41" i="1"/>
  <c r="X58" i="1"/>
  <c r="X55" i="1"/>
  <c r="X46" i="1"/>
  <c r="X45" i="1"/>
  <c r="X33" i="1"/>
  <c r="U11" i="4"/>
  <c r="U10" i="4"/>
  <c r="U14" i="1"/>
  <c r="U17" i="1"/>
  <c r="U18" i="1"/>
  <c r="U19" i="1"/>
  <c r="U29" i="1"/>
  <c r="T14" i="1"/>
  <c r="T17" i="1"/>
  <c r="T18" i="1"/>
  <c r="T19" i="1"/>
  <c r="T29" i="1"/>
  <c r="R14" i="1"/>
  <c r="S14" i="1" s="1"/>
  <c r="R17" i="1"/>
  <c r="S17" i="1" s="1"/>
  <c r="R18" i="1"/>
  <c r="S18" i="1" s="1"/>
  <c r="R19" i="1"/>
  <c r="S19" i="1" s="1"/>
  <c r="R29" i="1"/>
  <c r="S29" i="1" s="1"/>
  <c r="P14" i="1"/>
  <c r="P17" i="1"/>
  <c r="P18" i="1"/>
  <c r="P19" i="1"/>
  <c r="P29" i="1"/>
  <c r="N14" i="1"/>
  <c r="N17" i="1"/>
  <c r="N18" i="1"/>
  <c r="N19" i="1"/>
  <c r="N29" i="1"/>
  <c r="U13" i="1"/>
  <c r="S13" i="1"/>
  <c r="X29" i="1" l="1"/>
  <c r="X18" i="1"/>
  <c r="X17" i="1"/>
  <c r="X14" i="1"/>
  <c r="X19" i="1"/>
  <c r="X13" i="1"/>
  <c r="O10" i="4"/>
  <c r="O11" i="4"/>
  <c r="AB14" i="1"/>
  <c r="AB17" i="1"/>
  <c r="AB18" i="1"/>
  <c r="AB19" i="1"/>
  <c r="AB29" i="1"/>
  <c r="AA14" i="1"/>
  <c r="AA17" i="1"/>
  <c r="AA18" i="1"/>
  <c r="AA19" i="1"/>
  <c r="AA29" i="1"/>
  <c r="AB13" i="1"/>
  <c r="AA13" i="1"/>
  <c r="Z14" i="1"/>
  <c r="Z17" i="1"/>
  <c r="Z18" i="1"/>
  <c r="Z19" i="1"/>
  <c r="Z29" i="1"/>
  <c r="Z13" i="1"/>
  <c r="Y14" i="1"/>
  <c r="Y17" i="1"/>
  <c r="Y18" i="1"/>
  <c r="Y19" i="1"/>
  <c r="Y29" i="1"/>
  <c r="Y13" i="1"/>
  <c r="K6" i="1" l="1"/>
  <c r="K7" i="1"/>
  <c r="M2" i="1"/>
  <c r="K3" i="1"/>
</calcChain>
</file>

<file path=xl/sharedStrings.xml><?xml version="1.0" encoding="utf-8"?>
<sst xmlns="http://schemas.openxmlformats.org/spreadsheetml/2006/main" count="769" uniqueCount="159">
  <si>
    <t>Tomador</t>
  </si>
  <si>
    <t>Prestador</t>
  </si>
  <si>
    <t>Tipo</t>
  </si>
  <si>
    <t>Simples</t>
  </si>
  <si>
    <t>Nº Nota Fiscal</t>
  </si>
  <si>
    <t>Serviço</t>
  </si>
  <si>
    <t>Emissão</t>
  </si>
  <si>
    <t>Pagamentos</t>
  </si>
  <si>
    <t>Valor Bruto</t>
  </si>
  <si>
    <t>IRRF</t>
  </si>
  <si>
    <t>CSRF</t>
  </si>
  <si>
    <t>INSS</t>
  </si>
  <si>
    <t>ISS</t>
  </si>
  <si>
    <t>Cód IRRF</t>
  </si>
  <si>
    <t>Cód PCC</t>
  </si>
  <si>
    <t>Descontos</t>
  </si>
  <si>
    <t>Valor Líquido</t>
  </si>
  <si>
    <t>Centro de Custo</t>
  </si>
  <si>
    <t>Descrição</t>
  </si>
  <si>
    <t>P.A IR</t>
  </si>
  <si>
    <t>P.A PCC</t>
  </si>
  <si>
    <t>P.A INSS</t>
  </si>
  <si>
    <t>P.A ISS</t>
  </si>
  <si>
    <t>Valor IRRF</t>
  </si>
  <si>
    <t>Valor CSRF</t>
  </si>
  <si>
    <t>CNPJ Prestador</t>
  </si>
  <si>
    <t>CNPJ Tomador</t>
  </si>
  <si>
    <t>Valor INSS</t>
  </si>
  <si>
    <t>Valor ISS</t>
  </si>
  <si>
    <t>CNPJ:</t>
  </si>
  <si>
    <t>EMPRESA:</t>
  </si>
  <si>
    <t>Base Cal. ISS</t>
  </si>
  <si>
    <t>Base Cal. INSS</t>
  </si>
  <si>
    <t>Natureza Da OP.</t>
  </si>
  <si>
    <t>Nota Referenciada</t>
  </si>
  <si>
    <t>Serviço | CFOP</t>
  </si>
  <si>
    <t>Caução</t>
  </si>
  <si>
    <t>SIM</t>
  </si>
  <si>
    <t>NFS</t>
  </si>
  <si>
    <t>7.01</t>
  </si>
  <si>
    <t>3.02</t>
  </si>
  <si>
    <t>17.03</t>
  </si>
  <si>
    <t>NÃO</t>
  </si>
  <si>
    <t>1.05</t>
  </si>
  <si>
    <t>1.07</t>
  </si>
  <si>
    <t>11.02</t>
  </si>
  <si>
    <t>10.05</t>
  </si>
  <si>
    <t>10.09</t>
  </si>
  <si>
    <t>13.03</t>
  </si>
  <si>
    <t>BARBI ENGENHARIA LTDA</t>
  </si>
  <si>
    <t>7.03</t>
  </si>
  <si>
    <t>7.09</t>
  </si>
  <si>
    <t>REMESSA</t>
  </si>
  <si>
    <t>DEVOLUÇAO</t>
  </si>
  <si>
    <t>DOAÇAO</t>
  </si>
  <si>
    <t>NFE</t>
  </si>
  <si>
    <t>-</t>
  </si>
  <si>
    <t>7.02</t>
  </si>
  <si>
    <t>16.02</t>
  </si>
  <si>
    <t>8.02</t>
  </si>
  <si>
    <t>7.19</t>
  </si>
  <si>
    <t>NAO</t>
  </si>
  <si>
    <t>CT</t>
  </si>
  <si>
    <t>17.02</t>
  </si>
  <si>
    <t>LOCAÇAO</t>
  </si>
  <si>
    <t>RETORNO DE LOCAÇAO</t>
  </si>
  <si>
    <t>28.01</t>
  </si>
  <si>
    <t>EMPRESA BRAASILEIRA DE BENEFICIOS E PAGAMENTOS</t>
  </si>
  <si>
    <t>10.08</t>
  </si>
  <si>
    <t>11.04</t>
  </si>
  <si>
    <t>15.14</t>
  </si>
  <si>
    <t>Concrétilo Solutions</t>
  </si>
  <si>
    <t>TechCraft Engineering Solutions</t>
  </si>
  <si>
    <t>InnoTech Campinas</t>
  </si>
  <si>
    <t>RevizoTech Engineering Solutions</t>
  </si>
  <si>
    <t>EliteBuild Innovations</t>
  </si>
  <si>
    <t>VitalKitch Industrial Solutions</t>
  </si>
  <si>
    <t>AbrasiveTech Innovations</t>
  </si>
  <si>
    <t>EffiSys Management Solutions</t>
  </si>
  <si>
    <t>TechMinds Systems</t>
  </si>
  <si>
    <t>MitraTech Innovations</t>
  </si>
  <si>
    <t>InfoAid Tech Solutions</t>
  </si>
  <si>
    <t>GreenCycle Construction Solutions</t>
  </si>
  <si>
    <t>FutureTech Systems</t>
  </si>
  <si>
    <t>EcoBlock Industries</t>
  </si>
  <si>
    <t>EcoPlast Industries</t>
  </si>
  <si>
    <t>AlumaCraft Industries</t>
  </si>
  <si>
    <t>SecureData Solutions</t>
  </si>
  <si>
    <t>RiskGuard Management Solutions</t>
  </si>
  <si>
    <t>AdmiSupport Solutions</t>
  </si>
  <si>
    <t>EliteHomes Realty Partners</t>
  </si>
  <si>
    <t>EcoLiving Properties</t>
  </si>
  <si>
    <t>BuenoTech Solutions</t>
  </si>
  <si>
    <t>LongLasting Concrete Services</t>
  </si>
  <si>
    <t>InnoBuild Completions</t>
  </si>
  <si>
    <t>AdvancedTool Comercial</t>
  </si>
  <si>
    <t>Artisan Construction and Installs</t>
  </si>
  <si>
    <t>Antonelli Realty Solutions</t>
  </si>
  <si>
    <t>PasqualTech Services</t>
  </si>
  <si>
    <t>BlackCore Services</t>
  </si>
  <si>
    <t>TechCompo Systems</t>
  </si>
  <si>
    <t>GreenEngineer Engineering and Designs</t>
  </si>
  <si>
    <t>PlotPerfect Services</t>
  </si>
  <si>
    <t>AlphaSpecial Transport</t>
  </si>
  <si>
    <t>PreciseTubes Connections</t>
  </si>
  <si>
    <t>SecureGuard Equipment Solutions</t>
  </si>
  <si>
    <t>BenefitCraft Innovations</t>
  </si>
  <si>
    <t>KSTech Connections</t>
  </si>
  <si>
    <t>VitoriaSand Solutions</t>
  </si>
  <si>
    <t>UniServ Excavations and Cranes</t>
  </si>
  <si>
    <t>IcelGold Equipment Innovations</t>
  </si>
  <si>
    <t>CompleteHome Properties</t>
  </si>
  <si>
    <t>Poleti &amp; Co Properties</t>
  </si>
  <si>
    <t>EcoFuel Energies</t>
  </si>
  <si>
    <t>J&amp;J Innovations</t>
  </si>
  <si>
    <t>TateTech Solutions</t>
  </si>
  <si>
    <t>Santa Isabel Building Materials</t>
  </si>
  <si>
    <t>ContactPlus Solutions</t>
  </si>
  <si>
    <t>SD Construction Works</t>
  </si>
  <si>
    <t>Silva Construction and Developments</t>
  </si>
  <si>
    <t>ConcretePavement Services</t>
  </si>
  <si>
    <t>ElecCamp Electrical Materials</t>
  </si>
  <si>
    <t>FictitiousBarbi Ltda</t>
  </si>
  <si>
    <t>SW Construction Innovations</t>
  </si>
  <si>
    <t>WandPort Services</t>
  </si>
  <si>
    <t>SteelGuard Long Products Ltda</t>
  </si>
  <si>
    <t>FuturePizo Solutions</t>
  </si>
  <si>
    <t>HBM Transportation Solutions</t>
  </si>
  <si>
    <t>FictitiousCeramic Industries</t>
  </si>
  <si>
    <t>PlanTech Systems</t>
  </si>
  <si>
    <t>WoodMaster Trading Ltda</t>
  </si>
  <si>
    <t>FictitiousSanitary Ware Ltda</t>
  </si>
  <si>
    <t>Falcão Quality Control Tech Ltda</t>
  </si>
  <si>
    <t>LCDutra Engineering Solutions</t>
  </si>
  <si>
    <t>BuildMob Constructions</t>
  </si>
  <si>
    <t>Fictitious Company</t>
  </si>
  <si>
    <t>DecoraLite Industries</t>
  </si>
  <si>
    <t>12.345.678/0999-90</t>
  </si>
  <si>
    <t>23.456.789/0999-21</t>
  </si>
  <si>
    <t>34.567.890/0999-32</t>
  </si>
  <si>
    <t>45.678.901/0999-43</t>
  </si>
  <si>
    <t>56.789.012/0999-54</t>
  </si>
  <si>
    <t>67.890.123/0999-65</t>
  </si>
  <si>
    <t>78.901.234/0999-76</t>
  </si>
  <si>
    <t>89.012.345/0999-87</t>
  </si>
  <si>
    <t>90.123.456/0999-98</t>
  </si>
  <si>
    <t>21.432.109/0999-09</t>
  </si>
  <si>
    <t>43.210.987/0999-98</t>
  </si>
  <si>
    <t>32.109.876/0999-87</t>
  </si>
  <si>
    <t>21.987.654/0999-76</t>
  </si>
  <si>
    <t>65.432.109/0999-87</t>
  </si>
  <si>
    <t>54.321.098/0999-76</t>
  </si>
  <si>
    <t>76.543.210/0999-09</t>
  </si>
  <si>
    <t>87.654.321/0999-21</t>
  </si>
  <si>
    <t>98.765.432/0999-32</t>
  </si>
  <si>
    <t>01.234.567/0999-43</t>
  </si>
  <si>
    <t>09.876.543/0999-54</t>
  </si>
  <si>
    <t>90.876.543/0999-65</t>
  </si>
  <si>
    <t>Verde Vasto Desenvolvimentos Imobiliários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</si>
</sst>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00&quot;.&quot;000&quot;.&quot;000&quot;/&quot;0000&quot;-&quot;00"/>
    <numFmt numFmtId="167" formatCode="00&quot;/&quot;00&quot;/&quot;0000"/>
    <numFmt numFmtId="168" formatCode="00000"/>
    <numFmt numFmtId="169" formatCode="mm/yyyy"/>
    <numFmt numFmtId="170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64" fontId="3" fillId="2" borderId="6" xfId="2" applyFont="1" applyFill="1" applyBorder="1" applyAlignment="1" applyProtection="1">
      <alignment horizontal="center" vertical="center"/>
    </xf>
    <xf numFmtId="164" fontId="4" fillId="2" borderId="6" xfId="2" applyFont="1" applyFill="1" applyBorder="1" applyAlignment="1" applyProtection="1">
      <alignment horizontal="center" vertical="center"/>
    </xf>
    <xf numFmtId="168" fontId="3" fillId="2" borderId="6" xfId="2" applyNumberFormat="1" applyFont="1" applyFill="1" applyBorder="1" applyAlignment="1" applyProtection="1">
      <alignment horizontal="center" vertical="center"/>
    </xf>
    <xf numFmtId="164" fontId="1" fillId="0" borderId="0" xfId="2" applyFont="1" applyProtection="1"/>
    <xf numFmtId="0" fontId="3" fillId="2" borderId="8" xfId="3" applyFont="1" applyFill="1" applyBorder="1" applyAlignment="1">
      <alignment horizontal="center" vertical="center"/>
    </xf>
    <xf numFmtId="166" fontId="3" fillId="2" borderId="6" xfId="3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167" fontId="3" fillId="2" borderId="6" xfId="3" applyNumberFormat="1" applyFont="1" applyFill="1" applyBorder="1" applyAlignment="1">
      <alignment horizontal="center" vertical="center"/>
    </xf>
    <xf numFmtId="164" fontId="4" fillId="2" borderId="6" xfId="3" applyNumberFormat="1" applyFont="1" applyFill="1" applyBorder="1" applyAlignment="1">
      <alignment horizontal="center" vertical="center"/>
    </xf>
    <xf numFmtId="164" fontId="3" fillId="2" borderId="6" xfId="3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readingOrder="1"/>
    </xf>
    <xf numFmtId="166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44" fontId="6" fillId="5" borderId="1" xfId="2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6" borderId="4" xfId="0" applyNumberFormat="1" applyFont="1" applyFill="1" applyBorder="1" applyAlignment="1">
      <alignment horizontal="left" vertical="center" readingOrder="1"/>
    </xf>
    <xf numFmtId="166" fontId="5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0" borderId="1" xfId="2" applyFont="1" applyFill="1" applyBorder="1" applyAlignment="1" applyProtection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2" applyFont="1" applyBorder="1" applyAlignment="1" applyProtection="1">
      <alignment horizontal="center" vertical="center"/>
    </xf>
    <xf numFmtId="164" fontId="5" fillId="5" borderId="1" xfId="2" applyFont="1" applyFill="1" applyBorder="1" applyAlignment="1" applyProtection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2" applyFont="1" applyBorder="1" applyAlignment="1" applyProtection="1">
      <alignment horizontal="center" vertical="center"/>
    </xf>
    <xf numFmtId="165" fontId="7" fillId="5" borderId="0" xfId="1" applyFont="1" applyFill="1" applyBorder="1" applyAlignment="1" applyProtection="1">
      <alignment horizontal="center" vertical="center"/>
    </xf>
    <xf numFmtId="1" fontId="7" fillId="5" borderId="0" xfId="2" applyNumberFormat="1" applyFont="1" applyFill="1" applyBorder="1" applyAlignment="1" applyProtection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6" fontId="3" fillId="7" borderId="9" xfId="3" applyNumberFormat="1" applyFont="1" applyFill="1" applyBorder="1" applyAlignment="1">
      <alignment horizontal="center" vertical="center"/>
    </xf>
    <xf numFmtId="165" fontId="7" fillId="9" borderId="3" xfId="1" applyFont="1" applyFill="1" applyBorder="1" applyAlignment="1" applyProtection="1">
      <alignment horizontal="center" vertical="center"/>
    </xf>
    <xf numFmtId="1" fontId="7" fillId="9" borderId="4" xfId="2" applyNumberFormat="1" applyFont="1" applyFill="1" applyBorder="1" applyAlignment="1" applyProtection="1">
      <alignment horizontal="center" vertical="center"/>
    </xf>
    <xf numFmtId="165" fontId="7" fillId="9" borderId="12" xfId="1" applyFont="1" applyFill="1" applyBorder="1" applyAlignment="1" applyProtection="1">
      <alignment horizontal="center" vertical="center"/>
    </xf>
    <xf numFmtId="1" fontId="7" fillId="9" borderId="17" xfId="2" applyNumberFormat="1" applyFont="1" applyFill="1" applyBorder="1" applyAlignment="1" applyProtection="1">
      <alignment horizontal="center" vertical="center"/>
    </xf>
    <xf numFmtId="0" fontId="8" fillId="8" borderId="3" xfId="0" applyFont="1" applyFill="1" applyBorder="1" applyAlignment="1">
      <alignment horizontal="right"/>
    </xf>
    <xf numFmtId="0" fontId="8" fillId="8" borderId="12" xfId="0" applyFont="1" applyFill="1" applyBorder="1" applyAlignment="1">
      <alignment horizontal="right"/>
    </xf>
    <xf numFmtId="164" fontId="5" fillId="0" borderId="20" xfId="0" applyNumberFormat="1" applyFont="1" applyBorder="1" applyAlignment="1">
      <alignment horizontal="center" vertical="center"/>
    </xf>
    <xf numFmtId="165" fontId="7" fillId="0" borderId="0" xfId="1" applyFont="1" applyFill="1" applyBorder="1" applyAlignment="1" applyProtection="1">
      <alignment horizontal="center" vertical="center"/>
    </xf>
    <xf numFmtId="1" fontId="7" fillId="0" borderId="0" xfId="2" applyNumberFormat="1" applyFont="1" applyFill="1" applyBorder="1" applyAlignment="1" applyProtection="1">
      <alignment horizontal="center" vertical="center"/>
    </xf>
    <xf numFmtId="0" fontId="0" fillId="5" borderId="0" xfId="0" applyFill="1"/>
    <xf numFmtId="10" fontId="1" fillId="0" borderId="1" xfId="4" applyNumberFormat="1" applyFont="1" applyBorder="1" applyAlignment="1">
      <alignment horizontal="center" vertical="center"/>
    </xf>
    <xf numFmtId="10" fontId="0" fillId="0" borderId="1" xfId="4" applyNumberFormat="1" applyFont="1" applyBorder="1" applyAlignment="1">
      <alignment horizontal="center" vertical="center"/>
    </xf>
    <xf numFmtId="166" fontId="3" fillId="7" borderId="2" xfId="3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167" fontId="3" fillId="7" borderId="2" xfId="3" applyNumberFormat="1" applyFont="1" applyFill="1" applyBorder="1" applyAlignment="1">
      <alignment horizontal="center" vertical="center"/>
    </xf>
    <xf numFmtId="164" fontId="3" fillId="7" borderId="2" xfId="2" applyFont="1" applyFill="1" applyBorder="1" applyAlignment="1" applyProtection="1">
      <alignment horizontal="center" vertical="center"/>
    </xf>
    <xf numFmtId="164" fontId="3" fillId="7" borderId="2" xfId="3" applyNumberFormat="1" applyFont="1" applyFill="1" applyBorder="1" applyAlignment="1">
      <alignment horizontal="center" vertical="center"/>
    </xf>
    <xf numFmtId="168" fontId="3" fillId="7" borderId="2" xfId="2" applyNumberFormat="1" applyFont="1" applyFill="1" applyBorder="1" applyAlignment="1" applyProtection="1">
      <alignment horizontal="center" vertical="center"/>
    </xf>
    <xf numFmtId="1" fontId="3" fillId="7" borderId="2" xfId="2" applyNumberFormat="1" applyFont="1" applyFill="1" applyBorder="1" applyAlignment="1" applyProtection="1">
      <alignment horizontal="center" vertical="center"/>
    </xf>
    <xf numFmtId="164" fontId="4" fillId="7" borderId="2" xfId="2" applyFont="1" applyFill="1" applyBorder="1" applyAlignment="1" applyProtection="1">
      <alignment horizontal="center" vertical="center"/>
    </xf>
    <xf numFmtId="164" fontId="4" fillId="7" borderId="2" xfId="3" applyNumberFormat="1" applyFont="1" applyFill="1" applyBorder="1" applyAlignment="1">
      <alignment horizontal="center" vertical="center"/>
    </xf>
    <xf numFmtId="169" fontId="3" fillId="7" borderId="2" xfId="1" applyNumberFormat="1" applyFont="1" applyFill="1" applyBorder="1" applyAlignment="1" applyProtection="1">
      <alignment horizontal="center" vertical="center"/>
    </xf>
    <xf numFmtId="165" fontId="3" fillId="7" borderId="2" xfId="1" applyFont="1" applyFill="1" applyBorder="1" applyAlignment="1" applyProtection="1">
      <alignment horizontal="center" vertical="center"/>
    </xf>
    <xf numFmtId="165" fontId="3" fillId="7" borderId="5" xfId="1" applyFont="1" applyFill="1" applyBorder="1" applyAlignment="1" applyProtection="1">
      <alignment horizontal="center" vertical="center"/>
    </xf>
    <xf numFmtId="49" fontId="5" fillId="4" borderId="1" xfId="0" applyNumberFormat="1" applyFont="1" applyFill="1" applyBorder="1" applyAlignment="1">
      <alignment horizontal="left" vertical="center" readingOrder="1"/>
    </xf>
    <xf numFmtId="10" fontId="0" fillId="0" borderId="1" xfId="4" applyNumberFormat="1" applyFont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6" fillId="5" borderId="2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 readingOrder="1"/>
    </xf>
    <xf numFmtId="1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6" fillId="8" borderId="2" xfId="0" applyNumberFormat="1" applyFont="1" applyFill="1" applyBorder="1" applyAlignment="1">
      <alignment horizontal="center" vertical="center"/>
    </xf>
    <xf numFmtId="44" fontId="6" fillId="5" borderId="2" xfId="2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0" fontId="0" fillId="0" borderId="1" xfId="4" applyNumberFormat="1" applyFont="1" applyBorder="1" applyAlignment="1" applyProtection="1">
      <alignment horizontal="center" vertical="center"/>
    </xf>
    <xf numFmtId="49" fontId="5" fillId="6" borderId="2" xfId="0" applyNumberFormat="1" applyFont="1" applyFill="1" applyBorder="1" applyAlignment="1">
      <alignment horizontal="left" vertical="center" readingOrder="1"/>
    </xf>
    <xf numFmtId="10" fontId="0" fillId="0" borderId="2" xfId="4" applyNumberFormat="1" applyFont="1" applyBorder="1" applyAlignment="1" applyProtection="1">
      <alignment horizontal="center" vertical="center"/>
    </xf>
    <xf numFmtId="164" fontId="5" fillId="0" borderId="2" xfId="2" applyFont="1" applyFill="1" applyBorder="1" applyAlignment="1" applyProtection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2" applyFont="1" applyBorder="1" applyAlignment="1" applyProtection="1">
      <alignment horizontal="center" vertical="center"/>
    </xf>
    <xf numFmtId="164" fontId="5" fillId="5" borderId="2" xfId="2" applyFont="1" applyFill="1" applyBorder="1" applyAlignment="1" applyProtection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1" xfId="0" applyNumberFormat="1" applyBorder="1" applyAlignment="1">
      <alignment horizontal="right" vertical="center"/>
    </xf>
    <xf numFmtId="0" fontId="0" fillId="11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right" vertical="center"/>
    </xf>
    <xf numFmtId="10" fontId="1" fillId="0" borderId="1" xfId="4" applyNumberFormat="1" applyFont="1" applyBorder="1" applyAlignment="1" applyProtection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44" fontId="5" fillId="5" borderId="1" xfId="2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0" fillId="5" borderId="1" xfId="4" applyNumberFormat="1" applyFont="1" applyFill="1" applyBorder="1" applyAlignment="1" applyProtection="1">
      <alignment horizontal="center" vertical="center"/>
    </xf>
    <xf numFmtId="10" fontId="5" fillId="5" borderId="1" xfId="4" applyNumberFormat="1" applyFont="1" applyFill="1" applyBorder="1" applyAlignment="1" applyProtection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 applyProtection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2" applyFont="1" applyBorder="1" applyAlignment="1" applyProtection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166" fontId="6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7" fontId="4" fillId="8" borderId="2" xfId="0" applyNumberFormat="1" applyFont="1" applyFill="1" applyBorder="1" applyAlignment="1">
      <alignment horizontal="center" vertical="center"/>
    </xf>
    <xf numFmtId="17" fontId="4" fillId="8" borderId="6" xfId="0" applyNumberFormat="1" applyFont="1" applyFill="1" applyBorder="1" applyAlignment="1">
      <alignment horizontal="center" vertical="center"/>
    </xf>
    <xf numFmtId="165" fontId="7" fillId="9" borderId="5" xfId="1" applyFont="1" applyFill="1" applyBorder="1" applyAlignment="1" applyProtection="1">
      <alignment horizontal="center" vertical="center"/>
    </xf>
    <xf numFmtId="165" fontId="7" fillId="9" borderId="18" xfId="1" applyFont="1" applyFill="1" applyBorder="1" applyAlignment="1" applyProtection="1">
      <alignment horizontal="center" vertical="center"/>
    </xf>
    <xf numFmtId="1" fontId="7" fillId="9" borderId="15" xfId="2" applyNumberFormat="1" applyFont="1" applyFill="1" applyBorder="1" applyAlignment="1" applyProtection="1">
      <alignment horizontal="center" vertical="center"/>
    </xf>
    <xf numFmtId="1" fontId="7" fillId="9" borderId="19" xfId="2" applyNumberFormat="1" applyFont="1" applyFill="1" applyBorder="1" applyAlignment="1" applyProtection="1">
      <alignment horizontal="center" vertical="center"/>
    </xf>
    <xf numFmtId="166" fontId="6" fillId="8" borderId="13" xfId="0" applyNumberFormat="1" applyFont="1" applyFill="1" applyBorder="1" applyAlignment="1">
      <alignment horizontal="left" vertical="center"/>
    </xf>
    <xf numFmtId="166" fontId="6" fillId="8" borderId="14" xfId="0" applyNumberFormat="1" applyFont="1" applyFill="1" applyBorder="1" applyAlignment="1">
      <alignment horizontal="left" vertical="center"/>
    </xf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1" fontId="7" fillId="9" borderId="16" xfId="2" applyNumberFormat="1" applyFont="1" applyFill="1" applyBorder="1" applyAlignment="1" applyProtection="1">
      <alignment horizontal="center" vertical="center"/>
    </xf>
    <xf numFmtId="165" fontId="7" fillId="9" borderId="7" xfId="1" applyFont="1" applyFill="1" applyBorder="1" applyAlignment="1" applyProtection="1">
      <alignment horizontal="center" vertical="center"/>
    </xf>
    <xf numFmtId="0" fontId="1" fillId="8" borderId="10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left"/>
    </xf>
    <xf numFmtId="17" fontId="4" fillId="0" borderId="0" xfId="0" applyNumberFormat="1" applyFont="1" applyAlignment="1">
      <alignment horizontal="center" vertical="center"/>
    </xf>
    <xf numFmtId="165" fontId="7" fillId="0" borderId="0" xfId="1" applyFont="1" applyFill="1" applyBorder="1" applyAlignment="1" applyProtection="1">
      <alignment horizontal="center" vertical="center"/>
    </xf>
    <xf numFmtId="1" fontId="7" fillId="0" borderId="0" xfId="2" applyNumberFormat="1" applyFont="1" applyFill="1" applyBorder="1" applyAlignment="1" applyProtection="1">
      <alignment horizontal="center" vertical="center"/>
    </xf>
    <xf numFmtId="166" fontId="6" fillId="8" borderId="13" xfId="0" applyNumberFormat="1" applyFont="1" applyFill="1" applyBorder="1" applyAlignment="1">
      <alignment horizontal="left"/>
    </xf>
    <xf numFmtId="166" fontId="6" fillId="8" borderId="14" xfId="0" applyNumberFormat="1" applyFont="1" applyFill="1" applyBorder="1" applyAlignment="1">
      <alignment horizontal="left"/>
    </xf>
    <xf numFmtId="0" fontId="1" fillId="0" borderId="0" xfId="0" applyFont="1" applyFill="1"/>
  </cellXfs>
  <cellStyles count="7">
    <cellStyle name="Moeda" xfId="2" builtinId="4"/>
    <cellStyle name="Moeda 2" xfId="6" xr:uid="{122B18EB-A674-40BB-AF0B-A7358E2F9A71}"/>
    <cellStyle name="Normal" xfId="0" builtinId="0"/>
    <cellStyle name="Normal 2" xfId="3" xr:uid="{F9467177-C645-4E16-8985-8C26C93ACF7A}"/>
    <cellStyle name="Porcentagem" xfId="4" builtinId="5"/>
    <cellStyle name="Vírgula" xfId="1" builtinId="3"/>
    <cellStyle name="Vírgula 2" xfId="5" xr:uid="{2510F1E8-FDEF-4935-B5A0-292ADADB4406}"/>
  </cellStyles>
  <dxfs count="116"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ont>
        <b val="0"/>
        <i/>
        <color rgb="FFFF000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R$&quot;* #,##0.00_);_(&quot;R$&quot;* \(#,##0.00\);_(&quot;R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0&quot;.&quot;000&quot;.&quot;000&quot;/&quot;0000&quot;-&quot;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0&quot;.&quot;000&quot;.&quot;000&quot;/&quot;0000&quot;-&quot;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R$&quot;* #,##0.00_);_(&quot;R$&quot;* \(#,##0.00\);_(&quot;R$&quot;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0&quot;.&quot;000&quot;.&quot;000&quot;/&quot;0000&quot;-&quot;0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R$&quot;* #,##0.00_);_(&quot;R$&quot;* \(#,##0.00\);_(&quot;R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0&quot;.&quot;000&quot;.&quot;000&quot;/&quot;0000&quot;-&quot;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protection locked="1" hidden="0"/>
    </dxf>
    <dxf>
      <border>
        <bottom style="medium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5F5F5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4904E-B3BC-4B48-807B-E4F361F7269D}" name="RECEBIDAS" displayName="RECEBIDAS" ref="A9:AC116" totalsRowShown="0" headerRowDxfId="115" dataDxfId="113" headerRowBorderDxfId="114" tableBorderDxfId="112">
  <autoFilter ref="A9:AC116" xr:uid="{4EB4904E-B3BC-4B48-807B-E4F361F7269D}"/>
  <sortState xmlns:xlrd2="http://schemas.microsoft.com/office/spreadsheetml/2017/richdata2" ref="A10:AC114">
    <sortCondition ref="G9:G114"/>
  </sortState>
  <tableColumns count="29">
    <tableColumn id="3" xr3:uid="{8BDB4224-E255-4166-971A-26F2FC44AC1A}" name="Prestador" dataDxfId="111"/>
    <tableColumn id="4" xr3:uid="{B745BA22-6AA8-4255-92EC-339B5E023591}" name="CNPJ Prestador" dataDxfId="110"/>
    <tableColumn id="5" xr3:uid="{62840EB6-CD12-47C6-9779-561A2B648C18}" name="Tipo" dataDxfId="109"/>
    <tableColumn id="6" xr3:uid="{27840B6B-DD3B-4688-937F-5833A7C73748}" name="Simples" dataDxfId="108"/>
    <tableColumn id="26" xr3:uid="{B27F16AA-1B83-47B2-8F80-BD937B16D9E1}" name="Nº Nota Fiscal" dataDxfId="107"/>
    <tableColumn id="8" xr3:uid="{E547BE51-57D4-4D1C-AA05-E3A751A8278B}" name="Serviço" dataDxfId="106"/>
    <tableColumn id="9" xr3:uid="{895F8A73-F38D-443C-8321-A8C278A64920}" name="Emissão" dataDxfId="105"/>
    <tableColumn id="10" xr3:uid="{DB784BEE-4EC7-41DF-9E67-64A1E233EE0F}" name="Pagamentos" dataDxfId="104"/>
    <tableColumn id="11" xr3:uid="{75D8041E-B98B-490C-92E7-514832E4E9D0}" name="Valor Bruto" dataDxfId="103" dataCellStyle="Moeda"/>
    <tableColumn id="12" xr3:uid="{6C15C0C5-2532-4E7E-B06B-1139B6E6EDCE}" name="IRRF" dataDxfId="102" dataCellStyle="Porcentagem"/>
    <tableColumn id="13" xr3:uid="{4C5461DF-1865-467F-B3E0-D9DA85FCF5DB}" name="CSRF" dataDxfId="101" dataCellStyle="Porcentagem"/>
    <tableColumn id="14" xr3:uid="{F8B4C09F-5FC0-4E51-82B6-E7B6915173FC}" name="INSS" dataDxfId="100" dataCellStyle="Porcentagem"/>
    <tableColumn id="15" xr3:uid="{12D1B3C7-32B1-4C88-9B97-ACFFC337D2E5}" name="ISS" dataDxfId="99" dataCellStyle="Porcentagem"/>
    <tableColumn id="16" xr3:uid="{D8CDF1C1-5694-4D6F-ADB7-7A6EAFA18F6F}" name="Valor IRRF" dataDxfId="98" dataCellStyle="Moeda">
      <calculatedColumnFormula>IF(RECEBIDAS[[#This Row],[IRRF]]*RECEBIDAS[[#This Row],[Valor Bruto]]&lt;10,0,RECEBIDAS[[#This Row],[IRRF]]*RECEBIDAS[[#This Row],[Valor Bruto]])</calculatedColumnFormula>
    </tableColumn>
    <tableColumn id="17" xr3:uid="{D7BCD43A-F0B6-48CC-AD6D-9B9A6B86C4A5}" name="Cód IRRF" dataDxfId="97"/>
    <tableColumn id="18" xr3:uid="{50EDEC61-72E5-4AD4-8B52-2D57B213FB08}" name="Valor CSRF" dataDxfId="96" dataCellStyle="Moeda">
      <calculatedColumnFormula>IF(RECEBIDAS[[#This Row],[Valor Bruto]]&gt;215,RECEBIDAS[[#This Row],[Valor Bruto]]*RECEBIDAS[[#This Row],[CSRF]],0)</calculatedColumnFormula>
    </tableColumn>
    <tableColumn id="19" xr3:uid="{1499DD65-0E1D-49A3-AB77-6A7F6FA224D7}" name="Cód PCC" dataDxfId="95"/>
    <tableColumn id="20" xr3:uid="{EC6E5E19-6D55-45CB-B811-17C4FBBE90DA}" name="Base Cal. INSS" dataDxfId="94" dataCellStyle="Moeda">
      <calculatedColumnFormula>IF(L10=0,"",I10)</calculatedColumnFormula>
    </tableColumn>
    <tableColumn id="21" xr3:uid="{8F721723-E4A8-4D8F-8EBA-DEACC2EF3E1B}" name="Valor INSS" dataDxfId="93" dataCellStyle="Moeda">
      <calculatedColumnFormula>IFERROR(IF(RECEBIDAS[[#This Row],[INSS]]*RECEBIDAS[[#This Row],[Base Cal. INSS]]&gt;10,RECEBIDAS[[#This Row],[INSS]]*RECEBIDAS[[#This Row],[Base Cal. INSS]],0),0)</calculatedColumnFormula>
    </tableColumn>
    <tableColumn id="1" xr3:uid="{102D0CF7-BFDE-43FA-A4E2-DA74C063C7B3}" name="Base Cal. ISS" dataDxfId="92" dataCellStyle="Moeda">
      <calculatedColumnFormula>IF(M10=0,"",I10)</calculatedColumnFormula>
    </tableColumn>
    <tableColumn id="22" xr3:uid="{CD834D91-4C67-44A8-B559-22E51E6BAE05}" name="Valor ISS" dataDxfId="91" dataCellStyle="Moeda">
      <calculatedColumnFormula>IF(RECEBIDAS[[#This Row],[ISS]]&gt;0,RECEBIDAS[[#This Row],[ISS]]*RECEBIDAS[[#This Row],[Base Cal. ISS]],0)</calculatedColumnFormula>
    </tableColumn>
    <tableColumn id="23" xr3:uid="{572F53D9-3FAC-4874-8FC6-977C78B804D8}" name="Descontos" dataDxfId="90" dataCellStyle="Moeda"/>
    <tableColumn id="24" xr3:uid="{90F580CB-A58C-4B82-B195-B1FCECA6CA71}" name="Caução" dataDxfId="89" dataCellStyle="Moeda"/>
    <tableColumn id="25" xr3:uid="{2D707DBD-78C4-4B5B-ABFD-D040CD3927DF}" name="Valor Líquido" dataDxfId="88">
      <calculatedColumnFormula>RECEBIDAS[[#This Row],[Valor Bruto]]-RECEBIDAS[[#This Row],[Valor IRRF]]-RECEBIDAS[[#This Row],[Valor CSRF]]-RECEBIDAS[[#This Row],[Valor INSS]]-RECEBIDAS[[#This Row],[Valor ISS]]-RECEBIDAS[[#This Row],[Descontos]]-RECEBIDAS[[#This Row],[Caução]]</calculatedColumnFormula>
    </tableColumn>
    <tableColumn id="28" xr3:uid="{486F39D6-4E8E-401B-ABBF-91B2D1B76387}" name="P.A IR" dataDxfId="87">
      <calculatedColumnFormula>IF(RECEBIDAS[[#This Row],[IRRF]]=0,"-",IF(RECEBIDAS[[#This Row],[Emissão]]=0,"-",TEXT(RECEBIDAS[[#This Row],[Emissão]],"mm/aaaa")))</calculatedColumnFormula>
    </tableColumn>
    <tableColumn id="29" xr3:uid="{9C9AF8A3-853C-44F9-B29E-BFAE80E81A13}" name="P.A PCC" dataDxfId="86">
      <calculatedColumnFormula>IF(RECEBIDAS[[#This Row],[CSRF]]=0,"-",IF(RECEBIDAS[[#This Row],[Pagamentos]]=0,"FALTA DATA",TEXT(RECEBIDAS[[#This Row],[Pagamentos]],"mm/aaaa")))</calculatedColumnFormula>
    </tableColumn>
    <tableColumn id="30" xr3:uid="{2DA1B2D7-C6BA-4C6B-B438-2EA2A847F41E}" name="P.A INSS" dataDxfId="85">
      <calculatedColumnFormula>IF(RECEBIDAS[[#This Row],[INSS]]=0,"-",IF(RECEBIDAS[[#This Row],[Emissão]]=0,"-",TEXT(RECEBIDAS[[#This Row],[Emissão]],"mm/aaaa")))</calculatedColumnFormula>
    </tableColumn>
    <tableColumn id="31" xr3:uid="{FA155526-426A-4763-947F-DA2199883706}" name="P.A ISS" dataDxfId="84">
      <calculatedColumnFormula>IF(RECEBIDAS[[#This Row],[ISS]]=0,"-",IF(RECEBIDAS[[#This Row],[Emissão]]=0,"-",TEXT(RECEBIDAS[[#This Row],[Emissão]],"mm/aaaa")))</calculatedColumnFormula>
    </tableColumn>
    <tableColumn id="27" xr3:uid="{5E39550B-E003-49BC-AF36-A658BFD2BBF5}" name="Descrição" dataDxfId="8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1E6F6-4A8E-4488-AE90-A35485B6B99A}" name="EMITIDAS" displayName="EMITIDAS" ref="A9:V11" totalsRowShown="0" headerRowDxfId="82" dataDxfId="80" headerRowBorderDxfId="81" tableBorderDxfId="79" totalsRowBorderDxfId="78" headerRowCellStyle="Vírgula">
  <autoFilter ref="A9:V11" xr:uid="{7B41E6F6-4A8E-4488-AE90-A35485B6B99A}"/>
  <tableColumns count="22">
    <tableColumn id="1" xr3:uid="{260C70B4-7AA0-44B9-BCB8-094F89E2DF76}" name="Tomador" dataDxfId="77"/>
    <tableColumn id="2" xr3:uid="{3CA5D2E1-4D29-4D2F-B3BC-1E7E64651DEF}" name="CNPJ Tomador" dataDxfId="76"/>
    <tableColumn id="5" xr3:uid="{5A49500E-A19B-4946-93B9-FD2A8AD58C93}" name="Tipo" dataDxfId="75"/>
    <tableColumn id="7" xr3:uid="{2BBAADF6-92D7-4D12-AC48-DC8FB5E194CC}" name="Nº Nota Fiscal" dataDxfId="74"/>
    <tableColumn id="8" xr3:uid="{A2D4ECAB-54D7-49D2-AC85-2DB2009950B5}" name="Serviço | CFOP" dataDxfId="73"/>
    <tableColumn id="9" xr3:uid="{F845400F-0CA7-49C7-BD97-EAB6C9691CB5}" name="Emissão" dataDxfId="72"/>
    <tableColumn id="10" xr3:uid="{B2EF28A3-8CB4-4783-8355-BE553CA0ED4D}" name="Pagamentos" dataDxfId="71"/>
    <tableColumn id="11" xr3:uid="{F062EF10-FDBF-4033-A9FB-E279E96400B7}" name="Valor Bruto" dataDxfId="70" dataCellStyle="Moeda"/>
    <tableColumn id="12" xr3:uid="{FB630301-6D14-4332-8019-7315DF9F3A52}" name="IRRF" dataDxfId="69" dataCellStyle="Porcentagem"/>
    <tableColumn id="13" xr3:uid="{7D7DB891-8DF9-4158-9AB0-5E794E594867}" name="CSRF" dataDxfId="68" dataCellStyle="Porcentagem"/>
    <tableColumn id="14" xr3:uid="{0112CC5A-1FB2-471F-AA73-95AC15259D90}" name="INSS" dataDxfId="67" dataCellStyle="Porcentagem"/>
    <tableColumn id="15" xr3:uid="{65BA3DED-FBC1-4C39-A0C7-E625396BB025}" name="ISS" dataDxfId="66" dataCellStyle="Porcentagem"/>
    <tableColumn id="16" xr3:uid="{C2AF9A28-DC3D-4E5A-B221-1B6A66567E2B}" name="Valor IRRF" dataDxfId="65" dataCellStyle="Moeda">
      <calculatedColumnFormula>IF(EMITIDAS[[#This Row],[IRRF]]*EMITIDAS[[#This Row],[Valor Bruto]]&lt;10,0,EMITIDAS[[#This Row],[IRRF]]*EMITIDAS[[#This Row],[Valor Bruto]])</calculatedColumnFormula>
    </tableColumn>
    <tableColumn id="18" xr3:uid="{F446F190-9A4F-4189-84D9-D7036C69FCF9}" name="Valor CSRF" dataDxfId="64" dataCellStyle="Moeda">
      <calculatedColumnFormula>IF(EMITIDAS[[#This Row],[Valor Bruto]]&gt;215,EMITIDAS[[#This Row],[Valor Bruto]]*EMITIDAS[[#This Row],[CSRF]],0)</calculatedColumnFormula>
    </tableColumn>
    <tableColumn id="20" xr3:uid="{0DFE477B-3586-4F3D-97A9-98F81CB540E0}" name="Base Cal. INSS" dataDxfId="63" dataCellStyle="Moeda">
      <calculatedColumnFormula>IF(K10=0,"",H10)</calculatedColumnFormula>
    </tableColumn>
    <tableColumn id="21" xr3:uid="{F1718AB1-3E7B-4EC1-9BA8-79684B4958A4}" name="Valor INSS" dataDxfId="62" dataCellStyle="Moeda">
      <calculatedColumnFormula>IFERROR(IF(EMITIDAS[[#This Row],[INSS]]*EMITIDAS[[#This Row],[Base Cal. INSS]]&gt;10,EMITIDAS[[#This Row],[INSS]]*EMITIDAS[[#This Row],[Base Cal. INSS]],0),0)</calculatedColumnFormula>
    </tableColumn>
    <tableColumn id="3" xr3:uid="{FA45EF6E-C29E-4E79-9D75-75E39AE363FC}" name="Base Cal. ISS" dataDxfId="61" dataCellStyle="Moeda"/>
    <tableColumn id="22" xr3:uid="{5DB52C14-AD08-46D9-BB67-9A9EEEAB94E8}" name="Valor ISS" dataDxfId="60" dataCellStyle="Moeda">
      <calculatedColumnFormula>IF(EMITIDAS[[#This Row],[ISS]]&gt;0,EMITIDAS[[#This Row],[ISS]]*EMITIDAS[[#This Row],[Base Cal. ISS]],0)</calculatedColumnFormula>
    </tableColumn>
    <tableColumn id="23" xr3:uid="{1E2C1C69-D95B-4E74-8A1B-1A8EB956B13A}" name="Descontos" dataDxfId="59" dataCellStyle="Moeda"/>
    <tableColumn id="24" xr3:uid="{92ED730D-4D6D-4484-B39A-EB030B529AD8}" name="Caução" dataDxfId="58" dataCellStyle="Moeda"/>
    <tableColumn id="25" xr3:uid="{C80200F1-6054-4F66-A59A-2FB213A494A6}" name="Valor Líquido" dataDxfId="57">
      <calculatedColumnFormula>EMITIDAS[[#This Row],[Valor Bruto]]-EMITIDAS[[#This Row],[Valor IRRF]]-EMITIDAS[[#This Row],[Valor CSRF]]-EMITIDAS[[#This Row],[Valor INSS]]-EMITIDAS[[#This Row],[Valor ISS]]-EMITIDAS[[#This Row],[Caução]]-EMITIDAS[[#This Row],[Descontos]]</calculatedColumnFormula>
    </tableColumn>
    <tableColumn id="27" xr3:uid="{2CE6DD3D-D515-4224-A75D-73070A1778DE}" name="Descrição" dataDxfId="5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6E748-3183-4E98-9747-7AF65FCEE84D}" name="RCD" displayName="RCD" ref="A7:L47" totalsRowShown="0" headerRowDxfId="55" dataDxfId="53" headerRowBorderDxfId="54" tableBorderDxfId="52" totalsRowBorderDxfId="51" headerRowCellStyle="Normal 2">
  <autoFilter ref="A7:L47" xr:uid="{F646E748-3183-4E98-9747-7AF65FCEE84D}"/>
  <sortState xmlns:xlrd2="http://schemas.microsoft.com/office/spreadsheetml/2017/richdata2" ref="A8:L26">
    <sortCondition ref="G7:G26"/>
  </sortState>
  <tableColumns count="12">
    <tableColumn id="3" xr3:uid="{33D51CA9-6F82-4773-A366-825FCA0AAEAC}" name="Prestador" dataDxfId="50"/>
    <tableColumn id="4" xr3:uid="{2A38A648-E061-4D74-B563-1EE8D1F7F645}" name="CNPJ Prestador" dataDxfId="49"/>
    <tableColumn id="5" xr3:uid="{BE84BE40-E60C-4C6F-9ECF-E9E4257D74D1}" name="Tipo" dataDxfId="48"/>
    <tableColumn id="7" xr3:uid="{F24C4807-03B8-4A7B-A6AF-98AE67F77FF9}" name="Nº Nota Fiscal" dataDxfId="47"/>
    <tableColumn id="8" xr3:uid="{291FF4DF-DD57-4767-AE21-043E29B05E87}" name="Natureza Da OP." dataDxfId="46"/>
    <tableColumn id="32" xr3:uid="{67FF82FF-2C4A-485E-B940-2276307821AE}" name="Nota Referenciada" dataDxfId="45"/>
    <tableColumn id="9" xr3:uid="{DF39DF56-92EE-4F82-B3DF-BF585519B205}" name="Emissão" dataDxfId="44"/>
    <tableColumn id="10" xr3:uid="{08CC8499-DF42-4913-B0EB-1065EF7F9267}" name="Pagamentos" dataDxfId="43"/>
    <tableColumn id="11" xr3:uid="{B883BD53-38AD-4E51-B059-E7B8C3E9B2CD}" name="Valor Bruto" dataDxfId="42" dataCellStyle="Moeda"/>
    <tableColumn id="25" xr3:uid="{674DCBAF-E9E6-41C7-8765-A03BCFE2383D}" name="Valor Líquido" dataDxfId="41"/>
    <tableColumn id="26" xr3:uid="{11740F1D-1F68-431B-9650-F522F4816B3B}" name="Centro de Custo" dataDxfId="40"/>
    <tableColumn id="27" xr3:uid="{69F9FA2A-9D82-482C-90CA-B85FB6FD88ED}" name="Descrição" dataDxfId="39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FE2E-8DE9-49A1-A651-9A66384A743B}">
  <sheetPr codeName="Planilha1"/>
  <dimension ref="A1:AC116"/>
  <sheetViews>
    <sheetView showGridLines="0" tabSelected="1" zoomScale="90" zoomScaleNormal="90" workbookViewId="0">
      <selection activeCell="G35" sqref="G35"/>
    </sheetView>
  </sheetViews>
  <sheetFormatPr defaultColWidth="9.140625" defaultRowHeight="15.75" customHeight="1" x14ac:dyDescent="0.25"/>
  <cols>
    <col min="1" max="1" width="48.85546875" style="1" customWidth="1"/>
    <col min="2" max="2" width="19.42578125" style="1" bestFit="1" customWidth="1"/>
    <col min="3" max="3" width="9.85546875" style="1" bestFit="1" customWidth="1"/>
    <col min="4" max="4" width="12.85546875" style="1" bestFit="1" customWidth="1"/>
    <col min="5" max="5" width="17.7109375" style="1" customWidth="1"/>
    <col min="6" max="6" width="17.7109375" style="1" bestFit="1" customWidth="1"/>
    <col min="7" max="7" width="14.28515625" style="1" customWidth="1"/>
    <col min="8" max="8" width="12.28515625" style="1" bestFit="1" customWidth="1"/>
    <col min="9" max="9" width="17.42578125" style="1" bestFit="1" customWidth="1"/>
    <col min="10" max="10" width="11.140625" style="1" bestFit="1" customWidth="1"/>
    <col min="11" max="11" width="11.5703125" style="1" bestFit="1" customWidth="1"/>
    <col min="12" max="12" width="11.28515625" style="1" bestFit="1" customWidth="1"/>
    <col min="13" max="13" width="10.5703125" style="1" bestFit="1" customWidth="1"/>
    <col min="14" max="14" width="16.140625" style="1" bestFit="1" customWidth="1"/>
    <col min="15" max="15" width="13.5703125" style="1" bestFit="1" customWidth="1"/>
    <col min="16" max="16" width="16.7109375" style="1" bestFit="1" customWidth="1"/>
    <col min="17" max="17" width="13.28515625" style="1" bestFit="1" customWidth="1"/>
    <col min="18" max="18" width="20.140625" style="1" bestFit="1" customWidth="1"/>
    <col min="19" max="19" width="16.28515625" style="6" bestFit="1" customWidth="1"/>
    <col min="20" max="20" width="16.28515625" style="1" bestFit="1" customWidth="1"/>
    <col min="21" max="21" width="16.28515625" style="1" customWidth="1"/>
    <col min="22" max="22" width="14.28515625" style="1" bestFit="1" customWidth="1"/>
    <col min="23" max="23" width="15.7109375" style="1" bestFit="1" customWidth="1"/>
    <col min="24" max="24" width="13" style="1" bestFit="1" customWidth="1"/>
    <col min="25" max="25" width="18.28515625" style="1" bestFit="1" customWidth="1"/>
    <col min="26" max="26" width="11.140625" bestFit="1" customWidth="1"/>
    <col min="27" max="27" width="14" bestFit="1" customWidth="1"/>
    <col min="28" max="28" width="14.5703125" style="20" bestFit="1" customWidth="1"/>
    <col min="29" max="29" width="13.28515625" style="21" bestFit="1" customWidth="1"/>
    <col min="30" max="30" width="15" style="1" bestFit="1" customWidth="1"/>
    <col min="31" max="31" width="18.85546875" style="1" bestFit="1" customWidth="1"/>
    <col min="32" max="32" width="13.5703125" style="1" bestFit="1" customWidth="1"/>
    <col min="33" max="16384" width="9.140625" style="1"/>
  </cols>
  <sheetData>
    <row r="1" spans="1:29" ht="15.75" customHeight="1" x14ac:dyDescent="0.25">
      <c r="Z1" s="20"/>
      <c r="AA1" s="21"/>
      <c r="AB1" s="1"/>
      <c r="AC1" s="1"/>
    </row>
    <row r="2" spans="1:29" ht="15.75" customHeight="1" x14ac:dyDescent="0.25">
      <c r="J2" s="121">
        <v>45139</v>
      </c>
      <c r="K2" s="38">
        <v>583.54999999999995</v>
      </c>
      <c r="L2" s="39">
        <v>1708</v>
      </c>
      <c r="M2" s="123">
        <f>SUMIFS($Q:$Q,$R:$R,$N$2,$AA:$AA,$J$2)</f>
        <v>0</v>
      </c>
      <c r="N2" s="125">
        <v>5952</v>
      </c>
      <c r="Z2" s="20"/>
      <c r="AA2" s="21"/>
      <c r="AB2" s="1"/>
      <c r="AC2" s="1"/>
    </row>
    <row r="3" spans="1:29" ht="15.75" customHeight="1" x14ac:dyDescent="0.25">
      <c r="B3" s="42" t="s">
        <v>30</v>
      </c>
      <c r="C3" s="129" t="s">
        <v>158</v>
      </c>
      <c r="D3" s="129"/>
      <c r="E3" s="129"/>
      <c r="F3" s="129"/>
      <c r="G3" s="129"/>
      <c r="H3" s="130"/>
      <c r="J3" s="122"/>
      <c r="K3" s="38">
        <f>SUMIFS(O:O,P:P,L3,Z:Z,$J$2)</f>
        <v>0</v>
      </c>
      <c r="L3" s="39">
        <v>8045</v>
      </c>
      <c r="M3" s="132"/>
      <c r="N3" s="131"/>
      <c r="Z3" s="20"/>
      <c r="AA3" s="21"/>
      <c r="AB3" s="1"/>
      <c r="AC3" s="1"/>
    </row>
    <row r="4" spans="1:29" ht="15.75" customHeight="1" thickBot="1" x14ac:dyDescent="0.3">
      <c r="B4" s="43" t="s">
        <v>29</v>
      </c>
      <c r="C4" s="127">
        <v>18765432099987</v>
      </c>
      <c r="D4" s="127"/>
      <c r="E4" s="127"/>
      <c r="F4" s="127"/>
      <c r="G4" s="127"/>
      <c r="H4" s="128"/>
      <c r="J4" s="121">
        <v>45170</v>
      </c>
      <c r="K4" s="38">
        <v>2564.7800000000002</v>
      </c>
      <c r="L4" s="39">
        <v>1708</v>
      </c>
      <c r="M4" s="123">
        <v>5450.61</v>
      </c>
      <c r="N4" s="125">
        <v>5952</v>
      </c>
      <c r="Z4" s="20"/>
      <c r="AA4" s="21"/>
      <c r="AB4" s="1"/>
      <c r="AC4" s="1"/>
    </row>
    <row r="5" spans="1:29" ht="15.75" customHeight="1" thickTop="1" thickBot="1" x14ac:dyDescent="0.3">
      <c r="J5" s="122"/>
      <c r="K5" s="40">
        <v>213.36</v>
      </c>
      <c r="L5" s="41">
        <v>8045</v>
      </c>
      <c r="M5" s="124"/>
      <c r="N5" s="126"/>
      <c r="Z5" s="20"/>
      <c r="AA5" s="21"/>
      <c r="AB5" s="1"/>
      <c r="AC5" s="1"/>
    </row>
    <row r="6" spans="1:29" ht="15.75" customHeight="1" thickTop="1" x14ac:dyDescent="0.25">
      <c r="J6" s="121">
        <v>45200</v>
      </c>
      <c r="K6" s="38">
        <f>SUMIFS($O:$O,$P:$P,$L$4,$Z:$Z,$J$4)</f>
        <v>0</v>
      </c>
      <c r="L6" s="39">
        <v>1708</v>
      </c>
      <c r="M6" s="123">
        <v>4371.1499999999996</v>
      </c>
      <c r="N6" s="125">
        <v>5952</v>
      </c>
      <c r="Z6" s="20"/>
      <c r="AA6" s="21"/>
      <c r="AB6" s="1"/>
      <c r="AC6" s="1"/>
    </row>
    <row r="7" spans="1:29" ht="15.75" customHeight="1" thickBot="1" x14ac:dyDescent="0.3">
      <c r="J7" s="122"/>
      <c r="K7" s="40">
        <f>SUMIFS($O:$O,$P:$P,$L$5,$Z:$Z,$J$4)</f>
        <v>0</v>
      </c>
      <c r="L7" s="41">
        <v>8045</v>
      </c>
      <c r="M7" s="124"/>
      <c r="N7" s="126"/>
      <c r="Z7" s="20"/>
      <c r="AA7" s="21"/>
      <c r="AB7" s="1"/>
      <c r="AC7" s="1"/>
    </row>
    <row r="8" spans="1:29" ht="15.75" customHeight="1" thickTop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</row>
    <row r="9" spans="1:29" ht="18.75" customHeight="1" x14ac:dyDescent="0.25">
      <c r="A9" s="50" t="s">
        <v>1</v>
      </c>
      <c r="B9" s="50" t="s">
        <v>25</v>
      </c>
      <c r="C9" s="51" t="s">
        <v>2</v>
      </c>
      <c r="D9" s="50" t="s">
        <v>3</v>
      </c>
      <c r="E9" s="52" t="s">
        <v>4</v>
      </c>
      <c r="F9" s="52" t="s">
        <v>5</v>
      </c>
      <c r="G9" s="53" t="s">
        <v>6</v>
      </c>
      <c r="H9" s="53" t="s">
        <v>7</v>
      </c>
      <c r="I9" s="54" t="s">
        <v>8</v>
      </c>
      <c r="J9" s="55" t="s">
        <v>9</v>
      </c>
      <c r="K9" s="55" t="s">
        <v>10</v>
      </c>
      <c r="L9" s="55" t="s">
        <v>11</v>
      </c>
      <c r="M9" s="55" t="s">
        <v>12</v>
      </c>
      <c r="N9" s="55" t="s">
        <v>23</v>
      </c>
      <c r="O9" s="56" t="s">
        <v>13</v>
      </c>
      <c r="P9" s="55" t="s">
        <v>24</v>
      </c>
      <c r="Q9" s="57" t="s">
        <v>14</v>
      </c>
      <c r="R9" s="58" t="s">
        <v>32</v>
      </c>
      <c r="S9" s="55" t="s">
        <v>27</v>
      </c>
      <c r="T9" s="59" t="s">
        <v>31</v>
      </c>
      <c r="U9" s="54" t="s">
        <v>28</v>
      </c>
      <c r="V9" s="54" t="s">
        <v>15</v>
      </c>
      <c r="W9" s="54" t="s">
        <v>36</v>
      </c>
      <c r="X9" s="54" t="s">
        <v>16</v>
      </c>
      <c r="Y9" s="60" t="s">
        <v>19</v>
      </c>
      <c r="Z9" s="61" t="s">
        <v>20</v>
      </c>
      <c r="AA9" s="61" t="s">
        <v>21</v>
      </c>
      <c r="AB9" s="62" t="s">
        <v>22</v>
      </c>
      <c r="AC9" s="54" t="s">
        <v>18</v>
      </c>
    </row>
    <row r="10" spans="1:29" s="2" customFormat="1" ht="15.75" customHeight="1" x14ac:dyDescent="0.25">
      <c r="A10" s="70" t="s">
        <v>71</v>
      </c>
      <c r="B10" s="15" t="s">
        <v>137</v>
      </c>
      <c r="C10" s="79" t="s">
        <v>38</v>
      </c>
      <c r="D10" s="31" t="s">
        <v>42</v>
      </c>
      <c r="E10" s="31">
        <v>9874</v>
      </c>
      <c r="F10" s="16" t="s">
        <v>57</v>
      </c>
      <c r="G10" s="73">
        <v>45155</v>
      </c>
      <c r="H10" s="108"/>
      <c r="I10" s="18">
        <v>1601</v>
      </c>
      <c r="J10" s="64"/>
      <c r="K10" s="64"/>
      <c r="L10" s="64"/>
      <c r="M10" s="64">
        <v>0.04</v>
      </c>
      <c r="N10" s="25">
        <f>IF(RECEBIDAS[[#This Row],[IRRF]]*RECEBIDAS[[#This Row],[Valor Bruto]]&lt;10,0,RECEBIDAS[[#This Row],[IRRF]]*RECEBIDAS[[#This Row],[Valor Bruto]])</f>
        <v>0</v>
      </c>
      <c r="O10" s="31"/>
      <c r="P10" s="25">
        <f>IF(RECEBIDAS[[#This Row],[Valor Bruto]]&gt;215,RECEBIDAS[[#This Row],[Valor Bruto]]*RECEBIDAS[[#This Row],[CSRF]],0)</f>
        <v>0</v>
      </c>
      <c r="Q10" s="71"/>
      <c r="R10" s="32" t="str">
        <f t="shared" ref="R10:R53" si="0">IF(L10=0,"",I10)</f>
        <v/>
      </c>
      <c r="S10" s="28">
        <f>IFERROR(IF(RECEBIDAS[[#This Row],[INSS]]*RECEBIDAS[[#This Row],[Base Cal. INSS]]&gt;10,RECEBIDAS[[#This Row],[INSS]]*RECEBIDAS[[#This Row],[Base Cal. INSS]],0),0)</f>
        <v>0</v>
      </c>
      <c r="T10" s="28">
        <v>800.5</v>
      </c>
      <c r="U10" s="28">
        <f>IF(RECEBIDAS[[#This Row],[ISS]]&gt;0,RECEBIDAS[[#This Row],[ISS]]*RECEBIDAS[[#This Row],[Base Cal. ISS]],0)</f>
        <v>32.020000000000003</v>
      </c>
      <c r="V10" s="32"/>
      <c r="W10" s="32"/>
      <c r="X1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1568.98</v>
      </c>
      <c r="Y10" s="72" t="str">
        <f>IF(RECEBIDAS[[#This Row],[IRRF]]=0,"-",IF(RECEBIDAS[[#This Row],[Emissão]]=0,"-",TEXT(RECEBIDAS[[#This Row],[Emissão]],"mm/aaaa")))</f>
        <v>-</v>
      </c>
      <c r="Z10" s="72" t="str">
        <f>IF(RECEBIDAS[[#This Row],[CSRF]]=0,"-",IF(RECEBIDAS[[#This Row],[Pagamentos]]=0,"FALTA DATA",TEXT(RECEBIDAS[[#This Row],[Pagamentos]],"mm/aaaa")))</f>
        <v>-</v>
      </c>
      <c r="AA10" s="65" t="str">
        <f>IF(RECEBIDAS[[#This Row],[INSS]]=0,"-",IF(RECEBIDAS[[#This Row],[Emissão]]=0,"-",TEXT(RECEBIDAS[[#This Row],[Emissão]],"mm/aaaa")))</f>
        <v>-</v>
      </c>
      <c r="AB10" s="31" t="str">
        <f>IF(RECEBIDAS[[#This Row],[ISS]]=0,"-",IF(RECEBIDAS[[#This Row],[Emissão]]=0,"-",TEXT(RECEBIDAS[[#This Row],[Emissão]],"mm/aaaa")))</f>
        <v>08/2023</v>
      </c>
      <c r="AC10" s="72"/>
    </row>
    <row r="11" spans="1:29" s="2" customFormat="1" ht="15.75" customHeight="1" x14ac:dyDescent="0.25">
      <c r="A11" s="70" t="s">
        <v>72</v>
      </c>
      <c r="B11" s="15" t="s">
        <v>138</v>
      </c>
      <c r="C11" s="80" t="s">
        <v>38</v>
      </c>
      <c r="D11" s="31" t="s">
        <v>42</v>
      </c>
      <c r="E11" s="31">
        <v>953</v>
      </c>
      <c r="F11" s="16" t="s">
        <v>50</v>
      </c>
      <c r="G11" s="73">
        <v>45163</v>
      </c>
      <c r="H11" s="108">
        <v>45189</v>
      </c>
      <c r="I11" s="18">
        <v>38930.06</v>
      </c>
      <c r="J11" s="64">
        <v>1.4999999999999999E-2</v>
      </c>
      <c r="K11" s="64">
        <v>4.65E-2</v>
      </c>
      <c r="L11" s="64"/>
      <c r="M11" s="64"/>
      <c r="N11" s="25">
        <f>IF(RECEBIDAS[[#This Row],[IRRF]]*RECEBIDAS[[#This Row],[Valor Bruto]]&lt;10,0,RECEBIDAS[[#This Row],[IRRF]]*RECEBIDAS[[#This Row],[Valor Bruto]])</f>
        <v>583.95089999999993</v>
      </c>
      <c r="O11" s="31">
        <v>1708</v>
      </c>
      <c r="P11" s="25">
        <f>IF(RECEBIDAS[[#This Row],[Valor Bruto]]&gt;215,RECEBIDAS[[#This Row],[Valor Bruto]]*RECEBIDAS[[#This Row],[CSRF]],0)</f>
        <v>1810.2477899999999</v>
      </c>
      <c r="Q11" s="71">
        <v>5952</v>
      </c>
      <c r="R11" s="32" t="str">
        <f t="shared" si="0"/>
        <v/>
      </c>
      <c r="S11" s="28">
        <f>IFERROR(IF(RECEBIDAS[[#This Row],[INSS]]*RECEBIDAS[[#This Row],[Base Cal. INSS]]&gt;10,RECEBIDAS[[#This Row],[INSS]]*RECEBIDAS[[#This Row],[Base Cal. INSS]],0),0)</f>
        <v>0</v>
      </c>
      <c r="T11" s="28" t="str">
        <f>IF(M11=0,"",I11)</f>
        <v/>
      </c>
      <c r="U11" s="28">
        <f>IF(RECEBIDAS[[#This Row],[ISS]]&gt;0,RECEBIDAS[[#This Row],[ISS]]*RECEBIDAS[[#This Row],[Base Cal. ISS]],0)</f>
        <v>0</v>
      </c>
      <c r="V11" s="32"/>
      <c r="W11" s="32"/>
      <c r="X1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36535.861309999993</v>
      </c>
      <c r="Y11" s="72" t="str">
        <f>IF(RECEBIDAS[[#This Row],[IRRF]]=0,"-",IF(RECEBIDAS[[#This Row],[Emissão]]=0,"-",TEXT(RECEBIDAS[[#This Row],[Emissão]],"mm/aaaa")))</f>
        <v>08/2023</v>
      </c>
      <c r="Z11" s="72" t="str">
        <f>IF(RECEBIDAS[[#This Row],[CSRF]]=0,"-",IF(RECEBIDAS[[#This Row],[Pagamentos]]=0,"FALTA DATA",TEXT(RECEBIDAS[[#This Row],[Pagamentos]],"mm/aaaa")))</f>
        <v>09/2023</v>
      </c>
      <c r="AA11" s="65" t="str">
        <f>IF(RECEBIDAS[[#This Row],[INSS]]=0,"-",IF(RECEBIDAS[[#This Row],[Emissão]]=0,"-",TEXT(RECEBIDAS[[#This Row],[Emissão]],"mm/aaaa")))</f>
        <v>-</v>
      </c>
      <c r="AB11" s="72" t="str">
        <f>IF(RECEBIDAS[[#This Row],[ISS]]=0,"-",IF(RECEBIDAS[[#This Row],[Emissão]]=0,"-",TEXT(RECEBIDAS[[#This Row],[Emissão]],"mm/aaaa")))</f>
        <v>-</v>
      </c>
      <c r="AC11" s="72"/>
    </row>
    <row r="12" spans="1:29" s="2" customFormat="1" ht="15.75" customHeight="1" x14ac:dyDescent="0.25">
      <c r="A12" s="70" t="s">
        <v>73</v>
      </c>
      <c r="B12" s="15" t="s">
        <v>139</v>
      </c>
      <c r="C12" s="79" t="s">
        <v>38</v>
      </c>
      <c r="D12" s="31" t="s">
        <v>61</v>
      </c>
      <c r="E12" s="31">
        <v>48842</v>
      </c>
      <c r="F12" s="16" t="s">
        <v>57</v>
      </c>
      <c r="G12" s="73">
        <v>45166</v>
      </c>
      <c r="H12" s="108"/>
      <c r="I12" s="18">
        <v>14313</v>
      </c>
      <c r="J12" s="64"/>
      <c r="K12" s="64"/>
      <c r="L12" s="64"/>
      <c r="M12" s="64">
        <v>0.04</v>
      </c>
      <c r="N12" s="25">
        <f>IF(RECEBIDAS[[#This Row],[IRRF]]*RECEBIDAS[[#This Row],[Valor Bruto]]&lt;10,0,RECEBIDAS[[#This Row],[IRRF]]*RECEBIDAS[[#This Row],[Valor Bruto]])</f>
        <v>0</v>
      </c>
      <c r="O12" s="31"/>
      <c r="P12" s="25">
        <f>IF(RECEBIDAS[[#This Row],[Valor Bruto]]&gt;215,RECEBIDAS[[#This Row],[Valor Bruto]]*RECEBIDAS[[#This Row],[CSRF]],0)</f>
        <v>0</v>
      </c>
      <c r="Q12" s="71"/>
      <c r="R12" s="32" t="str">
        <f t="shared" si="0"/>
        <v/>
      </c>
      <c r="S12" s="28">
        <f>IFERROR(IF(RECEBIDAS[[#This Row],[INSS]]*RECEBIDAS[[#This Row],[Base Cal. INSS]]&gt;10,RECEBIDAS[[#This Row],[INSS]]*RECEBIDAS[[#This Row],[Base Cal. INSS]],0),0)</f>
        <v>0</v>
      </c>
      <c r="T12" s="28">
        <v>7156.5</v>
      </c>
      <c r="U12" s="28">
        <f>IF(RECEBIDAS[[#This Row],[ISS]]&gt;0,RECEBIDAS[[#This Row],[ISS]]*RECEBIDAS[[#This Row],[Base Cal. ISS]],0)</f>
        <v>286.26</v>
      </c>
      <c r="V12" s="32"/>
      <c r="W12" s="32"/>
      <c r="X1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14026.74</v>
      </c>
      <c r="Y12" s="72" t="str">
        <f>IF(RECEBIDAS[[#This Row],[IRRF]]=0,"-",IF(RECEBIDAS[[#This Row],[Emissão]]=0,"-",TEXT(RECEBIDAS[[#This Row],[Emissão]],"mm/aaaa")))</f>
        <v>-</v>
      </c>
      <c r="Z12" s="72" t="str">
        <f>IF(RECEBIDAS[[#This Row],[CSRF]]=0,"-",IF(RECEBIDAS[[#This Row],[Pagamentos]]=0,"FALTA DATA",TEXT(RECEBIDAS[[#This Row],[Pagamentos]],"mm/aaaa")))</f>
        <v>-</v>
      </c>
      <c r="AA12" s="65" t="str">
        <f>IF(RECEBIDAS[[#This Row],[INSS]]=0,"-",IF(RECEBIDAS[[#This Row],[Emissão]]=0,"-",TEXT(RECEBIDAS[[#This Row],[Emissão]],"mm/aaaa")))</f>
        <v>-</v>
      </c>
      <c r="AB12" s="31" t="str">
        <f>IF(RECEBIDAS[[#This Row],[ISS]]=0,"-",IF(RECEBIDAS[[#This Row],[Emissão]]=0,"-",TEXT(RECEBIDAS[[#This Row],[Emissão]],"mm/aaaa")))</f>
        <v>08/2023</v>
      </c>
      <c r="AC12" s="72"/>
    </row>
    <row r="13" spans="1:29" s="2" customFormat="1" ht="15.75" customHeight="1" x14ac:dyDescent="0.25">
      <c r="A13" s="63" t="s">
        <v>74</v>
      </c>
      <c r="B13" s="15" t="s">
        <v>140</v>
      </c>
      <c r="C13" s="80" t="s">
        <v>38</v>
      </c>
      <c r="D13" s="24" t="s">
        <v>37</v>
      </c>
      <c r="E13" s="24">
        <v>31</v>
      </c>
      <c r="F13" s="16" t="s">
        <v>39</v>
      </c>
      <c r="G13" s="17">
        <v>45170</v>
      </c>
      <c r="H13" s="108">
        <v>45174</v>
      </c>
      <c r="I13" s="18">
        <v>10731.29</v>
      </c>
      <c r="J13" s="48"/>
      <c r="K13" s="48"/>
      <c r="L13" s="48"/>
      <c r="M13" s="48"/>
      <c r="N13" s="25">
        <f>IF(RECEBIDAS[[#This Row],[IRRF]]*RECEBIDAS[[#This Row],[Valor Bruto]]&lt;10,0,RECEBIDAS[[#This Row],[IRRF]]*RECEBIDAS[[#This Row],[Valor Bruto]])</f>
        <v>0</v>
      </c>
      <c r="O13" s="24"/>
      <c r="P13" s="25">
        <f>IF(RECEBIDAS[[#This Row],[Valor Bruto]]&gt;215,RECEBIDAS[[#This Row],[Valor Bruto]]*RECEBIDAS[[#This Row],[CSRF]],0)</f>
        <v>0</v>
      </c>
      <c r="Q13" s="26"/>
      <c r="R13" s="27" t="str">
        <f t="shared" si="0"/>
        <v/>
      </c>
      <c r="S13" s="28">
        <f>IFERROR(IF(RECEBIDAS[[#This Row],[INSS]]*RECEBIDAS[[#This Row],[Base Cal. INSS]]&gt;10,RECEBIDAS[[#This Row],[INSS]]*RECEBIDAS[[#This Row],[Base Cal. INSS]],0),0)</f>
        <v>0</v>
      </c>
      <c r="T13" s="28" t="str">
        <f t="shared" ref="T13:T20" si="1">IF(M13=0,"",I13)</f>
        <v/>
      </c>
      <c r="U13" s="28">
        <f>IF(RECEBIDAS[[#This Row],[ISS]]&gt;0,RECEBIDAS[[#This Row],[ISS]]*RECEBIDAS[[#This Row],[Base Cal. ISS]],0)</f>
        <v>0</v>
      </c>
      <c r="V13" s="27"/>
      <c r="W13" s="27"/>
      <c r="X1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10731.29</v>
      </c>
      <c r="Y13" s="29" t="str">
        <f>IF(RECEBIDAS[[#This Row],[IRRF]]=0,"-",IF(RECEBIDAS[[#This Row],[Emissão]]=0,"-",TEXT(RECEBIDAS[[#This Row],[Emissão]],"mm/aaaa")))</f>
        <v>-</v>
      </c>
      <c r="Z13" s="29" t="str">
        <f>IF(RECEBIDAS[[#This Row],[CSRF]]=0,"-",IF(RECEBIDAS[[#This Row],[Pagamentos]]=0,"FALTA DATA",TEXT(RECEBIDAS[[#This Row],[Pagamentos]],"mm/aaaa")))</f>
        <v>-</v>
      </c>
      <c r="AA13" s="29" t="str">
        <f>IF(RECEBIDAS[[#This Row],[INSS]]=0,"-",IF(RECEBIDAS[[#This Row],[Emissão]]=0,"-",TEXT(RECEBIDAS[[#This Row],[Emissão]],"mm/aaaa")))</f>
        <v>-</v>
      </c>
      <c r="AB13" s="29" t="str">
        <f>IF(RECEBIDAS[[#This Row],[ISS]]=0,"-",IF(RECEBIDAS[[#This Row],[Emissão]]=0,"-",TEXT(RECEBIDAS[[#This Row],[Emissão]],"mm/aaaa")))</f>
        <v>-</v>
      </c>
      <c r="AC13" s="24"/>
    </row>
    <row r="14" spans="1:29" ht="15.75" customHeight="1" x14ac:dyDescent="0.25">
      <c r="A14" s="63" t="s">
        <v>75</v>
      </c>
      <c r="B14" s="15" t="s">
        <v>141</v>
      </c>
      <c r="C14" s="80" t="s">
        <v>38</v>
      </c>
      <c r="D14" s="24" t="s">
        <v>37</v>
      </c>
      <c r="E14" s="24">
        <v>61</v>
      </c>
      <c r="F14" s="16" t="s">
        <v>40</v>
      </c>
      <c r="G14" s="17">
        <v>45170</v>
      </c>
      <c r="H14" s="108">
        <v>45180</v>
      </c>
      <c r="I14" s="18">
        <v>200</v>
      </c>
      <c r="J14" s="48"/>
      <c r="K14" s="48"/>
      <c r="L14" s="48"/>
      <c r="M14" s="48"/>
      <c r="N14" s="25">
        <f>IF(RECEBIDAS[[#This Row],[IRRF]]*RECEBIDAS[[#This Row],[Valor Bruto]]&lt;10,0,RECEBIDAS[[#This Row],[IRRF]]*RECEBIDAS[[#This Row],[Valor Bruto]])</f>
        <v>0</v>
      </c>
      <c r="O14" s="24"/>
      <c r="P14" s="25">
        <f>IF(RECEBIDAS[[#This Row],[Valor Bruto]]&gt;215,RECEBIDAS[[#This Row],[Valor Bruto]]*RECEBIDAS[[#This Row],[CSRF]],0)</f>
        <v>0</v>
      </c>
      <c r="Q14" s="26"/>
      <c r="R14" s="27" t="str">
        <f t="shared" si="0"/>
        <v/>
      </c>
      <c r="S14" s="28">
        <f>IFERROR(IF(RECEBIDAS[[#This Row],[INSS]]*RECEBIDAS[[#This Row],[Base Cal. INSS]]&gt;10,RECEBIDAS[[#This Row],[INSS]]*RECEBIDAS[[#This Row],[Base Cal. INSS]],0),0)</f>
        <v>0</v>
      </c>
      <c r="T14" s="28" t="str">
        <f t="shared" si="1"/>
        <v/>
      </c>
      <c r="U14" s="28">
        <f>IF(RECEBIDAS[[#This Row],[ISS]]&gt;0,RECEBIDAS[[#This Row],[ISS]]*RECEBIDAS[[#This Row],[Base Cal. ISS]],0)</f>
        <v>0</v>
      </c>
      <c r="V14" s="27"/>
      <c r="W14" s="27"/>
      <c r="X1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200</v>
      </c>
      <c r="Y14" s="29" t="str">
        <f>IF(RECEBIDAS[[#This Row],[IRRF]]=0,"-",IF(RECEBIDAS[[#This Row],[Emissão]]=0,"-",TEXT(RECEBIDAS[[#This Row],[Emissão]],"mm/aaaa")))</f>
        <v>-</v>
      </c>
      <c r="Z14" s="29" t="str">
        <f>IF(RECEBIDAS[[#This Row],[CSRF]]=0,"-",IF(RECEBIDAS[[#This Row],[Pagamentos]]=0,"FALTA DATA",TEXT(RECEBIDAS[[#This Row],[Pagamentos]],"mm/aaaa")))</f>
        <v>-</v>
      </c>
      <c r="AA14" s="29" t="str">
        <f>IF(RECEBIDAS[[#This Row],[INSS]]=0,"-",IF(RECEBIDAS[[#This Row],[Emissão]]=0,"-",TEXT(RECEBIDAS[[#This Row],[Emissão]],"mm/aaaa")))</f>
        <v>-</v>
      </c>
      <c r="AB14" s="29" t="str">
        <f>IF(RECEBIDAS[[#This Row],[ISS]]=0,"-",IF(RECEBIDAS[[#This Row],[Emissão]]=0,"-",TEXT(RECEBIDAS[[#This Row],[Emissão]],"mm/aaaa")))</f>
        <v>-</v>
      </c>
      <c r="AC14" s="24"/>
    </row>
    <row r="15" spans="1:29" ht="15.75" customHeight="1" x14ac:dyDescent="0.25">
      <c r="A15" s="66" t="s">
        <v>76</v>
      </c>
      <c r="B15" s="67" t="s">
        <v>142</v>
      </c>
      <c r="C15" s="80" t="s">
        <v>55</v>
      </c>
      <c r="D15" s="31" t="s">
        <v>56</v>
      </c>
      <c r="E15" s="31">
        <v>813</v>
      </c>
      <c r="F15" s="16" t="s">
        <v>56</v>
      </c>
      <c r="G15" s="65">
        <v>45170</v>
      </c>
      <c r="H15" s="35">
        <v>45185</v>
      </c>
      <c r="I15" s="74">
        <v>712.8</v>
      </c>
      <c r="J15" s="64"/>
      <c r="K15" s="64"/>
      <c r="L15" s="64"/>
      <c r="M15" s="64"/>
      <c r="N15" s="25">
        <f>IF(RECEBIDAS[[#This Row],[IRRF]]*RECEBIDAS[[#This Row],[Valor Bruto]]&lt;10,0,RECEBIDAS[[#This Row],[IRRF]]*RECEBIDAS[[#This Row],[Valor Bruto]])</f>
        <v>0</v>
      </c>
      <c r="O15" s="31"/>
      <c r="P15" s="25">
        <f>IF(RECEBIDAS[[#This Row],[Valor Bruto]]&gt;215,RECEBIDAS[[#This Row],[Valor Bruto]]*RECEBIDAS[[#This Row],[CSRF]],0)</f>
        <v>0</v>
      </c>
      <c r="Q15" s="71"/>
      <c r="R15" s="32" t="str">
        <f t="shared" si="0"/>
        <v/>
      </c>
      <c r="S15" s="28">
        <f>IFERROR(IF(RECEBIDAS[[#This Row],[INSS]]*RECEBIDAS[[#This Row],[Base Cal. INSS]]&gt;10,RECEBIDAS[[#This Row],[INSS]]*RECEBIDAS[[#This Row],[Base Cal. INSS]],0),0)</f>
        <v>0</v>
      </c>
      <c r="T15" s="28" t="str">
        <f t="shared" si="1"/>
        <v/>
      </c>
      <c r="U15" s="28">
        <f>IF(RECEBIDAS[[#This Row],[ISS]]&gt;0,RECEBIDAS[[#This Row],[ISS]]*RECEBIDAS[[#This Row],[Base Cal. ISS]],0)</f>
        <v>0</v>
      </c>
      <c r="V15" s="32"/>
      <c r="W15" s="32"/>
      <c r="X1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712.8</v>
      </c>
      <c r="Y15" s="72" t="str">
        <f>IF(RECEBIDAS[[#This Row],[IRRF]]=0,"-",IF(RECEBIDAS[[#This Row],[Emissão]]=0,"-",TEXT(RECEBIDAS[[#This Row],[Emissão]],"mm/aaaa")))</f>
        <v>-</v>
      </c>
      <c r="Z15" s="72" t="str">
        <f>IF(RECEBIDAS[[#This Row],[CSRF]]=0,"-",IF(RECEBIDAS[[#This Row],[Pagamentos]]=0,"FALTA DATA",TEXT(RECEBIDAS[[#This Row],[Pagamentos]],"mm/aaaa")))</f>
        <v>-</v>
      </c>
      <c r="AA15" s="65" t="str">
        <f>IF(RECEBIDAS[[#This Row],[INSS]]=0,"-",IF(RECEBIDAS[[#This Row],[Emissão]]=0,"-",TEXT(RECEBIDAS[[#This Row],[Emissão]],"mm/aaaa")))</f>
        <v>-</v>
      </c>
      <c r="AB15" s="72" t="str">
        <f>IF(RECEBIDAS[[#This Row],[ISS]]=0,"-",IF(RECEBIDAS[[#This Row],[Emissão]]=0,"-",TEXT(RECEBIDAS[[#This Row],[Emissão]],"mm/aaaa")))</f>
        <v>-</v>
      </c>
      <c r="AC15" s="72"/>
    </row>
    <row r="16" spans="1:29" ht="15.75" customHeight="1" x14ac:dyDescent="0.25">
      <c r="A16" s="66" t="s">
        <v>77</v>
      </c>
      <c r="B16" s="67" t="s">
        <v>143</v>
      </c>
      <c r="C16" s="80" t="s">
        <v>55</v>
      </c>
      <c r="D16" s="31" t="s">
        <v>56</v>
      </c>
      <c r="E16" s="31">
        <v>1646</v>
      </c>
      <c r="F16" s="16" t="s">
        <v>56</v>
      </c>
      <c r="G16" s="65">
        <v>45170</v>
      </c>
      <c r="H16" s="35">
        <v>45198</v>
      </c>
      <c r="I16" s="74">
        <v>3477</v>
      </c>
      <c r="J16" s="64"/>
      <c r="K16" s="64"/>
      <c r="L16" s="64"/>
      <c r="M16" s="64"/>
      <c r="N16" s="25">
        <f>IF(RECEBIDAS[[#This Row],[IRRF]]*RECEBIDAS[[#This Row],[Valor Bruto]]&lt;10,0,RECEBIDAS[[#This Row],[IRRF]]*RECEBIDAS[[#This Row],[Valor Bruto]])</f>
        <v>0</v>
      </c>
      <c r="O16" s="31"/>
      <c r="P16" s="25">
        <f>IF(RECEBIDAS[[#This Row],[Valor Bruto]]&gt;215,RECEBIDAS[[#This Row],[Valor Bruto]]*RECEBIDAS[[#This Row],[CSRF]],0)</f>
        <v>0</v>
      </c>
      <c r="Q16" s="71"/>
      <c r="R16" s="32" t="str">
        <f t="shared" si="0"/>
        <v/>
      </c>
      <c r="S16" s="28">
        <f>IFERROR(IF(RECEBIDAS[[#This Row],[INSS]]*RECEBIDAS[[#This Row],[Base Cal. INSS]]&gt;10,RECEBIDAS[[#This Row],[INSS]]*RECEBIDAS[[#This Row],[Base Cal. INSS]],0),0)</f>
        <v>0</v>
      </c>
      <c r="T16" s="28" t="str">
        <f t="shared" si="1"/>
        <v/>
      </c>
      <c r="U16" s="28">
        <f>IF(RECEBIDAS[[#This Row],[ISS]]&gt;0,RECEBIDAS[[#This Row],[ISS]]*RECEBIDAS[[#This Row],[Base Cal. ISS]],0)</f>
        <v>0</v>
      </c>
      <c r="V16" s="32"/>
      <c r="W16" s="32"/>
      <c r="X1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3477</v>
      </c>
      <c r="Y16" s="72" t="str">
        <f>IF(RECEBIDAS[[#This Row],[IRRF]]=0,"-",IF(RECEBIDAS[[#This Row],[Emissão]]=0,"-",TEXT(RECEBIDAS[[#This Row],[Emissão]],"mm/aaaa")))</f>
        <v>-</v>
      </c>
      <c r="Z16" s="72" t="str">
        <f>IF(RECEBIDAS[[#This Row],[CSRF]]=0,"-",IF(RECEBIDAS[[#This Row],[Pagamentos]]=0,"FALTA DATA",TEXT(RECEBIDAS[[#This Row],[Pagamentos]],"mm/aaaa")))</f>
        <v>-</v>
      </c>
      <c r="AA16" s="65" t="str">
        <f>IF(RECEBIDAS[[#This Row],[INSS]]=0,"-",IF(RECEBIDAS[[#This Row],[Emissão]]=0,"-",TEXT(RECEBIDAS[[#This Row],[Emissão]],"mm/aaaa")))</f>
        <v>-</v>
      </c>
      <c r="AB16" s="72" t="str">
        <f>IF(RECEBIDAS[[#This Row],[ISS]]=0,"-",IF(RECEBIDAS[[#This Row],[Emissão]]=0,"-",TEXT(RECEBIDAS[[#This Row],[Emissão]],"mm/aaaa")))</f>
        <v>-</v>
      </c>
      <c r="AC16" s="72"/>
    </row>
    <row r="17" spans="1:29" ht="15.75" customHeight="1" x14ac:dyDescent="0.25">
      <c r="A17" s="63" t="s">
        <v>78</v>
      </c>
      <c r="B17" s="15" t="s">
        <v>144</v>
      </c>
      <c r="C17" s="80" t="s">
        <v>38</v>
      </c>
      <c r="D17" s="24" t="s">
        <v>37</v>
      </c>
      <c r="E17" s="24">
        <v>2741</v>
      </c>
      <c r="F17" s="16" t="s">
        <v>41</v>
      </c>
      <c r="G17" s="17">
        <v>45170</v>
      </c>
      <c r="H17" s="108">
        <v>45189</v>
      </c>
      <c r="I17" s="18">
        <v>495</v>
      </c>
      <c r="J17" s="48"/>
      <c r="K17" s="48"/>
      <c r="L17" s="48"/>
      <c r="M17" s="48"/>
      <c r="N17" s="25">
        <f>IF(RECEBIDAS[[#This Row],[IRRF]]*RECEBIDAS[[#This Row],[Valor Bruto]]&lt;10,0,RECEBIDAS[[#This Row],[IRRF]]*RECEBIDAS[[#This Row],[Valor Bruto]])</f>
        <v>0</v>
      </c>
      <c r="O17" s="24"/>
      <c r="P17" s="25">
        <f>IF(RECEBIDAS[[#This Row],[Valor Bruto]]&gt;215,RECEBIDAS[[#This Row],[Valor Bruto]]*RECEBIDAS[[#This Row],[CSRF]],0)</f>
        <v>0</v>
      </c>
      <c r="Q17" s="26"/>
      <c r="R17" s="27" t="str">
        <f t="shared" si="0"/>
        <v/>
      </c>
      <c r="S17" s="28">
        <f>IFERROR(IF(RECEBIDAS[[#This Row],[INSS]]*RECEBIDAS[[#This Row],[Base Cal. INSS]]&gt;10,RECEBIDAS[[#This Row],[INSS]]*RECEBIDAS[[#This Row],[Base Cal. INSS]],0),0)</f>
        <v>0</v>
      </c>
      <c r="T17" s="28" t="str">
        <f t="shared" si="1"/>
        <v/>
      </c>
      <c r="U17" s="28">
        <f>IF(RECEBIDAS[[#This Row],[ISS]]&gt;0,RECEBIDAS[[#This Row],[ISS]]*RECEBIDAS[[#This Row],[Base Cal. ISS]],0)</f>
        <v>0</v>
      </c>
      <c r="V17" s="27"/>
      <c r="W17" s="27"/>
      <c r="X1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495</v>
      </c>
      <c r="Y17" s="29" t="str">
        <f>IF(RECEBIDAS[[#This Row],[IRRF]]=0,"-",IF(RECEBIDAS[[#This Row],[Emissão]]=0,"-",TEXT(RECEBIDAS[[#This Row],[Emissão]],"mm/aaaa")))</f>
        <v>-</v>
      </c>
      <c r="Z17" s="29" t="str">
        <f>IF(RECEBIDAS[[#This Row],[CSRF]]=0,"-",IF(RECEBIDAS[[#This Row],[Pagamentos]]=0,"FALTA DATA",TEXT(RECEBIDAS[[#This Row],[Pagamentos]],"mm/aaaa")))</f>
        <v>-</v>
      </c>
      <c r="AA17" s="29" t="str">
        <f>IF(RECEBIDAS[[#This Row],[INSS]]=0,"-",IF(RECEBIDAS[[#This Row],[Emissão]]=0,"-",TEXT(RECEBIDAS[[#This Row],[Emissão]],"mm/aaaa")))</f>
        <v>-</v>
      </c>
      <c r="AB17" s="29" t="str">
        <f>IF(RECEBIDAS[[#This Row],[ISS]]=0,"-",IF(RECEBIDAS[[#This Row],[Emissão]]=0,"-",TEXT(RECEBIDAS[[#This Row],[Emissão]],"mm/aaaa")))</f>
        <v>-</v>
      </c>
      <c r="AC17" s="24"/>
    </row>
    <row r="18" spans="1:29" ht="15.75" customHeight="1" x14ac:dyDescent="0.25">
      <c r="A18" s="63" t="s">
        <v>79</v>
      </c>
      <c r="B18" s="15" t="s">
        <v>145</v>
      </c>
      <c r="C18" s="80" t="s">
        <v>38</v>
      </c>
      <c r="D18" s="24" t="s">
        <v>42</v>
      </c>
      <c r="E18" s="24">
        <v>3360</v>
      </c>
      <c r="F18" s="16" t="s">
        <v>43</v>
      </c>
      <c r="G18" s="17">
        <v>45170</v>
      </c>
      <c r="H18" s="108">
        <v>45191</v>
      </c>
      <c r="I18" s="18">
        <v>49.98</v>
      </c>
      <c r="J18" s="48"/>
      <c r="K18" s="48"/>
      <c r="L18" s="48"/>
      <c r="M18" s="48"/>
      <c r="N18" s="25">
        <f>IF(RECEBIDAS[[#This Row],[IRRF]]*RECEBIDAS[[#This Row],[Valor Bruto]]&lt;10,0,RECEBIDAS[[#This Row],[IRRF]]*RECEBIDAS[[#This Row],[Valor Bruto]])</f>
        <v>0</v>
      </c>
      <c r="O18" s="24"/>
      <c r="P18" s="25">
        <f>IF(RECEBIDAS[[#This Row],[Valor Bruto]]&gt;215,RECEBIDAS[[#This Row],[Valor Bruto]]*RECEBIDAS[[#This Row],[CSRF]],0)</f>
        <v>0</v>
      </c>
      <c r="Q18" s="26"/>
      <c r="R18" s="27" t="str">
        <f t="shared" si="0"/>
        <v/>
      </c>
      <c r="S18" s="28">
        <f>IFERROR(IF(RECEBIDAS[[#This Row],[INSS]]*RECEBIDAS[[#This Row],[Base Cal. INSS]]&gt;10,RECEBIDAS[[#This Row],[INSS]]*RECEBIDAS[[#This Row],[Base Cal. INSS]],0),0)</f>
        <v>0</v>
      </c>
      <c r="T18" s="28" t="str">
        <f t="shared" si="1"/>
        <v/>
      </c>
      <c r="U18" s="28">
        <f>IF(RECEBIDAS[[#This Row],[ISS]]&gt;0,RECEBIDAS[[#This Row],[ISS]]*RECEBIDAS[[#This Row],[Base Cal. ISS]],0)</f>
        <v>0</v>
      </c>
      <c r="V18" s="27"/>
      <c r="W18" s="27"/>
      <c r="X1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49.98</v>
      </c>
      <c r="Y18" s="29" t="str">
        <f>IF(RECEBIDAS[[#This Row],[IRRF]]=0,"-",IF(RECEBIDAS[[#This Row],[Emissão]]=0,"-",TEXT(RECEBIDAS[[#This Row],[Emissão]],"mm/aaaa")))</f>
        <v>-</v>
      </c>
      <c r="Z18" s="29" t="str">
        <f>IF(RECEBIDAS[[#This Row],[CSRF]]=0,"-",IF(RECEBIDAS[[#This Row],[Pagamentos]]=0,"FALTA DATA",TEXT(RECEBIDAS[[#This Row],[Pagamentos]],"mm/aaaa")))</f>
        <v>-</v>
      </c>
      <c r="AA18" s="29" t="str">
        <f>IF(RECEBIDAS[[#This Row],[INSS]]=0,"-",IF(RECEBIDAS[[#This Row],[Emissão]]=0,"-",TEXT(RECEBIDAS[[#This Row],[Emissão]],"mm/aaaa")))</f>
        <v>-</v>
      </c>
      <c r="AB18" s="29" t="str">
        <f>IF(RECEBIDAS[[#This Row],[ISS]]=0,"-",IF(RECEBIDAS[[#This Row],[Emissão]]=0,"-",TEXT(RECEBIDAS[[#This Row],[Emissão]],"mm/aaaa")))</f>
        <v>-</v>
      </c>
      <c r="AC18" s="24"/>
    </row>
    <row r="19" spans="1:29" ht="15.75" customHeight="1" x14ac:dyDescent="0.25">
      <c r="A19" s="63" t="s">
        <v>80</v>
      </c>
      <c r="B19" s="15" t="s">
        <v>145</v>
      </c>
      <c r="C19" s="80" t="s">
        <v>38</v>
      </c>
      <c r="D19" s="24" t="s">
        <v>42</v>
      </c>
      <c r="E19" s="24">
        <v>3367</v>
      </c>
      <c r="F19" s="16" t="s">
        <v>43</v>
      </c>
      <c r="G19" s="17">
        <v>45170</v>
      </c>
      <c r="H19" s="108">
        <v>45191</v>
      </c>
      <c r="I19" s="18">
        <v>521.22</v>
      </c>
      <c r="J19" s="48"/>
      <c r="K19" s="48"/>
      <c r="L19" s="48"/>
      <c r="M19" s="48"/>
      <c r="N19" s="25">
        <f>IF(RECEBIDAS[[#This Row],[IRRF]]*RECEBIDAS[[#This Row],[Valor Bruto]]&lt;10,0,RECEBIDAS[[#This Row],[IRRF]]*RECEBIDAS[[#This Row],[Valor Bruto]])</f>
        <v>0</v>
      </c>
      <c r="O19" s="24"/>
      <c r="P19" s="25">
        <f>IF(RECEBIDAS[[#This Row],[Valor Bruto]]&gt;215,RECEBIDAS[[#This Row],[Valor Bruto]]*RECEBIDAS[[#This Row],[CSRF]],0)</f>
        <v>0</v>
      </c>
      <c r="Q19" s="26"/>
      <c r="R19" s="27" t="str">
        <f t="shared" si="0"/>
        <v/>
      </c>
      <c r="S19" s="28">
        <f>IFERROR(IF(RECEBIDAS[[#This Row],[INSS]]*RECEBIDAS[[#This Row],[Base Cal. INSS]]&gt;10,RECEBIDAS[[#This Row],[INSS]]*RECEBIDAS[[#This Row],[Base Cal. INSS]],0),0)</f>
        <v>0</v>
      </c>
      <c r="T19" s="28" t="str">
        <f t="shared" si="1"/>
        <v/>
      </c>
      <c r="U19" s="28">
        <f>IF(RECEBIDAS[[#This Row],[ISS]]&gt;0,RECEBIDAS[[#This Row],[ISS]]*RECEBIDAS[[#This Row],[Base Cal. ISS]],0)</f>
        <v>0</v>
      </c>
      <c r="V19" s="27"/>
      <c r="W19" s="27"/>
      <c r="X1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521.22</v>
      </c>
      <c r="Y19" s="29" t="str">
        <f>IF(RECEBIDAS[[#This Row],[IRRF]]=0,"-",IF(RECEBIDAS[[#This Row],[Emissão]]=0,"-",TEXT(RECEBIDAS[[#This Row],[Emissão]],"mm/aaaa")))</f>
        <v>-</v>
      </c>
      <c r="Z19" s="29" t="str">
        <f>IF(RECEBIDAS[[#This Row],[CSRF]]=0,"-",IF(RECEBIDAS[[#This Row],[Pagamentos]]=0,"FALTA DATA",TEXT(RECEBIDAS[[#This Row],[Pagamentos]],"mm/aaaa")))</f>
        <v>-</v>
      </c>
      <c r="AA19" s="29" t="str">
        <f>IF(RECEBIDAS[[#This Row],[INSS]]=0,"-",IF(RECEBIDAS[[#This Row],[Emissão]]=0,"-",TEXT(RECEBIDAS[[#This Row],[Emissão]],"mm/aaaa")))</f>
        <v>-</v>
      </c>
      <c r="AB19" s="29" t="str">
        <f>IF(RECEBIDAS[[#This Row],[ISS]]=0,"-",IF(RECEBIDAS[[#This Row],[Emissão]]=0,"-",TEXT(RECEBIDAS[[#This Row],[Emissão]],"mm/aaaa")))</f>
        <v>-</v>
      </c>
      <c r="AC19" s="24"/>
    </row>
    <row r="20" spans="1:29" ht="15.75" customHeight="1" x14ac:dyDescent="0.25">
      <c r="A20" s="70" t="s">
        <v>80</v>
      </c>
      <c r="B20" s="15" t="s">
        <v>144</v>
      </c>
      <c r="C20" s="79" t="s">
        <v>38</v>
      </c>
      <c r="D20" s="31" t="s">
        <v>42</v>
      </c>
      <c r="E20" s="31">
        <v>7555</v>
      </c>
      <c r="F20" s="16" t="s">
        <v>43</v>
      </c>
      <c r="G20" s="17">
        <v>45170</v>
      </c>
      <c r="H20" s="108">
        <v>45194</v>
      </c>
      <c r="I20" s="18">
        <v>680</v>
      </c>
      <c r="J20" s="64"/>
      <c r="K20" s="64"/>
      <c r="L20" s="64"/>
      <c r="M20" s="64"/>
      <c r="N20" s="25">
        <f>IF(RECEBIDAS[[#This Row],[IRRF]]*RECEBIDAS[[#This Row],[Valor Bruto]]&lt;10,0,RECEBIDAS[[#This Row],[IRRF]]*RECEBIDAS[[#This Row],[Valor Bruto]])</f>
        <v>0</v>
      </c>
      <c r="O20" s="31"/>
      <c r="P20" s="25">
        <f>IF(RECEBIDAS[[#This Row],[Valor Bruto]]&gt;215,RECEBIDAS[[#This Row],[Valor Bruto]]*RECEBIDAS[[#This Row],[CSRF]],0)</f>
        <v>0</v>
      </c>
      <c r="Q20" s="71"/>
      <c r="R20" s="32" t="str">
        <f t="shared" si="0"/>
        <v/>
      </c>
      <c r="S20" s="28">
        <f>IFERROR(IF(RECEBIDAS[[#This Row],[INSS]]*RECEBIDAS[[#This Row],[Base Cal. INSS]]&gt;10,RECEBIDAS[[#This Row],[INSS]]*RECEBIDAS[[#This Row],[Base Cal. INSS]],0),0)</f>
        <v>0</v>
      </c>
      <c r="T20" s="28" t="str">
        <f t="shared" si="1"/>
        <v/>
      </c>
      <c r="U20" s="28">
        <f>IF(RECEBIDAS[[#This Row],[ISS]]&gt;0,RECEBIDAS[[#This Row],[ISS]]*RECEBIDAS[[#This Row],[Base Cal. ISS]],0)</f>
        <v>0</v>
      </c>
      <c r="V20" s="32"/>
      <c r="W20" s="32"/>
      <c r="X2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680</v>
      </c>
      <c r="Y20" s="72" t="str">
        <f>IF(RECEBIDAS[[#This Row],[IRRF]]=0,"-",IF(RECEBIDAS[[#This Row],[Emissão]]=0,"-",TEXT(RECEBIDAS[[#This Row],[Emissão]],"mm/aaaa")))</f>
        <v>-</v>
      </c>
      <c r="Z20" s="72" t="str">
        <f>IF(RECEBIDAS[[#This Row],[CSRF]]=0,"-",IF(RECEBIDAS[[#This Row],[Pagamentos]]=0,"FALTA DATA",TEXT(RECEBIDAS[[#This Row],[Pagamentos]],"mm/aaaa")))</f>
        <v>-</v>
      </c>
      <c r="AA20" s="65" t="str">
        <f>IF(RECEBIDAS[[#This Row],[INSS]]=0,"-",IF(RECEBIDAS[[#This Row],[Emissão]]=0,"-",TEXT(RECEBIDAS[[#This Row],[Emissão]],"mm/aaaa")))</f>
        <v>-</v>
      </c>
      <c r="AB20" s="31" t="str">
        <f>IF(RECEBIDAS[[#This Row],[ISS]]=0,"-",IF(RECEBIDAS[[#This Row],[Emissão]]=0,"-",TEXT(RECEBIDAS[[#This Row],[Emissão]],"mm/aaaa")))</f>
        <v>-</v>
      </c>
      <c r="AC20" s="72"/>
    </row>
    <row r="21" spans="1:29" ht="15.75" customHeight="1" x14ac:dyDescent="0.25">
      <c r="A21" s="70" t="s">
        <v>81</v>
      </c>
      <c r="B21" s="15" t="s">
        <v>137</v>
      </c>
      <c r="C21" s="79" t="s">
        <v>38</v>
      </c>
      <c r="D21" s="31" t="s">
        <v>42</v>
      </c>
      <c r="E21" s="104">
        <v>8313</v>
      </c>
      <c r="F21" s="105" t="s">
        <v>57</v>
      </c>
      <c r="G21" s="17">
        <v>45170</v>
      </c>
      <c r="H21" s="108">
        <v>45198</v>
      </c>
      <c r="I21" s="18">
        <v>1601</v>
      </c>
      <c r="J21" s="64"/>
      <c r="K21" s="64"/>
      <c r="L21" s="64"/>
      <c r="M21" s="106">
        <v>0.04</v>
      </c>
      <c r="N21" s="25">
        <f>IF(RECEBIDAS[[#This Row],[IRRF]]*RECEBIDAS[[#This Row],[Valor Bruto]]&lt;10,0,RECEBIDAS[[#This Row],[IRRF]]*RECEBIDAS[[#This Row],[Valor Bruto]])</f>
        <v>0</v>
      </c>
      <c r="O21" s="31"/>
      <c r="P21" s="25">
        <f>IF(RECEBIDAS[[#This Row],[Valor Bruto]]&gt;215,RECEBIDAS[[#This Row],[Valor Bruto]]*RECEBIDAS[[#This Row],[CSRF]],0)</f>
        <v>0</v>
      </c>
      <c r="Q21" s="71"/>
      <c r="R21" s="32" t="str">
        <f t="shared" si="0"/>
        <v/>
      </c>
      <c r="S21" s="28">
        <f>IFERROR(IF(RECEBIDAS[[#This Row],[INSS]]*RECEBIDAS[[#This Row],[Base Cal. INSS]]&gt;10,RECEBIDAS[[#This Row],[INSS]]*RECEBIDAS[[#This Row],[Base Cal. INSS]],0),0)</f>
        <v>0</v>
      </c>
      <c r="T21" s="28">
        <v>800.5</v>
      </c>
      <c r="U21" s="28">
        <f>IF(RECEBIDAS[[#This Row],[ISS]]&gt;0,RECEBIDAS[[#This Row],[ISS]]*RECEBIDAS[[#This Row],[Base Cal. ISS]],0)</f>
        <v>32.020000000000003</v>
      </c>
      <c r="V21" s="32"/>
      <c r="W21" s="32"/>
      <c r="X2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1568.98</v>
      </c>
      <c r="Y21" s="72" t="str">
        <f>IF(RECEBIDAS[[#This Row],[IRRF]]=0,"-",IF(RECEBIDAS[[#This Row],[Emissão]]=0,"-",TEXT(RECEBIDAS[[#This Row],[Emissão]],"mm/aaaa")))</f>
        <v>-</v>
      </c>
      <c r="Z21" s="72" t="str">
        <f>IF(RECEBIDAS[[#This Row],[CSRF]]=0,"-",IF(RECEBIDAS[[#This Row],[Pagamentos]]=0,"FALTA DATA",TEXT(RECEBIDAS[[#This Row],[Pagamentos]],"mm/aaaa")))</f>
        <v>-</v>
      </c>
      <c r="AA21" s="65" t="str">
        <f>IF(RECEBIDAS[[#This Row],[INSS]]=0,"-",IF(RECEBIDAS[[#This Row],[Emissão]]=0,"-",TEXT(RECEBIDAS[[#This Row],[Emissão]],"mm/aaaa")))</f>
        <v>-</v>
      </c>
      <c r="AB21" s="31" t="str">
        <f>IF(RECEBIDAS[[#This Row],[ISS]]=0,"-",IF(RECEBIDAS[[#This Row],[Emissão]]=0,"-",TEXT(RECEBIDAS[[#This Row],[Emissão]],"mm/aaaa")))</f>
        <v>09/2023</v>
      </c>
      <c r="AC21" s="72"/>
    </row>
    <row r="22" spans="1:29" ht="15.75" customHeight="1" x14ac:dyDescent="0.25">
      <c r="A22" s="66" t="s">
        <v>71</v>
      </c>
      <c r="B22" s="67" t="s">
        <v>146</v>
      </c>
      <c r="C22" s="80" t="s">
        <v>55</v>
      </c>
      <c r="D22" s="31" t="s">
        <v>56</v>
      </c>
      <c r="E22" s="31">
        <v>9411</v>
      </c>
      <c r="F22" s="16" t="s">
        <v>56</v>
      </c>
      <c r="G22" s="65">
        <v>45170</v>
      </c>
      <c r="H22" s="35">
        <v>45198</v>
      </c>
      <c r="I22" s="74">
        <v>471.75</v>
      </c>
      <c r="J22" s="64"/>
      <c r="K22" s="64"/>
      <c r="L22" s="64"/>
      <c r="M22" s="64"/>
      <c r="N22" s="25">
        <f>IF(RECEBIDAS[[#This Row],[IRRF]]*RECEBIDAS[[#This Row],[Valor Bruto]]&lt;10,0,RECEBIDAS[[#This Row],[IRRF]]*RECEBIDAS[[#This Row],[Valor Bruto]])</f>
        <v>0</v>
      </c>
      <c r="O22" s="31"/>
      <c r="P22" s="25">
        <f>IF(RECEBIDAS[[#This Row],[Valor Bruto]]&gt;215,RECEBIDAS[[#This Row],[Valor Bruto]]*RECEBIDAS[[#This Row],[CSRF]],0)</f>
        <v>0</v>
      </c>
      <c r="Q22" s="71"/>
      <c r="R22" s="32" t="str">
        <f t="shared" si="0"/>
        <v/>
      </c>
      <c r="S22" s="28">
        <f>IFERROR(IF(RECEBIDAS[[#This Row],[INSS]]*RECEBIDAS[[#This Row],[Base Cal. INSS]]&gt;10,RECEBIDAS[[#This Row],[INSS]]*RECEBIDAS[[#This Row],[Base Cal. INSS]],0),0)</f>
        <v>0</v>
      </c>
      <c r="T22" s="28" t="str">
        <f t="shared" ref="T22:T53" si="2">IF(M22=0,"",I22)</f>
        <v/>
      </c>
      <c r="U22" s="28">
        <f>IF(RECEBIDAS[[#This Row],[ISS]]&gt;0,RECEBIDAS[[#This Row],[ISS]]*RECEBIDAS[[#This Row],[Base Cal. ISS]],0)</f>
        <v>0</v>
      </c>
      <c r="V22" s="32"/>
      <c r="W22" s="32"/>
      <c r="X2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471.75</v>
      </c>
      <c r="Y22" s="72" t="str">
        <f>IF(RECEBIDAS[[#This Row],[IRRF]]=0,"-",IF(RECEBIDAS[[#This Row],[Emissão]]=0,"-",TEXT(RECEBIDAS[[#This Row],[Emissão]],"mm/aaaa")))</f>
        <v>-</v>
      </c>
      <c r="Z22" s="72" t="str">
        <f>IF(RECEBIDAS[[#This Row],[CSRF]]=0,"-",IF(RECEBIDAS[[#This Row],[Pagamentos]]=0,"FALTA DATA",TEXT(RECEBIDAS[[#This Row],[Pagamentos]],"mm/aaaa")))</f>
        <v>-</v>
      </c>
      <c r="AA22" s="65" t="str">
        <f>IF(RECEBIDAS[[#This Row],[INSS]]=0,"-",IF(RECEBIDAS[[#This Row],[Emissão]]=0,"-",TEXT(RECEBIDAS[[#This Row],[Emissão]],"mm/aaaa")))</f>
        <v>-</v>
      </c>
      <c r="AB22" s="72" t="str">
        <f>IF(RECEBIDAS[[#This Row],[ISS]]=0,"-",IF(RECEBIDAS[[#This Row],[Emissão]]=0,"-",TEXT(RECEBIDAS[[#This Row],[Emissão]],"mm/aaaa")))</f>
        <v>-</v>
      </c>
      <c r="AC22" s="72"/>
    </row>
    <row r="23" spans="1:29" ht="15.75" customHeight="1" x14ac:dyDescent="0.25">
      <c r="A23" s="66" t="s">
        <v>82</v>
      </c>
      <c r="B23" s="67" t="s">
        <v>146</v>
      </c>
      <c r="C23" s="80" t="s">
        <v>55</v>
      </c>
      <c r="D23" s="31" t="s">
        <v>56</v>
      </c>
      <c r="E23" s="31">
        <v>9415</v>
      </c>
      <c r="F23" s="16" t="s">
        <v>56</v>
      </c>
      <c r="G23" s="65">
        <v>45170</v>
      </c>
      <c r="H23" s="35">
        <v>45198</v>
      </c>
      <c r="I23" s="74">
        <v>464.5</v>
      </c>
      <c r="J23" s="64"/>
      <c r="K23" s="64"/>
      <c r="L23" s="64"/>
      <c r="M23" s="64"/>
      <c r="N23" s="25">
        <f>IF(RECEBIDAS[[#This Row],[IRRF]]*RECEBIDAS[[#This Row],[Valor Bruto]]&lt;10,0,RECEBIDAS[[#This Row],[IRRF]]*RECEBIDAS[[#This Row],[Valor Bruto]])</f>
        <v>0</v>
      </c>
      <c r="O23" s="31"/>
      <c r="P23" s="25">
        <f>IF(RECEBIDAS[[#This Row],[Valor Bruto]]&gt;215,RECEBIDAS[[#This Row],[Valor Bruto]]*RECEBIDAS[[#This Row],[CSRF]],0)</f>
        <v>0</v>
      </c>
      <c r="Q23" s="71"/>
      <c r="R23" s="32" t="str">
        <f t="shared" si="0"/>
        <v/>
      </c>
      <c r="S23" s="28">
        <f>IFERROR(IF(RECEBIDAS[[#This Row],[INSS]]*RECEBIDAS[[#This Row],[Base Cal. INSS]]&gt;10,RECEBIDAS[[#This Row],[INSS]]*RECEBIDAS[[#This Row],[Base Cal. INSS]],0),0)</f>
        <v>0</v>
      </c>
      <c r="T23" s="28" t="str">
        <f t="shared" si="2"/>
        <v/>
      </c>
      <c r="U23" s="28">
        <f>IF(RECEBIDAS[[#This Row],[ISS]]&gt;0,RECEBIDAS[[#This Row],[ISS]]*RECEBIDAS[[#This Row],[Base Cal. ISS]],0)</f>
        <v>0</v>
      </c>
      <c r="V23" s="32"/>
      <c r="W23" s="32"/>
      <c r="X2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464.5</v>
      </c>
      <c r="Y23" s="72" t="str">
        <f>IF(RECEBIDAS[[#This Row],[IRRF]]=0,"-",IF(RECEBIDAS[[#This Row],[Emissão]]=0,"-",TEXT(RECEBIDAS[[#This Row],[Emissão]],"mm/aaaa")))</f>
        <v>-</v>
      </c>
      <c r="Z23" s="72" t="str">
        <f>IF(RECEBIDAS[[#This Row],[CSRF]]=0,"-",IF(RECEBIDAS[[#This Row],[Pagamentos]]=0,"FALTA DATA",TEXT(RECEBIDAS[[#This Row],[Pagamentos]],"mm/aaaa")))</f>
        <v>-</v>
      </c>
      <c r="AA23" s="65" t="str">
        <f>IF(RECEBIDAS[[#This Row],[INSS]]=0,"-",IF(RECEBIDAS[[#This Row],[Emissão]]=0,"-",TEXT(RECEBIDAS[[#This Row],[Emissão]],"mm/aaaa")))</f>
        <v>-</v>
      </c>
      <c r="AB23" s="72" t="str">
        <f>IF(RECEBIDAS[[#This Row],[ISS]]=0,"-",IF(RECEBIDAS[[#This Row],[Emissão]]=0,"-",TEXT(RECEBIDAS[[#This Row],[Emissão]],"mm/aaaa")))</f>
        <v>-</v>
      </c>
      <c r="AC23" s="72"/>
    </row>
    <row r="24" spans="1:29" ht="15.75" customHeight="1" x14ac:dyDescent="0.25">
      <c r="A24" s="70" t="s">
        <v>82</v>
      </c>
      <c r="B24" s="15" t="s">
        <v>137</v>
      </c>
      <c r="C24" s="79" t="s">
        <v>38</v>
      </c>
      <c r="D24" s="31" t="s">
        <v>42</v>
      </c>
      <c r="E24" s="31">
        <v>47054</v>
      </c>
      <c r="F24" s="16" t="s">
        <v>43</v>
      </c>
      <c r="G24" s="17">
        <v>45170</v>
      </c>
      <c r="H24" s="108">
        <v>45197</v>
      </c>
      <c r="I24" s="18">
        <v>600</v>
      </c>
      <c r="J24" s="64"/>
      <c r="K24" s="64"/>
      <c r="L24" s="64"/>
      <c r="M24" s="64"/>
      <c r="N24" s="25">
        <f>IF(RECEBIDAS[[#This Row],[IRRF]]*RECEBIDAS[[#This Row],[Valor Bruto]]&lt;10,0,RECEBIDAS[[#This Row],[IRRF]]*RECEBIDAS[[#This Row],[Valor Bruto]])</f>
        <v>0</v>
      </c>
      <c r="O24" s="31"/>
      <c r="P24" s="25">
        <f>IF(RECEBIDAS[[#This Row],[Valor Bruto]]&gt;215,RECEBIDAS[[#This Row],[Valor Bruto]]*RECEBIDAS[[#This Row],[CSRF]],0)</f>
        <v>0</v>
      </c>
      <c r="Q24" s="71"/>
      <c r="R24" s="32" t="str">
        <f t="shared" si="0"/>
        <v/>
      </c>
      <c r="S24" s="28">
        <f>IFERROR(IF(RECEBIDAS[[#This Row],[INSS]]*RECEBIDAS[[#This Row],[Base Cal. INSS]]&gt;10,RECEBIDAS[[#This Row],[INSS]]*RECEBIDAS[[#This Row],[Base Cal. INSS]],0),0)</f>
        <v>0</v>
      </c>
      <c r="T24" s="28" t="str">
        <f t="shared" si="2"/>
        <v/>
      </c>
      <c r="U24" s="28">
        <f>IF(RECEBIDAS[[#This Row],[ISS]]&gt;0,RECEBIDAS[[#This Row],[ISS]]*RECEBIDAS[[#This Row],[Base Cal. ISS]],0)</f>
        <v>0</v>
      </c>
      <c r="V24" s="32"/>
      <c r="W24" s="32"/>
      <c r="X2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600</v>
      </c>
      <c r="Y24" s="72" t="str">
        <f>IF(RECEBIDAS[[#This Row],[IRRF]]=0,"-",IF(RECEBIDAS[[#This Row],[Emissão]]=0,"-",TEXT(RECEBIDAS[[#This Row],[Emissão]],"mm/aaaa")))</f>
        <v>-</v>
      </c>
      <c r="Z24" s="72" t="str">
        <f>IF(RECEBIDAS[[#This Row],[CSRF]]=0,"-",IF(RECEBIDAS[[#This Row],[Pagamentos]]=0,"FALTA DATA",TEXT(RECEBIDAS[[#This Row],[Pagamentos]],"mm/aaaa")))</f>
        <v>-</v>
      </c>
      <c r="AA24" s="65" t="str">
        <f>IF(RECEBIDAS[[#This Row],[INSS]]=0,"-",IF(RECEBIDAS[[#This Row],[Emissão]]=0,"-",TEXT(RECEBIDAS[[#This Row],[Emissão]],"mm/aaaa")))</f>
        <v>-</v>
      </c>
      <c r="AB24" s="31" t="str">
        <f>IF(RECEBIDAS[[#This Row],[ISS]]=0,"-",IF(RECEBIDAS[[#This Row],[Emissão]]=0,"-",TEXT(RECEBIDAS[[#This Row],[Emissão]],"mm/aaaa")))</f>
        <v>-</v>
      </c>
      <c r="AC24" s="72"/>
    </row>
    <row r="25" spans="1:29" ht="15.75" customHeight="1" x14ac:dyDescent="0.25">
      <c r="A25" s="66" t="s">
        <v>83</v>
      </c>
      <c r="B25" s="67" t="s">
        <v>138</v>
      </c>
      <c r="C25" s="80" t="s">
        <v>55</v>
      </c>
      <c r="D25" s="31" t="s">
        <v>56</v>
      </c>
      <c r="E25" s="31">
        <v>185799</v>
      </c>
      <c r="F25" s="16" t="s">
        <v>56</v>
      </c>
      <c r="G25" s="65">
        <v>45170</v>
      </c>
      <c r="H25" s="35">
        <v>45195</v>
      </c>
      <c r="I25" s="74">
        <v>71758.98</v>
      </c>
      <c r="J25" s="64"/>
      <c r="K25" s="64"/>
      <c r="L25" s="64"/>
      <c r="M25" s="64"/>
      <c r="N25" s="25">
        <f>IF(RECEBIDAS[[#This Row],[IRRF]]*RECEBIDAS[[#This Row],[Valor Bruto]]&lt;10,0,RECEBIDAS[[#This Row],[IRRF]]*RECEBIDAS[[#This Row],[Valor Bruto]])</f>
        <v>0</v>
      </c>
      <c r="O25" s="31"/>
      <c r="P25" s="25">
        <f>IF(RECEBIDAS[[#This Row],[Valor Bruto]]&gt;215,RECEBIDAS[[#This Row],[Valor Bruto]]*RECEBIDAS[[#This Row],[CSRF]],0)</f>
        <v>0</v>
      </c>
      <c r="Q25" s="71"/>
      <c r="R25" s="32" t="str">
        <f t="shared" si="0"/>
        <v/>
      </c>
      <c r="S25" s="28">
        <f>IFERROR(IF(RECEBIDAS[[#This Row],[INSS]]*RECEBIDAS[[#This Row],[Base Cal. INSS]]&gt;10,RECEBIDAS[[#This Row],[INSS]]*RECEBIDAS[[#This Row],[Base Cal. INSS]],0),0)</f>
        <v>0</v>
      </c>
      <c r="T25" s="28" t="str">
        <f t="shared" si="2"/>
        <v/>
      </c>
      <c r="U25" s="28">
        <f>IF(RECEBIDAS[[#This Row],[ISS]]&gt;0,RECEBIDAS[[#This Row],[ISS]]*RECEBIDAS[[#This Row],[Base Cal. ISS]],0)</f>
        <v>0</v>
      </c>
      <c r="V25" s="32"/>
      <c r="W25" s="32"/>
      <c r="X2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71758.98</v>
      </c>
      <c r="Y25" s="72" t="str">
        <f>IF(RECEBIDAS[[#This Row],[IRRF]]=0,"-",IF(RECEBIDAS[[#This Row],[Emissão]]=0,"-",TEXT(RECEBIDAS[[#This Row],[Emissão]],"mm/aaaa")))</f>
        <v>-</v>
      </c>
      <c r="Z25" s="72" t="str">
        <f>IF(RECEBIDAS[[#This Row],[CSRF]]=0,"-",IF(RECEBIDAS[[#This Row],[Pagamentos]]=0,"FALTA DATA",TEXT(RECEBIDAS[[#This Row],[Pagamentos]],"mm/aaaa")))</f>
        <v>-</v>
      </c>
      <c r="AA25" s="65" t="str">
        <f>IF(RECEBIDAS[[#This Row],[INSS]]=0,"-",IF(RECEBIDAS[[#This Row],[Emissão]]=0,"-",TEXT(RECEBIDAS[[#This Row],[Emissão]],"mm/aaaa")))</f>
        <v>-</v>
      </c>
      <c r="AB25" s="72" t="str">
        <f>IF(RECEBIDAS[[#This Row],[ISS]]=0,"-",IF(RECEBIDAS[[#This Row],[Emissão]]=0,"-",TEXT(RECEBIDAS[[#This Row],[Emissão]],"mm/aaaa")))</f>
        <v>-</v>
      </c>
      <c r="AC25" s="72"/>
    </row>
    <row r="26" spans="1:29" ht="15.75" customHeight="1" x14ac:dyDescent="0.25">
      <c r="A26" s="66" t="s">
        <v>84</v>
      </c>
      <c r="B26" s="67" t="s">
        <v>139</v>
      </c>
      <c r="C26" s="80" t="s">
        <v>55</v>
      </c>
      <c r="D26" s="31" t="s">
        <v>56</v>
      </c>
      <c r="E26" s="31">
        <v>267385</v>
      </c>
      <c r="F26" s="16" t="s">
        <v>56</v>
      </c>
      <c r="G26" s="65">
        <v>45170</v>
      </c>
      <c r="H26" s="35">
        <v>45200</v>
      </c>
      <c r="I26" s="74">
        <v>3054.11</v>
      </c>
      <c r="J26" s="64"/>
      <c r="K26" s="64"/>
      <c r="L26" s="64"/>
      <c r="M26" s="64"/>
      <c r="N26" s="25">
        <f>IF(RECEBIDAS[[#This Row],[IRRF]]*RECEBIDAS[[#This Row],[Valor Bruto]]&lt;10,0,RECEBIDAS[[#This Row],[IRRF]]*RECEBIDAS[[#This Row],[Valor Bruto]])</f>
        <v>0</v>
      </c>
      <c r="O26" s="31"/>
      <c r="P26" s="25">
        <f>IF(RECEBIDAS[[#This Row],[Valor Bruto]]&gt;215,RECEBIDAS[[#This Row],[Valor Bruto]]*RECEBIDAS[[#This Row],[CSRF]],0)</f>
        <v>0</v>
      </c>
      <c r="Q26" s="71"/>
      <c r="R26" s="32" t="str">
        <f t="shared" si="0"/>
        <v/>
      </c>
      <c r="S26" s="28">
        <f>IFERROR(IF(RECEBIDAS[[#This Row],[INSS]]*RECEBIDAS[[#This Row],[Base Cal. INSS]]&gt;10,RECEBIDAS[[#This Row],[INSS]]*RECEBIDAS[[#This Row],[Base Cal. INSS]],0),0)</f>
        <v>0</v>
      </c>
      <c r="T26" s="28" t="str">
        <f t="shared" si="2"/>
        <v/>
      </c>
      <c r="U26" s="28">
        <f>IF(RECEBIDAS[[#This Row],[ISS]]&gt;0,RECEBIDAS[[#This Row],[ISS]]*RECEBIDAS[[#This Row],[Base Cal. ISS]],0)</f>
        <v>0</v>
      </c>
      <c r="V26" s="32"/>
      <c r="W26" s="32"/>
      <c r="X2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3054.11</v>
      </c>
      <c r="Y26" s="72" t="str">
        <f>IF(RECEBIDAS[[#This Row],[IRRF]]=0,"-",IF(RECEBIDAS[[#This Row],[Emissão]]=0,"-",TEXT(RECEBIDAS[[#This Row],[Emissão]],"mm/aaaa")))</f>
        <v>-</v>
      </c>
      <c r="Z26" s="72" t="str">
        <f>IF(RECEBIDAS[[#This Row],[CSRF]]=0,"-",IF(RECEBIDAS[[#This Row],[Pagamentos]]=0,"FALTA DATA",TEXT(RECEBIDAS[[#This Row],[Pagamentos]],"mm/aaaa")))</f>
        <v>-</v>
      </c>
      <c r="AA26" s="65" t="str">
        <f>IF(RECEBIDAS[[#This Row],[INSS]]=0,"-",IF(RECEBIDAS[[#This Row],[Emissão]]=0,"-",TEXT(RECEBIDAS[[#This Row],[Emissão]],"mm/aaaa")))</f>
        <v>-</v>
      </c>
      <c r="AB26" s="72" t="str">
        <f>IF(RECEBIDAS[[#This Row],[ISS]]=0,"-",IF(RECEBIDAS[[#This Row],[Emissão]]=0,"-",TEXT(RECEBIDAS[[#This Row],[Emissão]],"mm/aaaa")))</f>
        <v>-</v>
      </c>
      <c r="AC26" s="72"/>
    </row>
    <row r="27" spans="1:29" ht="15.75" customHeight="1" x14ac:dyDescent="0.25">
      <c r="A27" s="66" t="s">
        <v>85</v>
      </c>
      <c r="B27" s="67" t="s">
        <v>140</v>
      </c>
      <c r="C27" s="80" t="s">
        <v>55</v>
      </c>
      <c r="D27" s="31" t="s">
        <v>56</v>
      </c>
      <c r="E27" s="31">
        <v>284121</v>
      </c>
      <c r="F27" s="16" t="s">
        <v>56</v>
      </c>
      <c r="G27" s="65">
        <v>45170</v>
      </c>
      <c r="H27" s="35">
        <v>45198</v>
      </c>
      <c r="I27" s="74">
        <v>10500</v>
      </c>
      <c r="J27" s="64"/>
      <c r="K27" s="64"/>
      <c r="L27" s="64"/>
      <c r="M27" s="64"/>
      <c r="N27" s="25">
        <f>IF(RECEBIDAS[[#This Row],[IRRF]]*RECEBIDAS[[#This Row],[Valor Bruto]]&lt;10,0,RECEBIDAS[[#This Row],[IRRF]]*RECEBIDAS[[#This Row],[Valor Bruto]])</f>
        <v>0</v>
      </c>
      <c r="O27" s="31"/>
      <c r="P27" s="25">
        <f>IF(RECEBIDAS[[#This Row],[Valor Bruto]]&gt;215,RECEBIDAS[[#This Row],[Valor Bruto]]*RECEBIDAS[[#This Row],[CSRF]],0)</f>
        <v>0</v>
      </c>
      <c r="Q27" s="71"/>
      <c r="R27" s="32" t="str">
        <f t="shared" si="0"/>
        <v/>
      </c>
      <c r="S27" s="28">
        <f>IFERROR(IF(RECEBIDAS[[#This Row],[INSS]]*RECEBIDAS[[#This Row],[Base Cal. INSS]]&gt;10,RECEBIDAS[[#This Row],[INSS]]*RECEBIDAS[[#This Row],[Base Cal. INSS]],0),0)</f>
        <v>0</v>
      </c>
      <c r="T27" s="28" t="str">
        <f t="shared" si="2"/>
        <v/>
      </c>
      <c r="U27" s="28">
        <f>IF(RECEBIDAS[[#This Row],[ISS]]&gt;0,RECEBIDAS[[#This Row],[ISS]]*RECEBIDAS[[#This Row],[Base Cal. ISS]],0)</f>
        <v>0</v>
      </c>
      <c r="V27" s="32"/>
      <c r="W27" s="32"/>
      <c r="X2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10500</v>
      </c>
      <c r="Y27" s="72" t="str">
        <f>IF(RECEBIDAS[[#This Row],[IRRF]]=0,"-",IF(RECEBIDAS[[#This Row],[Emissão]]=0,"-",TEXT(RECEBIDAS[[#This Row],[Emissão]],"mm/aaaa")))</f>
        <v>-</v>
      </c>
      <c r="Z27" s="72" t="str">
        <f>IF(RECEBIDAS[[#This Row],[CSRF]]=0,"-",IF(RECEBIDAS[[#This Row],[Pagamentos]]=0,"FALTA DATA",TEXT(RECEBIDAS[[#This Row],[Pagamentos]],"mm/aaaa")))</f>
        <v>-</v>
      </c>
      <c r="AA27" s="65" t="str">
        <f>IF(RECEBIDAS[[#This Row],[INSS]]=0,"-",IF(RECEBIDAS[[#This Row],[Emissão]]=0,"-",TEXT(RECEBIDAS[[#This Row],[Emissão]],"mm/aaaa")))</f>
        <v>-</v>
      </c>
      <c r="AB27" s="72" t="str">
        <f>IF(RECEBIDAS[[#This Row],[ISS]]=0,"-",IF(RECEBIDAS[[#This Row],[Emissão]]=0,"-",TEXT(RECEBIDAS[[#This Row],[Emissão]],"mm/aaaa")))</f>
        <v>-</v>
      </c>
      <c r="AC27" s="72"/>
    </row>
    <row r="28" spans="1:29" ht="15.75" customHeight="1" x14ac:dyDescent="0.25">
      <c r="A28" s="66" t="s">
        <v>86</v>
      </c>
      <c r="B28" s="67" t="s">
        <v>141</v>
      </c>
      <c r="C28" s="80" t="s">
        <v>55</v>
      </c>
      <c r="D28" s="31" t="s">
        <v>56</v>
      </c>
      <c r="E28" s="31">
        <v>2392738</v>
      </c>
      <c r="F28" s="16" t="s">
        <v>56</v>
      </c>
      <c r="G28" s="65">
        <v>45170</v>
      </c>
      <c r="H28" s="35">
        <v>45222</v>
      </c>
      <c r="I28" s="74">
        <v>62433.19</v>
      </c>
      <c r="J28" s="64"/>
      <c r="K28" s="64"/>
      <c r="L28" s="64"/>
      <c r="M28" s="64"/>
      <c r="N28" s="25">
        <f>IF(RECEBIDAS[[#This Row],[IRRF]]*RECEBIDAS[[#This Row],[Valor Bruto]]&lt;10,0,RECEBIDAS[[#This Row],[IRRF]]*RECEBIDAS[[#This Row],[Valor Bruto]])</f>
        <v>0</v>
      </c>
      <c r="O28" s="31"/>
      <c r="P28" s="25">
        <f>IF(RECEBIDAS[[#This Row],[Valor Bruto]]&gt;215,RECEBIDAS[[#This Row],[Valor Bruto]]*RECEBIDAS[[#This Row],[CSRF]],0)</f>
        <v>0</v>
      </c>
      <c r="Q28" s="71"/>
      <c r="R28" s="32" t="str">
        <f t="shared" si="0"/>
        <v/>
      </c>
      <c r="S28" s="28">
        <f>IFERROR(IF(RECEBIDAS[[#This Row],[INSS]]*RECEBIDAS[[#This Row],[Base Cal. INSS]]&gt;10,RECEBIDAS[[#This Row],[INSS]]*RECEBIDAS[[#This Row],[Base Cal. INSS]],0),0)</f>
        <v>0</v>
      </c>
      <c r="T28" s="28" t="str">
        <f t="shared" si="2"/>
        <v/>
      </c>
      <c r="U28" s="28">
        <f>IF(RECEBIDAS[[#This Row],[ISS]]&gt;0,RECEBIDAS[[#This Row],[ISS]]*RECEBIDAS[[#This Row],[Base Cal. ISS]],0)</f>
        <v>0</v>
      </c>
      <c r="V28" s="32"/>
      <c r="W28" s="32"/>
      <c r="X2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62433.19</v>
      </c>
      <c r="Y28" s="72" t="str">
        <f>IF(RECEBIDAS[[#This Row],[IRRF]]=0,"-",IF(RECEBIDAS[[#This Row],[Emissão]]=0,"-",TEXT(RECEBIDAS[[#This Row],[Emissão]],"mm/aaaa")))</f>
        <v>-</v>
      </c>
      <c r="Z28" s="72" t="str">
        <f>IF(RECEBIDAS[[#This Row],[CSRF]]=0,"-",IF(RECEBIDAS[[#This Row],[Pagamentos]]=0,"FALTA DATA",TEXT(RECEBIDAS[[#This Row],[Pagamentos]],"mm/aaaa")))</f>
        <v>-</v>
      </c>
      <c r="AA28" s="65" t="str">
        <f>IF(RECEBIDAS[[#This Row],[INSS]]=0,"-",IF(RECEBIDAS[[#This Row],[Emissão]]=0,"-",TEXT(RECEBIDAS[[#This Row],[Emissão]],"mm/aaaa")))</f>
        <v>-</v>
      </c>
      <c r="AB28" s="72" t="str">
        <f>IF(RECEBIDAS[[#This Row],[ISS]]=0,"-",IF(RECEBIDAS[[#This Row],[Emissão]]=0,"-",TEXT(RECEBIDAS[[#This Row],[Emissão]],"mm/aaaa")))</f>
        <v>-</v>
      </c>
      <c r="AC28" s="72"/>
    </row>
    <row r="29" spans="1:29" ht="15.75" customHeight="1" x14ac:dyDescent="0.25">
      <c r="A29" s="63" t="s">
        <v>87</v>
      </c>
      <c r="B29" s="15" t="s">
        <v>142</v>
      </c>
      <c r="C29" s="80" t="s">
        <v>38</v>
      </c>
      <c r="D29" s="24" t="s">
        <v>42</v>
      </c>
      <c r="E29" s="24">
        <v>511</v>
      </c>
      <c r="F29" s="16" t="s">
        <v>44</v>
      </c>
      <c r="G29" s="17">
        <v>45170</v>
      </c>
      <c r="H29" s="108">
        <v>45184</v>
      </c>
      <c r="I29" s="18">
        <v>207</v>
      </c>
      <c r="J29" s="48"/>
      <c r="K29" s="48"/>
      <c r="L29" s="48"/>
      <c r="M29" s="48"/>
      <c r="N29" s="25">
        <f>IF(RECEBIDAS[[#This Row],[IRRF]]*RECEBIDAS[[#This Row],[Valor Bruto]]&lt;10,0,RECEBIDAS[[#This Row],[IRRF]]*RECEBIDAS[[#This Row],[Valor Bruto]])</f>
        <v>0</v>
      </c>
      <c r="O29" s="24"/>
      <c r="P29" s="25">
        <f>IF(RECEBIDAS[[#This Row],[Valor Bruto]]&gt;215,RECEBIDAS[[#This Row],[Valor Bruto]]*RECEBIDAS[[#This Row],[CSRF]],0)</f>
        <v>0</v>
      </c>
      <c r="Q29" s="26"/>
      <c r="R29" s="27" t="str">
        <f t="shared" si="0"/>
        <v/>
      </c>
      <c r="S29" s="28">
        <f>IFERROR(IF(RECEBIDAS[[#This Row],[INSS]]*RECEBIDAS[[#This Row],[Base Cal. INSS]]&gt;10,RECEBIDAS[[#This Row],[INSS]]*RECEBIDAS[[#This Row],[Base Cal. INSS]],0),0)</f>
        <v>0</v>
      </c>
      <c r="T29" s="28" t="str">
        <f t="shared" si="2"/>
        <v/>
      </c>
      <c r="U29" s="28">
        <f>IF(RECEBIDAS[[#This Row],[ISS]]&gt;0,RECEBIDAS[[#This Row],[ISS]]*RECEBIDAS[[#This Row],[Base Cal. ISS]],0)</f>
        <v>0</v>
      </c>
      <c r="V29" s="27"/>
      <c r="W29" s="27"/>
      <c r="X2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207</v>
      </c>
      <c r="Y29" s="29" t="str">
        <f>IF(RECEBIDAS[[#This Row],[IRRF]]=0,"-",IF(RECEBIDAS[[#This Row],[Emissão]]=0,"-",TEXT(RECEBIDAS[[#This Row],[Emissão]],"mm/aaaa")))</f>
        <v>-</v>
      </c>
      <c r="Z29" s="29" t="str">
        <f>IF(RECEBIDAS[[#This Row],[CSRF]]=0,"-",IF(RECEBIDAS[[#This Row],[Pagamentos]]=0,"FALTA DATA",TEXT(RECEBIDAS[[#This Row],[Pagamentos]],"mm/aaaa")))</f>
        <v>-</v>
      </c>
      <c r="AA29" s="29" t="str">
        <f>IF(RECEBIDAS[[#This Row],[INSS]]=0,"-",IF(RECEBIDAS[[#This Row],[Emissão]]=0,"-",TEXT(RECEBIDAS[[#This Row],[Emissão]],"mm/aaaa")))</f>
        <v>-</v>
      </c>
      <c r="AB29" s="29" t="str">
        <f>IF(RECEBIDAS[[#This Row],[ISS]]=0,"-",IF(RECEBIDAS[[#This Row],[Emissão]]=0,"-",TEXT(RECEBIDAS[[#This Row],[Emissão]],"mm/aaaa")))</f>
        <v>-</v>
      </c>
      <c r="AC29" s="24"/>
    </row>
    <row r="30" spans="1:29" ht="15.75" customHeight="1" x14ac:dyDescent="0.25">
      <c r="A30" s="70" t="s">
        <v>88</v>
      </c>
      <c r="B30" s="15" t="s">
        <v>143</v>
      </c>
      <c r="C30" s="80" t="s">
        <v>38</v>
      </c>
      <c r="D30" s="31" t="s">
        <v>37</v>
      </c>
      <c r="E30" s="104">
        <v>541</v>
      </c>
      <c r="F30" s="16" t="s">
        <v>45</v>
      </c>
      <c r="G30" s="17">
        <v>45173</v>
      </c>
      <c r="H30" s="108">
        <v>45189</v>
      </c>
      <c r="I30" s="18">
        <v>5000</v>
      </c>
      <c r="J30" s="64"/>
      <c r="K30" s="64"/>
      <c r="L30" s="64"/>
      <c r="M30" s="81">
        <v>3.4171E-2</v>
      </c>
      <c r="N30" s="25">
        <f>IF(RECEBIDAS[[#This Row],[IRRF]]*RECEBIDAS[[#This Row],[Valor Bruto]]&lt;10,0,RECEBIDAS[[#This Row],[IRRF]]*RECEBIDAS[[#This Row],[Valor Bruto]])</f>
        <v>0</v>
      </c>
      <c r="O30" s="31"/>
      <c r="P30" s="25">
        <f>IF(RECEBIDAS[[#This Row],[Valor Bruto]]&gt;215,RECEBIDAS[[#This Row],[Valor Bruto]]*RECEBIDAS[[#This Row],[CSRF]],0)</f>
        <v>0</v>
      </c>
      <c r="Q30" s="71"/>
      <c r="R30" s="32" t="str">
        <f t="shared" si="0"/>
        <v/>
      </c>
      <c r="S30" s="28">
        <f>IFERROR(IF(RECEBIDAS[[#This Row],[INSS]]*RECEBIDAS[[#This Row],[Base Cal. INSS]]&gt;10,RECEBIDAS[[#This Row],[INSS]]*RECEBIDAS[[#This Row],[Base Cal. INSS]],0),0)</f>
        <v>0</v>
      </c>
      <c r="T30" s="28">
        <f t="shared" si="2"/>
        <v>5000</v>
      </c>
      <c r="U30" s="28">
        <f>IF(RECEBIDAS[[#This Row],[ISS]]&gt;0,RECEBIDAS[[#This Row],[ISS]]*RECEBIDAS[[#This Row],[Base Cal. ISS]],0)</f>
        <v>170.85499999999999</v>
      </c>
      <c r="V30" s="32"/>
      <c r="W30" s="32"/>
      <c r="X3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4829.1450000000004</v>
      </c>
      <c r="Y30" s="72" t="str">
        <f>IF(RECEBIDAS[[#This Row],[IRRF]]=0,"-",IF(RECEBIDAS[[#This Row],[Emissão]]=0,"-",TEXT(RECEBIDAS[[#This Row],[Emissão]],"mm/aaaa")))</f>
        <v>-</v>
      </c>
      <c r="Z30" s="72" t="str">
        <f>IF(RECEBIDAS[[#This Row],[CSRF]]=0,"-",IF(RECEBIDAS[[#This Row],[Pagamentos]]=0,"FALTA DATA",TEXT(RECEBIDAS[[#This Row],[Pagamentos]],"mm/aaaa")))</f>
        <v>-</v>
      </c>
      <c r="AA30" s="65" t="str">
        <f>IF(RECEBIDAS[[#This Row],[INSS]]=0,"-",IF(RECEBIDAS[[#This Row],[Emissão]]=0,"-",TEXT(RECEBIDAS[[#This Row],[Emissão]],"mm/aaaa")))</f>
        <v>-</v>
      </c>
      <c r="AB30" s="72" t="str">
        <f>IF(RECEBIDAS[[#This Row],[ISS]]=0,"-",IF(RECEBIDAS[[#This Row],[Emissão]]=0,"-",TEXT(RECEBIDAS[[#This Row],[Emissão]],"mm/aaaa")))</f>
        <v>09/2023</v>
      </c>
      <c r="AC30" s="72"/>
    </row>
    <row r="31" spans="1:29" ht="15.75" customHeight="1" x14ac:dyDescent="0.25">
      <c r="A31" s="70" t="s">
        <v>89</v>
      </c>
      <c r="B31" s="15" t="s">
        <v>144</v>
      </c>
      <c r="C31" s="79" t="s">
        <v>38</v>
      </c>
      <c r="D31" s="31" t="s">
        <v>37</v>
      </c>
      <c r="E31" s="31">
        <v>772</v>
      </c>
      <c r="F31" s="16" t="s">
        <v>63</v>
      </c>
      <c r="G31" s="17">
        <v>45173</v>
      </c>
      <c r="H31" s="108">
        <v>45203</v>
      </c>
      <c r="I31" s="18">
        <v>2100</v>
      </c>
      <c r="J31" s="64"/>
      <c r="K31" s="64"/>
      <c r="L31" s="64"/>
      <c r="M31" s="64"/>
      <c r="N31" s="25">
        <f>IF(RECEBIDAS[[#This Row],[IRRF]]*RECEBIDAS[[#This Row],[Valor Bruto]]&lt;10,0,RECEBIDAS[[#This Row],[IRRF]]*RECEBIDAS[[#This Row],[Valor Bruto]])</f>
        <v>0</v>
      </c>
      <c r="O31" s="31"/>
      <c r="P31" s="25">
        <f>IF(RECEBIDAS[[#This Row],[Valor Bruto]]&gt;215,RECEBIDAS[[#This Row],[Valor Bruto]]*RECEBIDAS[[#This Row],[CSRF]],0)</f>
        <v>0</v>
      </c>
      <c r="Q31" s="71"/>
      <c r="R31" s="32" t="str">
        <f t="shared" si="0"/>
        <v/>
      </c>
      <c r="S31" s="28">
        <f>IFERROR(IF(RECEBIDAS[[#This Row],[INSS]]*RECEBIDAS[[#This Row],[Base Cal. INSS]]&gt;10,RECEBIDAS[[#This Row],[INSS]]*RECEBIDAS[[#This Row],[Base Cal. INSS]],0),0)</f>
        <v>0</v>
      </c>
      <c r="T31" s="28" t="str">
        <f t="shared" si="2"/>
        <v/>
      </c>
      <c r="U31" s="28">
        <f>IF(RECEBIDAS[[#This Row],[ISS]]&gt;0,RECEBIDAS[[#This Row],[ISS]]*RECEBIDAS[[#This Row],[Base Cal. ISS]],0)</f>
        <v>0</v>
      </c>
      <c r="V31" s="32"/>
      <c r="W31" s="32"/>
      <c r="X3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2100</v>
      </c>
      <c r="Y31" s="72" t="str">
        <f>IF(RECEBIDAS[[#This Row],[IRRF]]=0,"-",IF(RECEBIDAS[[#This Row],[Emissão]]=0,"-",TEXT(RECEBIDAS[[#This Row],[Emissão]],"mm/aaaa")))</f>
        <v>-</v>
      </c>
      <c r="Z31" s="72" t="str">
        <f>IF(RECEBIDAS[[#This Row],[CSRF]]=0,"-",IF(RECEBIDAS[[#This Row],[Pagamentos]]=0,"FALTA DATA",TEXT(RECEBIDAS[[#This Row],[Pagamentos]],"mm/aaaa")))</f>
        <v>-</v>
      </c>
      <c r="AA31" s="65" t="str">
        <f>IF(RECEBIDAS[[#This Row],[INSS]]=0,"-",IF(RECEBIDAS[[#This Row],[Emissão]]=0,"-",TEXT(RECEBIDAS[[#This Row],[Emissão]],"mm/aaaa")))</f>
        <v>-</v>
      </c>
      <c r="AB31" s="31" t="str">
        <f>IF(RECEBIDAS[[#This Row],[ISS]]=0,"-",IF(RECEBIDAS[[#This Row],[Emissão]]=0,"-",TEXT(RECEBIDAS[[#This Row],[Emissão]],"mm/aaaa")))</f>
        <v>-</v>
      </c>
      <c r="AC31" s="72"/>
    </row>
    <row r="32" spans="1:29" ht="15.75" customHeight="1" x14ac:dyDescent="0.25">
      <c r="A32" s="70" t="s">
        <v>90</v>
      </c>
      <c r="B32" s="15" t="s">
        <v>145</v>
      </c>
      <c r="C32" s="80" t="s">
        <v>38</v>
      </c>
      <c r="D32" s="31" t="s">
        <v>42</v>
      </c>
      <c r="E32" s="31">
        <v>1005</v>
      </c>
      <c r="F32" s="16" t="s">
        <v>46</v>
      </c>
      <c r="G32" s="17">
        <v>45173</v>
      </c>
      <c r="H32" s="108">
        <v>45173</v>
      </c>
      <c r="I32" s="18">
        <v>7800</v>
      </c>
      <c r="J32" s="64">
        <v>1.4999999999999999E-2</v>
      </c>
      <c r="K32" s="64"/>
      <c r="L32" s="64"/>
      <c r="M32" s="64"/>
      <c r="N32" s="25">
        <f>IF(RECEBIDAS[[#This Row],[IRRF]]*RECEBIDAS[[#This Row],[Valor Bruto]]&lt;10,0,RECEBIDAS[[#This Row],[IRRF]]*RECEBIDAS[[#This Row],[Valor Bruto]])</f>
        <v>117</v>
      </c>
      <c r="O32" s="31">
        <v>8045</v>
      </c>
      <c r="P32" s="25">
        <f>IF(RECEBIDAS[[#This Row],[Valor Bruto]]&gt;215,RECEBIDAS[[#This Row],[Valor Bruto]]*RECEBIDAS[[#This Row],[CSRF]],0)</f>
        <v>0</v>
      </c>
      <c r="Q32" s="71"/>
      <c r="R32" s="32" t="str">
        <f t="shared" si="0"/>
        <v/>
      </c>
      <c r="S32" s="28">
        <f>IFERROR(IF(RECEBIDAS[[#This Row],[INSS]]*RECEBIDAS[[#This Row],[Base Cal. INSS]]&gt;10,RECEBIDAS[[#This Row],[INSS]]*RECEBIDAS[[#This Row],[Base Cal. INSS]],0),0)</f>
        <v>0</v>
      </c>
      <c r="T32" s="28" t="str">
        <f t="shared" si="2"/>
        <v/>
      </c>
      <c r="U32" s="28">
        <f>IF(RECEBIDAS[[#This Row],[ISS]]&gt;0,RECEBIDAS[[#This Row],[ISS]]*RECEBIDAS[[#This Row],[Base Cal. ISS]],0)</f>
        <v>0</v>
      </c>
      <c r="V32" s="32"/>
      <c r="W32" s="32"/>
      <c r="X3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7683</v>
      </c>
      <c r="Y32" s="72" t="str">
        <f>IF(RECEBIDAS[[#This Row],[IRRF]]=0,"-",IF(RECEBIDAS[[#This Row],[Emissão]]=0,"-",TEXT(RECEBIDAS[[#This Row],[Emissão]],"mm/aaaa")))</f>
        <v>09/2023</v>
      </c>
      <c r="Z32" s="72" t="str">
        <f>IF(RECEBIDAS[[#This Row],[CSRF]]=0,"-",IF(RECEBIDAS[[#This Row],[Pagamentos]]=0,"FALTA DATA",TEXT(RECEBIDAS[[#This Row],[Pagamentos]],"mm/aaaa")))</f>
        <v>-</v>
      </c>
      <c r="AA32" s="65" t="str">
        <f>IF(RECEBIDAS[[#This Row],[INSS]]=0,"-",IF(RECEBIDAS[[#This Row],[Emissão]]=0,"-",TEXT(RECEBIDAS[[#This Row],[Emissão]],"mm/aaaa")))</f>
        <v>-</v>
      </c>
      <c r="AB32" s="72" t="str">
        <f>IF(RECEBIDAS[[#This Row],[ISS]]=0,"-",IF(RECEBIDAS[[#This Row],[Emissão]]=0,"-",TEXT(RECEBIDAS[[#This Row],[Emissão]],"mm/aaaa")))</f>
        <v>-</v>
      </c>
      <c r="AC32" s="72"/>
    </row>
    <row r="33" spans="1:29" ht="15.75" customHeight="1" x14ac:dyDescent="0.25">
      <c r="A33" s="70" t="s">
        <v>91</v>
      </c>
      <c r="B33" s="15" t="s">
        <v>145</v>
      </c>
      <c r="C33" s="80" t="s">
        <v>38</v>
      </c>
      <c r="D33" s="31" t="s">
        <v>42</v>
      </c>
      <c r="E33" s="31">
        <v>1459</v>
      </c>
      <c r="F33" s="16" t="s">
        <v>46</v>
      </c>
      <c r="G33" s="17">
        <v>45173</v>
      </c>
      <c r="H33" s="108">
        <v>45173</v>
      </c>
      <c r="I33" s="18">
        <v>725.7</v>
      </c>
      <c r="J33" s="64">
        <v>1.4999999999999999E-2</v>
      </c>
      <c r="K33" s="64"/>
      <c r="L33" s="64"/>
      <c r="M33" s="64"/>
      <c r="N33" s="25">
        <f>IF(RECEBIDAS[[#This Row],[IRRF]]*RECEBIDAS[[#This Row],[Valor Bruto]]&lt;10,0,RECEBIDAS[[#This Row],[IRRF]]*RECEBIDAS[[#This Row],[Valor Bruto]])</f>
        <v>10.8855</v>
      </c>
      <c r="O33" s="31">
        <v>8045</v>
      </c>
      <c r="P33" s="25">
        <f>IF(RECEBIDAS[[#This Row],[Valor Bruto]]&gt;215,RECEBIDAS[[#This Row],[Valor Bruto]]*RECEBIDAS[[#This Row],[CSRF]],0)</f>
        <v>0</v>
      </c>
      <c r="Q33" s="71"/>
      <c r="R33" s="32" t="str">
        <f t="shared" si="0"/>
        <v/>
      </c>
      <c r="S33" s="28">
        <f>IFERROR(IF(RECEBIDAS[[#This Row],[INSS]]*RECEBIDAS[[#This Row],[Base Cal. INSS]]&gt;10,RECEBIDAS[[#This Row],[INSS]]*RECEBIDAS[[#This Row],[Base Cal. INSS]],0),0)</f>
        <v>0</v>
      </c>
      <c r="T33" s="28" t="str">
        <f t="shared" si="2"/>
        <v/>
      </c>
      <c r="U33" s="28">
        <f>IF(RECEBIDAS[[#This Row],[ISS]]&gt;0,RECEBIDAS[[#This Row],[ISS]]*RECEBIDAS[[#This Row],[Base Cal. ISS]],0)</f>
        <v>0</v>
      </c>
      <c r="V33" s="32"/>
      <c r="W33" s="32"/>
      <c r="X3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714.81450000000007</v>
      </c>
      <c r="Y33" s="72" t="str">
        <f>IF(RECEBIDAS[[#This Row],[IRRF]]=0,"-",IF(RECEBIDAS[[#This Row],[Emissão]]=0,"-",TEXT(RECEBIDAS[[#This Row],[Emissão]],"mm/aaaa")))</f>
        <v>09/2023</v>
      </c>
      <c r="Z33" s="72" t="str">
        <f>IF(RECEBIDAS[[#This Row],[CSRF]]=0,"-",IF(RECEBIDAS[[#This Row],[Pagamentos]]=0,"FALTA DATA",TEXT(RECEBIDAS[[#This Row],[Pagamentos]],"mm/aaaa")))</f>
        <v>-</v>
      </c>
      <c r="AA33" s="65" t="str">
        <f>IF(RECEBIDAS[[#This Row],[INSS]]=0,"-",IF(RECEBIDAS[[#This Row],[Emissão]]=0,"-",TEXT(RECEBIDAS[[#This Row],[Emissão]],"mm/aaaa")))</f>
        <v>-</v>
      </c>
      <c r="AB33" s="72" t="str">
        <f>IF(RECEBIDAS[[#This Row],[ISS]]=0,"-",IF(RECEBIDAS[[#This Row],[Emissão]]=0,"-",TEXT(RECEBIDAS[[#This Row],[Emissão]],"mm/aaaa")))</f>
        <v>-</v>
      </c>
      <c r="AC33" s="72"/>
    </row>
    <row r="34" spans="1:29" ht="15.75" customHeight="1" x14ac:dyDescent="0.25">
      <c r="A34" s="66" t="s">
        <v>91</v>
      </c>
      <c r="B34" s="67" t="s">
        <v>138</v>
      </c>
      <c r="C34" s="80" t="s">
        <v>55</v>
      </c>
      <c r="D34" s="31" t="s">
        <v>56</v>
      </c>
      <c r="E34" s="31">
        <v>1819</v>
      </c>
      <c r="F34" s="16" t="s">
        <v>56</v>
      </c>
      <c r="G34" s="65">
        <v>45173</v>
      </c>
      <c r="H34" s="35">
        <v>45194</v>
      </c>
      <c r="I34" s="74">
        <v>900</v>
      </c>
      <c r="J34" s="64"/>
      <c r="K34" s="64"/>
      <c r="L34" s="64"/>
      <c r="M34" s="64"/>
      <c r="N34" s="25">
        <f>IF(RECEBIDAS[[#This Row],[IRRF]]*RECEBIDAS[[#This Row],[Valor Bruto]]&lt;10,0,RECEBIDAS[[#This Row],[IRRF]]*RECEBIDAS[[#This Row],[Valor Bruto]])</f>
        <v>0</v>
      </c>
      <c r="O34" s="31"/>
      <c r="P34" s="25">
        <f>IF(RECEBIDAS[[#This Row],[Valor Bruto]]&gt;215,RECEBIDAS[[#This Row],[Valor Bruto]]*RECEBIDAS[[#This Row],[CSRF]],0)</f>
        <v>0</v>
      </c>
      <c r="Q34" s="71"/>
      <c r="R34" s="32" t="str">
        <f t="shared" si="0"/>
        <v/>
      </c>
      <c r="S34" s="28">
        <f>IFERROR(IF(RECEBIDAS[[#This Row],[INSS]]*RECEBIDAS[[#This Row],[Base Cal. INSS]]&gt;10,RECEBIDAS[[#This Row],[INSS]]*RECEBIDAS[[#This Row],[Base Cal. INSS]],0),0)</f>
        <v>0</v>
      </c>
      <c r="T34" s="28" t="str">
        <f t="shared" si="2"/>
        <v/>
      </c>
      <c r="U34" s="28">
        <f>IF(RECEBIDAS[[#This Row],[ISS]]&gt;0,RECEBIDAS[[#This Row],[ISS]]*RECEBIDAS[[#This Row],[Base Cal. ISS]],0)</f>
        <v>0</v>
      </c>
      <c r="V34" s="32"/>
      <c r="W34" s="32"/>
      <c r="X3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900</v>
      </c>
      <c r="Y34" s="72" t="str">
        <f>IF(RECEBIDAS[[#This Row],[IRRF]]=0,"-",IF(RECEBIDAS[[#This Row],[Emissão]]=0,"-",TEXT(RECEBIDAS[[#This Row],[Emissão]],"mm/aaaa")))</f>
        <v>-</v>
      </c>
      <c r="Z34" s="72" t="str">
        <f>IF(RECEBIDAS[[#This Row],[CSRF]]=0,"-",IF(RECEBIDAS[[#This Row],[Pagamentos]]=0,"FALTA DATA",TEXT(RECEBIDAS[[#This Row],[Pagamentos]],"mm/aaaa")))</f>
        <v>-</v>
      </c>
      <c r="AA34" s="65" t="str">
        <f>IF(RECEBIDAS[[#This Row],[INSS]]=0,"-",IF(RECEBIDAS[[#This Row],[Emissão]]=0,"-",TEXT(RECEBIDAS[[#This Row],[Emissão]],"mm/aaaa")))</f>
        <v>-</v>
      </c>
      <c r="AB34" s="72" t="str">
        <f>IF(RECEBIDAS[[#This Row],[ISS]]=0,"-",IF(RECEBIDAS[[#This Row],[Emissão]]=0,"-",TEXT(RECEBIDAS[[#This Row],[Emissão]],"mm/aaaa")))</f>
        <v>-</v>
      </c>
      <c r="AC34" s="72"/>
    </row>
    <row r="35" spans="1:29" ht="15.75" customHeight="1" x14ac:dyDescent="0.25">
      <c r="A35" s="70" t="s">
        <v>92</v>
      </c>
      <c r="B35" s="15" t="s">
        <v>147</v>
      </c>
      <c r="C35" s="79" t="s">
        <v>38</v>
      </c>
      <c r="D35" s="31" t="s">
        <v>37</v>
      </c>
      <c r="E35" s="31">
        <v>3932</v>
      </c>
      <c r="F35" s="16" t="s">
        <v>58</v>
      </c>
      <c r="G35" s="17">
        <v>45173</v>
      </c>
      <c r="H35" s="108">
        <v>45194</v>
      </c>
      <c r="I35" s="18">
        <v>920</v>
      </c>
      <c r="J35" s="64"/>
      <c r="K35" s="64"/>
      <c r="L35" s="64"/>
      <c r="M35" s="64"/>
      <c r="N35" s="25">
        <f>IF(RECEBIDAS[[#This Row],[IRRF]]*RECEBIDAS[[#This Row],[Valor Bruto]]&lt;10,0,RECEBIDAS[[#This Row],[IRRF]]*RECEBIDAS[[#This Row],[Valor Bruto]])</f>
        <v>0</v>
      </c>
      <c r="O35" s="31"/>
      <c r="P35" s="25">
        <f>IF(RECEBIDAS[[#This Row],[Valor Bruto]]&gt;215,RECEBIDAS[[#This Row],[Valor Bruto]]*RECEBIDAS[[#This Row],[CSRF]],0)</f>
        <v>0</v>
      </c>
      <c r="Q35" s="71"/>
      <c r="R35" s="32" t="str">
        <f t="shared" si="0"/>
        <v/>
      </c>
      <c r="S35" s="28">
        <f>IFERROR(IF(RECEBIDAS[[#This Row],[INSS]]*RECEBIDAS[[#This Row],[Base Cal. INSS]]&gt;10,RECEBIDAS[[#This Row],[INSS]]*RECEBIDAS[[#This Row],[Base Cal. INSS]],0),0)</f>
        <v>0</v>
      </c>
      <c r="T35" s="28" t="str">
        <f t="shared" si="2"/>
        <v/>
      </c>
      <c r="U35" s="28">
        <f>IF(RECEBIDAS[[#This Row],[ISS]]&gt;0,RECEBIDAS[[#This Row],[ISS]]*RECEBIDAS[[#This Row],[Base Cal. ISS]],0)</f>
        <v>0</v>
      </c>
      <c r="V35" s="32"/>
      <c r="W35" s="32"/>
      <c r="X3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920</v>
      </c>
      <c r="Y35" s="72" t="str">
        <f>IF(RECEBIDAS[[#This Row],[IRRF]]=0,"-",IF(RECEBIDAS[[#This Row],[Emissão]]=0,"-",TEXT(RECEBIDAS[[#This Row],[Emissão]],"mm/aaaa")))</f>
        <v>-</v>
      </c>
      <c r="Z35" s="72" t="str">
        <f>IF(RECEBIDAS[[#This Row],[CSRF]]=0,"-",IF(RECEBIDAS[[#This Row],[Pagamentos]]=0,"FALTA DATA",TEXT(RECEBIDAS[[#This Row],[Pagamentos]],"mm/aaaa")))</f>
        <v>-</v>
      </c>
      <c r="AA35" s="65" t="str">
        <f>IF(RECEBIDAS[[#This Row],[INSS]]=0,"-",IF(RECEBIDAS[[#This Row],[Emissão]]=0,"-",TEXT(RECEBIDAS[[#This Row],[Emissão]],"mm/aaaa")))</f>
        <v>-</v>
      </c>
      <c r="AB35" s="31" t="str">
        <f>IF(RECEBIDAS[[#This Row],[ISS]]=0,"-",IF(RECEBIDAS[[#This Row],[Emissão]]=0,"-",TEXT(RECEBIDAS[[#This Row],[Emissão]],"mm/aaaa")))</f>
        <v>-</v>
      </c>
      <c r="AC35" s="72"/>
    </row>
    <row r="36" spans="1:29" ht="15.75" customHeight="1" x14ac:dyDescent="0.25">
      <c r="A36" s="66" t="s">
        <v>93</v>
      </c>
      <c r="B36" s="67" t="s">
        <v>148</v>
      </c>
      <c r="C36" s="80" t="s">
        <v>55</v>
      </c>
      <c r="D36" s="31" t="s">
        <v>56</v>
      </c>
      <c r="E36" s="31">
        <v>6684</v>
      </c>
      <c r="F36" s="16" t="s">
        <v>56</v>
      </c>
      <c r="G36" s="65">
        <v>45173</v>
      </c>
      <c r="H36" s="35">
        <v>45201</v>
      </c>
      <c r="I36" s="74">
        <v>4752</v>
      </c>
      <c r="J36" s="64"/>
      <c r="K36" s="64"/>
      <c r="L36" s="64"/>
      <c r="M36" s="64"/>
      <c r="N36" s="25">
        <f>IF(RECEBIDAS[[#This Row],[IRRF]]*RECEBIDAS[[#This Row],[Valor Bruto]]&lt;10,0,RECEBIDAS[[#This Row],[IRRF]]*RECEBIDAS[[#This Row],[Valor Bruto]])</f>
        <v>0</v>
      </c>
      <c r="O36" s="31"/>
      <c r="P36" s="25">
        <f>IF(RECEBIDAS[[#This Row],[Valor Bruto]]&gt;215,RECEBIDAS[[#This Row],[Valor Bruto]]*RECEBIDAS[[#This Row],[CSRF]],0)</f>
        <v>0</v>
      </c>
      <c r="Q36" s="71"/>
      <c r="R36" s="32" t="str">
        <f t="shared" si="0"/>
        <v/>
      </c>
      <c r="S36" s="28">
        <f>IFERROR(IF(RECEBIDAS[[#This Row],[INSS]]*RECEBIDAS[[#This Row],[Base Cal. INSS]]&gt;10,RECEBIDAS[[#This Row],[INSS]]*RECEBIDAS[[#This Row],[Base Cal. INSS]],0),0)</f>
        <v>0</v>
      </c>
      <c r="T36" s="28" t="str">
        <f t="shared" si="2"/>
        <v/>
      </c>
      <c r="U36" s="28">
        <f>IF(RECEBIDAS[[#This Row],[ISS]]&gt;0,RECEBIDAS[[#This Row],[ISS]]*RECEBIDAS[[#This Row],[Base Cal. ISS]],0)</f>
        <v>0</v>
      </c>
      <c r="V36" s="32"/>
      <c r="W36" s="32"/>
      <c r="X3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4752</v>
      </c>
      <c r="Y36" s="72" t="str">
        <f>IF(RECEBIDAS[[#This Row],[IRRF]]=0,"-",IF(RECEBIDAS[[#This Row],[Emissão]]=0,"-",TEXT(RECEBIDAS[[#This Row],[Emissão]],"mm/aaaa")))</f>
        <v>-</v>
      </c>
      <c r="Z36" s="72" t="str">
        <f>IF(RECEBIDAS[[#This Row],[CSRF]]=0,"-",IF(RECEBIDAS[[#This Row],[Pagamentos]]=0,"FALTA DATA",TEXT(RECEBIDAS[[#This Row],[Pagamentos]],"mm/aaaa")))</f>
        <v>-</v>
      </c>
      <c r="AA36" s="65" t="str">
        <f>IF(RECEBIDAS[[#This Row],[INSS]]=0,"-",IF(RECEBIDAS[[#This Row],[Emissão]]=0,"-",TEXT(RECEBIDAS[[#This Row],[Emissão]],"mm/aaaa")))</f>
        <v>-</v>
      </c>
      <c r="AB36" s="72" t="str">
        <f>IF(RECEBIDAS[[#This Row],[ISS]]=0,"-",IF(RECEBIDAS[[#This Row],[Emissão]]=0,"-",TEXT(RECEBIDAS[[#This Row],[Emissão]],"mm/aaaa")))</f>
        <v>-</v>
      </c>
      <c r="AC36" s="72"/>
    </row>
    <row r="37" spans="1:29" ht="15.75" customHeight="1" x14ac:dyDescent="0.25">
      <c r="A37" s="70" t="s">
        <v>94</v>
      </c>
      <c r="B37" s="15" t="s">
        <v>149</v>
      </c>
      <c r="C37" s="79" t="s">
        <v>38</v>
      </c>
      <c r="D37" s="31" t="s">
        <v>42</v>
      </c>
      <c r="E37" s="31">
        <v>178095</v>
      </c>
      <c r="F37" s="16" t="s">
        <v>57</v>
      </c>
      <c r="G37" s="17">
        <v>45173</v>
      </c>
      <c r="H37" s="108">
        <v>45198</v>
      </c>
      <c r="I37" s="18">
        <v>77672.78</v>
      </c>
      <c r="J37" s="64"/>
      <c r="K37" s="64"/>
      <c r="L37" s="64"/>
      <c r="M37" s="64"/>
      <c r="N37" s="25">
        <f>IF(RECEBIDAS[[#This Row],[IRRF]]*RECEBIDAS[[#This Row],[Valor Bruto]]&lt;10,0,RECEBIDAS[[#This Row],[IRRF]]*RECEBIDAS[[#This Row],[Valor Bruto]])</f>
        <v>0</v>
      </c>
      <c r="O37" s="31"/>
      <c r="P37" s="25">
        <f>IF(RECEBIDAS[[#This Row],[Valor Bruto]]&gt;215,RECEBIDAS[[#This Row],[Valor Bruto]]*RECEBIDAS[[#This Row],[CSRF]],0)</f>
        <v>0</v>
      </c>
      <c r="Q37" s="71"/>
      <c r="R37" s="32" t="str">
        <f t="shared" si="0"/>
        <v/>
      </c>
      <c r="S37" s="28">
        <f>IFERROR(IF(RECEBIDAS[[#This Row],[INSS]]*RECEBIDAS[[#This Row],[Base Cal. INSS]]&gt;10,RECEBIDAS[[#This Row],[INSS]]*RECEBIDAS[[#This Row],[Base Cal. INSS]],0),0)</f>
        <v>0</v>
      </c>
      <c r="T37" s="28" t="str">
        <f t="shared" si="2"/>
        <v/>
      </c>
      <c r="U37" s="28">
        <f>IF(RECEBIDAS[[#This Row],[ISS]]&gt;0,RECEBIDAS[[#This Row],[ISS]]*RECEBIDAS[[#This Row],[Base Cal. ISS]],0)</f>
        <v>0</v>
      </c>
      <c r="V37" s="32"/>
      <c r="W37" s="32"/>
      <c r="X3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77672.78</v>
      </c>
      <c r="Y37" s="72" t="str">
        <f>IF(RECEBIDAS[[#This Row],[IRRF]]=0,"-",IF(RECEBIDAS[[#This Row],[Emissão]]=0,"-",TEXT(RECEBIDAS[[#This Row],[Emissão]],"mm/aaaa")))</f>
        <v>-</v>
      </c>
      <c r="Z37" s="72" t="str">
        <f>IF(RECEBIDAS[[#This Row],[CSRF]]=0,"-",IF(RECEBIDAS[[#This Row],[Pagamentos]]=0,"FALTA DATA",TEXT(RECEBIDAS[[#This Row],[Pagamentos]],"mm/aaaa")))</f>
        <v>-</v>
      </c>
      <c r="AA37" s="65" t="str">
        <f>IF(RECEBIDAS[[#This Row],[INSS]]=0,"-",IF(RECEBIDAS[[#This Row],[Emissão]]=0,"-",TEXT(RECEBIDAS[[#This Row],[Emissão]],"mm/aaaa")))</f>
        <v>-</v>
      </c>
      <c r="AB37" s="31" t="str">
        <f>IF(RECEBIDAS[[#This Row],[ISS]]=0,"-",IF(RECEBIDAS[[#This Row],[Emissão]]=0,"-",TEXT(RECEBIDAS[[#This Row],[Emissão]],"mm/aaaa")))</f>
        <v>-</v>
      </c>
      <c r="AC37" s="72"/>
    </row>
    <row r="38" spans="1:29" ht="15.75" customHeight="1" x14ac:dyDescent="0.25">
      <c r="A38" s="66" t="s">
        <v>95</v>
      </c>
      <c r="B38" s="67" t="s">
        <v>147</v>
      </c>
      <c r="C38" s="80" t="s">
        <v>55</v>
      </c>
      <c r="D38" s="31" t="s">
        <v>56</v>
      </c>
      <c r="E38" s="31">
        <v>204</v>
      </c>
      <c r="F38" s="16" t="s">
        <v>56</v>
      </c>
      <c r="G38" s="65">
        <v>45173</v>
      </c>
      <c r="H38" s="35">
        <v>45203</v>
      </c>
      <c r="I38" s="74">
        <v>877.63</v>
      </c>
      <c r="J38" s="64"/>
      <c r="K38" s="64"/>
      <c r="L38" s="64"/>
      <c r="M38" s="64"/>
      <c r="N38" s="25">
        <f>IF(RECEBIDAS[[#This Row],[IRRF]]*RECEBIDAS[[#This Row],[Valor Bruto]]&lt;10,0,RECEBIDAS[[#This Row],[IRRF]]*RECEBIDAS[[#This Row],[Valor Bruto]])</f>
        <v>0</v>
      </c>
      <c r="O38" s="31"/>
      <c r="P38" s="25">
        <f>IF(RECEBIDAS[[#This Row],[Valor Bruto]]&gt;215,RECEBIDAS[[#This Row],[Valor Bruto]]*RECEBIDAS[[#This Row],[CSRF]],0)</f>
        <v>0</v>
      </c>
      <c r="Q38" s="71"/>
      <c r="R38" s="32" t="str">
        <f t="shared" si="0"/>
        <v/>
      </c>
      <c r="S38" s="28">
        <f>IFERROR(IF(RECEBIDAS[[#This Row],[INSS]]*RECEBIDAS[[#This Row],[Base Cal. INSS]]&gt;10,RECEBIDAS[[#This Row],[INSS]]*RECEBIDAS[[#This Row],[Base Cal. INSS]],0),0)</f>
        <v>0</v>
      </c>
      <c r="T38" s="28" t="str">
        <f t="shared" si="2"/>
        <v/>
      </c>
      <c r="U38" s="28">
        <f>IF(RECEBIDAS[[#This Row],[ISS]]&gt;0,RECEBIDAS[[#This Row],[ISS]]*RECEBIDAS[[#This Row],[Base Cal. ISS]],0)</f>
        <v>0</v>
      </c>
      <c r="V38" s="32"/>
      <c r="W38" s="32"/>
      <c r="X3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877.63</v>
      </c>
      <c r="Y38" s="72" t="str">
        <f>IF(RECEBIDAS[[#This Row],[IRRF]]=0,"-",IF(RECEBIDAS[[#This Row],[Emissão]]=0,"-",TEXT(RECEBIDAS[[#This Row],[Emissão]],"mm/aaaa")))</f>
        <v>-</v>
      </c>
      <c r="Z38" s="72" t="str">
        <f>IF(RECEBIDAS[[#This Row],[CSRF]]=0,"-",IF(RECEBIDAS[[#This Row],[Pagamentos]]=0,"FALTA DATA",TEXT(RECEBIDAS[[#This Row],[Pagamentos]],"mm/aaaa")))</f>
        <v>-</v>
      </c>
      <c r="AA38" s="65" t="str">
        <f>IF(RECEBIDAS[[#This Row],[INSS]]=0,"-",IF(RECEBIDAS[[#This Row],[Emissão]]=0,"-",TEXT(RECEBIDAS[[#This Row],[Emissão]],"mm/aaaa")))</f>
        <v>-</v>
      </c>
      <c r="AB38" s="72" t="str">
        <f>IF(RECEBIDAS[[#This Row],[ISS]]=0,"-",IF(RECEBIDAS[[#This Row],[Emissão]]=0,"-",TEXT(RECEBIDAS[[#This Row],[Emissão]],"mm/aaaa")))</f>
        <v>-</v>
      </c>
      <c r="AC38" s="72"/>
    </row>
    <row r="39" spans="1:29" ht="15.75" customHeight="1" x14ac:dyDescent="0.25">
      <c r="A39" s="66" t="s">
        <v>96</v>
      </c>
      <c r="B39" s="67" t="s">
        <v>150</v>
      </c>
      <c r="C39" s="80" t="s">
        <v>55</v>
      </c>
      <c r="D39" s="31" t="s">
        <v>56</v>
      </c>
      <c r="E39" s="31">
        <v>244</v>
      </c>
      <c r="F39" s="16" t="s">
        <v>56</v>
      </c>
      <c r="G39" s="65">
        <v>45174</v>
      </c>
      <c r="H39" s="35">
        <v>45202</v>
      </c>
      <c r="I39" s="74">
        <v>3245.52</v>
      </c>
      <c r="J39" s="64"/>
      <c r="K39" s="64"/>
      <c r="L39" s="64"/>
      <c r="M39" s="64"/>
      <c r="N39" s="25">
        <f>IF(RECEBIDAS[[#This Row],[IRRF]]*RECEBIDAS[[#This Row],[Valor Bruto]]&lt;10,0,RECEBIDAS[[#This Row],[IRRF]]*RECEBIDAS[[#This Row],[Valor Bruto]])</f>
        <v>0</v>
      </c>
      <c r="O39" s="31"/>
      <c r="P39" s="25">
        <f>IF(RECEBIDAS[[#This Row],[Valor Bruto]]&gt;215,RECEBIDAS[[#This Row],[Valor Bruto]]*RECEBIDAS[[#This Row],[CSRF]],0)</f>
        <v>0</v>
      </c>
      <c r="Q39" s="71"/>
      <c r="R39" s="32" t="str">
        <f t="shared" si="0"/>
        <v/>
      </c>
      <c r="S39" s="28">
        <f>IFERROR(IF(RECEBIDAS[[#This Row],[INSS]]*RECEBIDAS[[#This Row],[Base Cal. INSS]]&gt;10,RECEBIDAS[[#This Row],[INSS]]*RECEBIDAS[[#This Row],[Base Cal. INSS]],0),0)</f>
        <v>0</v>
      </c>
      <c r="T39" s="28" t="str">
        <f t="shared" si="2"/>
        <v/>
      </c>
      <c r="U39" s="28">
        <f>IF(RECEBIDAS[[#This Row],[ISS]]&gt;0,RECEBIDAS[[#This Row],[ISS]]*RECEBIDAS[[#This Row],[Base Cal. ISS]],0)</f>
        <v>0</v>
      </c>
      <c r="V39" s="32"/>
      <c r="W39" s="32"/>
      <c r="X3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3245.52</v>
      </c>
      <c r="Y39" s="72" t="str">
        <f>IF(RECEBIDAS[[#This Row],[IRRF]]=0,"-",IF(RECEBIDAS[[#This Row],[Emissão]]=0,"-",TEXT(RECEBIDAS[[#This Row],[Emissão]],"mm/aaaa")))</f>
        <v>-</v>
      </c>
      <c r="Z39" s="72" t="str">
        <f>IF(RECEBIDAS[[#This Row],[CSRF]]=0,"-",IF(RECEBIDAS[[#This Row],[Pagamentos]]=0,"FALTA DATA",TEXT(RECEBIDAS[[#This Row],[Pagamentos]],"mm/aaaa")))</f>
        <v>-</v>
      </c>
      <c r="AA39" s="65" t="str">
        <f>IF(RECEBIDAS[[#This Row],[INSS]]=0,"-",IF(RECEBIDAS[[#This Row],[Emissão]]=0,"-",TEXT(RECEBIDAS[[#This Row],[Emissão]],"mm/aaaa")))</f>
        <v>-</v>
      </c>
      <c r="AB39" s="72" t="str">
        <f>IF(RECEBIDAS[[#This Row],[ISS]]=0,"-",IF(RECEBIDAS[[#This Row],[Emissão]]=0,"-",TEXT(RECEBIDAS[[#This Row],[Emissão]],"mm/aaaa")))</f>
        <v>-</v>
      </c>
      <c r="AC39" s="72"/>
    </row>
    <row r="40" spans="1:29" ht="15.75" customHeight="1" x14ac:dyDescent="0.25">
      <c r="A40" s="70" t="s">
        <v>97</v>
      </c>
      <c r="B40" s="15" t="s">
        <v>151</v>
      </c>
      <c r="C40" s="79" t="s">
        <v>38</v>
      </c>
      <c r="D40" s="31" t="s">
        <v>37</v>
      </c>
      <c r="E40" s="31">
        <v>594</v>
      </c>
      <c r="F40" s="16" t="s">
        <v>66</v>
      </c>
      <c r="G40" s="17">
        <v>45174</v>
      </c>
      <c r="H40" s="108">
        <v>45175</v>
      </c>
      <c r="I40" s="18">
        <v>627.12</v>
      </c>
      <c r="J40" s="64"/>
      <c r="K40" s="64"/>
      <c r="L40" s="64"/>
      <c r="M40" s="64"/>
      <c r="N40" s="25">
        <f>IF(RECEBIDAS[[#This Row],[IRRF]]*RECEBIDAS[[#This Row],[Valor Bruto]]&lt;10,0,RECEBIDAS[[#This Row],[IRRF]]*RECEBIDAS[[#This Row],[Valor Bruto]])</f>
        <v>0</v>
      </c>
      <c r="O40" s="31"/>
      <c r="P40" s="25">
        <f>IF(RECEBIDAS[[#This Row],[Valor Bruto]]&gt;215,RECEBIDAS[[#This Row],[Valor Bruto]]*RECEBIDAS[[#This Row],[CSRF]],0)</f>
        <v>0</v>
      </c>
      <c r="Q40" s="71"/>
      <c r="R40" s="32" t="str">
        <f t="shared" si="0"/>
        <v/>
      </c>
      <c r="S40" s="28">
        <f>IFERROR(IF(RECEBIDAS[[#This Row],[INSS]]*RECEBIDAS[[#This Row],[Base Cal. INSS]]&gt;10,RECEBIDAS[[#This Row],[INSS]]*RECEBIDAS[[#This Row],[Base Cal. INSS]],0),0)</f>
        <v>0</v>
      </c>
      <c r="T40" s="28" t="str">
        <f t="shared" si="2"/>
        <v/>
      </c>
      <c r="U40" s="28">
        <f>IF(RECEBIDAS[[#This Row],[ISS]]&gt;0,RECEBIDAS[[#This Row],[ISS]]*RECEBIDAS[[#This Row],[Base Cal. ISS]],0)</f>
        <v>0</v>
      </c>
      <c r="V40" s="32"/>
      <c r="W40" s="32"/>
      <c r="X4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627.12</v>
      </c>
      <c r="Y40" s="72" t="str">
        <f>IF(RECEBIDAS[[#This Row],[IRRF]]=0,"-",IF(RECEBIDAS[[#This Row],[Emissão]]=0,"-",TEXT(RECEBIDAS[[#This Row],[Emissão]],"mm/aaaa")))</f>
        <v>-</v>
      </c>
      <c r="Z40" s="72" t="str">
        <f>IF(RECEBIDAS[[#This Row],[CSRF]]=0,"-",IF(RECEBIDAS[[#This Row],[Pagamentos]]=0,"FALTA DATA",TEXT(RECEBIDAS[[#This Row],[Pagamentos]],"mm/aaaa")))</f>
        <v>-</v>
      </c>
      <c r="AA40" s="65" t="str">
        <f>IF(RECEBIDAS[[#This Row],[INSS]]=0,"-",IF(RECEBIDAS[[#This Row],[Emissão]]=0,"-",TEXT(RECEBIDAS[[#This Row],[Emissão]],"mm/aaaa")))</f>
        <v>-</v>
      </c>
      <c r="AB40" s="31" t="str">
        <f>IF(RECEBIDAS[[#This Row],[ISS]]=0,"-",IF(RECEBIDAS[[#This Row],[Emissão]]=0,"-",TEXT(RECEBIDAS[[#This Row],[Emissão]],"mm/aaaa")))</f>
        <v>-</v>
      </c>
      <c r="AC40" s="72"/>
    </row>
    <row r="41" spans="1:29" ht="15.75" customHeight="1" x14ac:dyDescent="0.25">
      <c r="A41" s="70" t="s">
        <v>98</v>
      </c>
      <c r="B41" s="15" t="s">
        <v>147</v>
      </c>
      <c r="C41" s="80" t="s">
        <v>38</v>
      </c>
      <c r="D41" s="31" t="s">
        <v>42</v>
      </c>
      <c r="E41" s="31">
        <v>769</v>
      </c>
      <c r="F41" s="16" t="s">
        <v>47</v>
      </c>
      <c r="G41" s="17">
        <v>45174</v>
      </c>
      <c r="H41" s="108">
        <v>45175</v>
      </c>
      <c r="I41" s="18">
        <v>557.44000000000005</v>
      </c>
      <c r="J41" s="64"/>
      <c r="K41" s="64"/>
      <c r="L41" s="64"/>
      <c r="M41" s="64"/>
      <c r="N41" s="25">
        <f>IF(RECEBIDAS[[#This Row],[IRRF]]*RECEBIDAS[[#This Row],[Valor Bruto]]&lt;10,0,RECEBIDAS[[#This Row],[IRRF]]*RECEBIDAS[[#This Row],[Valor Bruto]])</f>
        <v>0</v>
      </c>
      <c r="O41" s="31"/>
      <c r="P41" s="25">
        <f>IF(RECEBIDAS[[#This Row],[Valor Bruto]]&gt;215,RECEBIDAS[[#This Row],[Valor Bruto]]*RECEBIDAS[[#This Row],[CSRF]],0)</f>
        <v>0</v>
      </c>
      <c r="Q41" s="71"/>
      <c r="R41" s="32" t="str">
        <f t="shared" si="0"/>
        <v/>
      </c>
      <c r="S41" s="28">
        <f>IFERROR(IF(RECEBIDAS[[#This Row],[INSS]]*RECEBIDAS[[#This Row],[Base Cal. INSS]]&gt;10,RECEBIDAS[[#This Row],[INSS]]*RECEBIDAS[[#This Row],[Base Cal. INSS]],0),0)</f>
        <v>0</v>
      </c>
      <c r="T41" s="28" t="str">
        <f t="shared" si="2"/>
        <v/>
      </c>
      <c r="U41" s="28">
        <f>IF(RECEBIDAS[[#This Row],[ISS]]&gt;0,RECEBIDAS[[#This Row],[ISS]]*RECEBIDAS[[#This Row],[Base Cal. ISS]],0)</f>
        <v>0</v>
      </c>
      <c r="V41" s="32"/>
      <c r="W41" s="32"/>
      <c r="X4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557.44000000000005</v>
      </c>
      <c r="Y41" s="72" t="str">
        <f>IF(RECEBIDAS[[#This Row],[IRRF]]=0,"-",IF(RECEBIDAS[[#This Row],[Emissão]]=0,"-",TEXT(RECEBIDAS[[#This Row],[Emissão]],"mm/aaaa")))</f>
        <v>-</v>
      </c>
      <c r="Z41" s="72" t="str">
        <f>IF(RECEBIDAS[[#This Row],[CSRF]]=0,"-",IF(RECEBIDAS[[#This Row],[Pagamentos]]=0,"FALTA DATA",TEXT(RECEBIDAS[[#This Row],[Pagamentos]],"mm/aaaa")))</f>
        <v>-</v>
      </c>
      <c r="AA41" s="65" t="str">
        <f>IF(RECEBIDAS[[#This Row],[INSS]]=0,"-",IF(RECEBIDAS[[#This Row],[Emissão]]=0,"-",TEXT(RECEBIDAS[[#This Row],[Emissão]],"mm/aaaa")))</f>
        <v>-</v>
      </c>
      <c r="AB41" s="72" t="str">
        <f>IF(RECEBIDAS[[#This Row],[ISS]]=0,"-",IF(RECEBIDAS[[#This Row],[Emissão]]=0,"-",TEXT(RECEBIDAS[[#This Row],[Emissão]],"mm/aaaa")))</f>
        <v>-</v>
      </c>
      <c r="AC41" s="72"/>
    </row>
    <row r="42" spans="1:29" ht="15.75" customHeight="1" x14ac:dyDescent="0.25">
      <c r="A42" s="70" t="s">
        <v>99</v>
      </c>
      <c r="B42" s="15" t="s">
        <v>148</v>
      </c>
      <c r="C42" s="80" t="s">
        <v>38</v>
      </c>
      <c r="D42" s="31" t="s">
        <v>37</v>
      </c>
      <c r="E42" s="31">
        <v>774</v>
      </c>
      <c r="F42" s="16" t="s">
        <v>46</v>
      </c>
      <c r="G42" s="17">
        <v>45174</v>
      </c>
      <c r="H42" s="108">
        <v>45184</v>
      </c>
      <c r="I42" s="18">
        <v>4250.75</v>
      </c>
      <c r="J42" s="64"/>
      <c r="K42" s="64"/>
      <c r="L42" s="64"/>
      <c r="M42" s="64"/>
      <c r="N42" s="25">
        <f>IF(RECEBIDAS[[#This Row],[IRRF]]*RECEBIDAS[[#This Row],[Valor Bruto]]&lt;10,0,RECEBIDAS[[#This Row],[IRRF]]*RECEBIDAS[[#This Row],[Valor Bruto]])</f>
        <v>0</v>
      </c>
      <c r="O42" s="31"/>
      <c r="P42" s="25">
        <f>IF(RECEBIDAS[[#This Row],[Valor Bruto]]&gt;215,RECEBIDAS[[#This Row],[Valor Bruto]]*RECEBIDAS[[#This Row],[CSRF]],0)</f>
        <v>0</v>
      </c>
      <c r="Q42" s="71"/>
      <c r="R42" s="32" t="str">
        <f t="shared" si="0"/>
        <v/>
      </c>
      <c r="S42" s="28">
        <f>IFERROR(IF(RECEBIDAS[[#This Row],[INSS]]*RECEBIDAS[[#This Row],[Base Cal. INSS]]&gt;10,RECEBIDAS[[#This Row],[INSS]]*RECEBIDAS[[#This Row],[Base Cal. INSS]],0),0)</f>
        <v>0</v>
      </c>
      <c r="T42" s="28" t="str">
        <f t="shared" si="2"/>
        <v/>
      </c>
      <c r="U42" s="28">
        <f>IF(RECEBIDAS[[#This Row],[ISS]]&gt;0,RECEBIDAS[[#This Row],[ISS]]*RECEBIDAS[[#This Row],[Base Cal. ISS]],0)</f>
        <v>0</v>
      </c>
      <c r="V42" s="32"/>
      <c r="W42" s="32"/>
      <c r="X4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4250.75</v>
      </c>
      <c r="Y42" s="72" t="str">
        <f>IF(RECEBIDAS[[#This Row],[IRRF]]=0,"-",IF(RECEBIDAS[[#This Row],[Emissão]]=0,"-",TEXT(RECEBIDAS[[#This Row],[Emissão]],"mm/aaaa")))</f>
        <v>-</v>
      </c>
      <c r="Z42" s="72" t="str">
        <f>IF(RECEBIDAS[[#This Row],[CSRF]]=0,"-",IF(RECEBIDAS[[#This Row],[Pagamentos]]=0,"FALTA DATA",TEXT(RECEBIDAS[[#This Row],[Pagamentos]],"mm/aaaa")))</f>
        <v>-</v>
      </c>
      <c r="AA42" s="65" t="str">
        <f>IF(RECEBIDAS[[#This Row],[INSS]]=0,"-",IF(RECEBIDAS[[#This Row],[Emissão]]=0,"-",TEXT(RECEBIDAS[[#This Row],[Emissão]],"mm/aaaa")))</f>
        <v>-</v>
      </c>
      <c r="AB42" s="72" t="str">
        <f>IF(RECEBIDAS[[#This Row],[ISS]]=0,"-",IF(RECEBIDAS[[#This Row],[Emissão]]=0,"-",TEXT(RECEBIDAS[[#This Row],[Emissão]],"mm/aaaa")))</f>
        <v>-</v>
      </c>
      <c r="AC42" s="72"/>
    </row>
    <row r="43" spans="1:29" ht="15.75" customHeight="1" x14ac:dyDescent="0.25">
      <c r="A43" s="70" t="s">
        <v>99</v>
      </c>
      <c r="B43" s="15" t="s">
        <v>149</v>
      </c>
      <c r="C43" s="80" t="s">
        <v>38</v>
      </c>
      <c r="D43" s="31" t="s">
        <v>37</v>
      </c>
      <c r="E43" s="31">
        <v>706</v>
      </c>
      <c r="F43" s="16" t="s">
        <v>46</v>
      </c>
      <c r="G43" s="17">
        <v>45174</v>
      </c>
      <c r="H43" s="108">
        <v>45184</v>
      </c>
      <c r="I43" s="18">
        <v>4250.75</v>
      </c>
      <c r="J43" s="64"/>
      <c r="K43" s="64"/>
      <c r="L43" s="64"/>
      <c r="M43" s="64"/>
      <c r="N43" s="25">
        <f>IF(RECEBIDAS[[#This Row],[IRRF]]*RECEBIDAS[[#This Row],[Valor Bruto]]&lt;10,0,RECEBIDAS[[#This Row],[IRRF]]*RECEBIDAS[[#This Row],[Valor Bruto]])</f>
        <v>0</v>
      </c>
      <c r="O43" s="31"/>
      <c r="P43" s="25">
        <f>IF(RECEBIDAS[[#This Row],[Valor Bruto]]&gt;215,RECEBIDAS[[#This Row],[Valor Bruto]]*RECEBIDAS[[#This Row],[CSRF]],0)</f>
        <v>0</v>
      </c>
      <c r="Q43" s="71"/>
      <c r="R43" s="32" t="str">
        <f t="shared" si="0"/>
        <v/>
      </c>
      <c r="S43" s="28">
        <f>IFERROR(IF(RECEBIDAS[[#This Row],[INSS]]*RECEBIDAS[[#This Row],[Base Cal. INSS]]&gt;10,RECEBIDAS[[#This Row],[INSS]]*RECEBIDAS[[#This Row],[Base Cal. INSS]],0),0)</f>
        <v>0</v>
      </c>
      <c r="T43" s="28" t="str">
        <f t="shared" si="2"/>
        <v/>
      </c>
      <c r="U43" s="28">
        <f>IF(RECEBIDAS[[#This Row],[ISS]]&gt;0,RECEBIDAS[[#This Row],[ISS]]*RECEBIDAS[[#This Row],[Base Cal. ISS]],0)</f>
        <v>0</v>
      </c>
      <c r="V43" s="32"/>
      <c r="W43" s="32"/>
      <c r="X4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4250.75</v>
      </c>
      <c r="Y43" s="72" t="str">
        <f>IF(RECEBIDAS[[#This Row],[IRRF]]=0,"-",IF(RECEBIDAS[[#This Row],[Emissão]]=0,"-",TEXT(RECEBIDAS[[#This Row],[Emissão]],"mm/aaaa")))</f>
        <v>-</v>
      </c>
      <c r="Z43" s="72" t="str">
        <f>IF(RECEBIDAS[[#This Row],[CSRF]]=0,"-",IF(RECEBIDAS[[#This Row],[Pagamentos]]=0,"FALTA DATA",TEXT(RECEBIDAS[[#This Row],[Pagamentos]],"mm/aaaa")))</f>
        <v>-</v>
      </c>
      <c r="AA43" s="65" t="str">
        <f>IF(RECEBIDAS[[#This Row],[INSS]]=0,"-",IF(RECEBIDAS[[#This Row],[Emissão]]=0,"-",TEXT(RECEBIDAS[[#This Row],[Emissão]],"mm/aaaa")))</f>
        <v>-</v>
      </c>
      <c r="AB43" s="72" t="str">
        <f>IF(RECEBIDAS[[#This Row],[ISS]]=0,"-",IF(RECEBIDAS[[#This Row],[Emissão]]=0,"-",TEXT(RECEBIDAS[[#This Row],[Emissão]],"mm/aaaa")))</f>
        <v>-</v>
      </c>
      <c r="AC43" s="72"/>
    </row>
    <row r="44" spans="1:29" ht="15.75" customHeight="1" x14ac:dyDescent="0.25">
      <c r="A44" s="66" t="s">
        <v>100</v>
      </c>
      <c r="B44" s="67" t="s">
        <v>147</v>
      </c>
      <c r="C44" s="80" t="s">
        <v>55</v>
      </c>
      <c r="D44" s="31" t="s">
        <v>56</v>
      </c>
      <c r="E44" s="31">
        <v>1007</v>
      </c>
      <c r="F44" s="16" t="s">
        <v>56</v>
      </c>
      <c r="G44" s="65">
        <v>45174</v>
      </c>
      <c r="H44" s="35"/>
      <c r="I44" s="74">
        <v>1321.37</v>
      </c>
      <c r="J44" s="64"/>
      <c r="K44" s="64"/>
      <c r="L44" s="64"/>
      <c r="M44" s="64"/>
      <c r="N44" s="25">
        <f>IF(RECEBIDAS[[#This Row],[IRRF]]*RECEBIDAS[[#This Row],[Valor Bruto]]&lt;10,0,RECEBIDAS[[#This Row],[IRRF]]*RECEBIDAS[[#This Row],[Valor Bruto]])</f>
        <v>0</v>
      </c>
      <c r="O44" s="31"/>
      <c r="P44" s="25">
        <f>IF(RECEBIDAS[[#This Row],[Valor Bruto]]&gt;215,RECEBIDAS[[#This Row],[Valor Bruto]]*RECEBIDAS[[#This Row],[CSRF]],0)</f>
        <v>0</v>
      </c>
      <c r="Q44" s="71"/>
      <c r="R44" s="32" t="str">
        <f t="shared" si="0"/>
        <v/>
      </c>
      <c r="S44" s="28">
        <f>IFERROR(IF(RECEBIDAS[[#This Row],[INSS]]*RECEBIDAS[[#This Row],[Base Cal. INSS]]&gt;10,RECEBIDAS[[#This Row],[INSS]]*RECEBIDAS[[#This Row],[Base Cal. INSS]],0),0)</f>
        <v>0</v>
      </c>
      <c r="T44" s="28" t="str">
        <f t="shared" si="2"/>
        <v/>
      </c>
      <c r="U44" s="28">
        <f>IF(RECEBIDAS[[#This Row],[ISS]]&gt;0,RECEBIDAS[[#This Row],[ISS]]*RECEBIDAS[[#This Row],[Base Cal. ISS]],0)</f>
        <v>0</v>
      </c>
      <c r="V44" s="32"/>
      <c r="W44" s="32"/>
      <c r="X4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1321.37</v>
      </c>
      <c r="Y44" s="72" t="str">
        <f>IF(RECEBIDAS[[#This Row],[IRRF]]=0,"-",IF(RECEBIDAS[[#This Row],[Emissão]]=0,"-",TEXT(RECEBIDAS[[#This Row],[Emissão]],"mm/aaaa")))</f>
        <v>-</v>
      </c>
      <c r="Z44" s="72" t="str">
        <f>IF(RECEBIDAS[[#This Row],[CSRF]]=0,"-",IF(RECEBIDAS[[#This Row],[Pagamentos]]=0,"FALTA DATA",TEXT(RECEBIDAS[[#This Row],[Pagamentos]],"mm/aaaa")))</f>
        <v>-</v>
      </c>
      <c r="AA44" s="65" t="str">
        <f>IF(RECEBIDAS[[#This Row],[INSS]]=0,"-",IF(RECEBIDAS[[#This Row],[Emissão]]=0,"-",TEXT(RECEBIDAS[[#This Row],[Emissão]],"mm/aaaa")))</f>
        <v>-</v>
      </c>
      <c r="AB44" s="72" t="str">
        <f>IF(RECEBIDAS[[#This Row],[ISS]]=0,"-",IF(RECEBIDAS[[#This Row],[Emissão]]=0,"-",TEXT(RECEBIDAS[[#This Row],[Emissão]],"mm/aaaa")))</f>
        <v>-</v>
      </c>
      <c r="AC44" s="72"/>
    </row>
    <row r="45" spans="1:29" ht="15.75" customHeight="1" x14ac:dyDescent="0.25">
      <c r="A45" s="70" t="s">
        <v>101</v>
      </c>
      <c r="B45" s="15" t="s">
        <v>152</v>
      </c>
      <c r="C45" s="80" t="s">
        <v>38</v>
      </c>
      <c r="D45" s="31" t="s">
        <v>42</v>
      </c>
      <c r="E45" s="31">
        <v>15516</v>
      </c>
      <c r="F45" s="16" t="s">
        <v>39</v>
      </c>
      <c r="G45" s="17">
        <v>45174</v>
      </c>
      <c r="H45" s="108">
        <v>45194</v>
      </c>
      <c r="I45" s="18">
        <v>7520</v>
      </c>
      <c r="J45" s="64">
        <v>1.4999999999999999E-2</v>
      </c>
      <c r="K45" s="64">
        <v>4.65E-2</v>
      </c>
      <c r="L45" s="64"/>
      <c r="M45" s="64"/>
      <c r="N45" s="25">
        <f>IF(RECEBIDAS[[#This Row],[IRRF]]*RECEBIDAS[[#This Row],[Valor Bruto]]&lt;10,0,RECEBIDAS[[#This Row],[IRRF]]*RECEBIDAS[[#This Row],[Valor Bruto]])</f>
        <v>112.8</v>
      </c>
      <c r="O45" s="31">
        <v>1708</v>
      </c>
      <c r="P45" s="25">
        <f>IF(RECEBIDAS[[#This Row],[Valor Bruto]]&gt;215,RECEBIDAS[[#This Row],[Valor Bruto]]*RECEBIDAS[[#This Row],[CSRF]],0)</f>
        <v>349.68</v>
      </c>
      <c r="Q45" s="71">
        <v>5952</v>
      </c>
      <c r="R45" s="32" t="str">
        <f t="shared" si="0"/>
        <v/>
      </c>
      <c r="S45" s="28">
        <f>IFERROR(IF(RECEBIDAS[[#This Row],[INSS]]*RECEBIDAS[[#This Row],[Base Cal. INSS]]&gt;10,RECEBIDAS[[#This Row],[INSS]]*RECEBIDAS[[#This Row],[Base Cal. INSS]],0),0)</f>
        <v>0</v>
      </c>
      <c r="T45" s="28" t="str">
        <f t="shared" si="2"/>
        <v/>
      </c>
      <c r="U45" s="28">
        <f>IF(RECEBIDAS[[#This Row],[ISS]]&gt;0,RECEBIDAS[[#This Row],[ISS]]*RECEBIDAS[[#This Row],[Base Cal. ISS]],0)</f>
        <v>0</v>
      </c>
      <c r="V45" s="32"/>
      <c r="W45" s="32"/>
      <c r="X4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7057.5199999999995</v>
      </c>
      <c r="Y45" s="72" t="str">
        <f>IF(RECEBIDAS[[#This Row],[IRRF]]=0,"-",IF(RECEBIDAS[[#This Row],[Emissão]]=0,"-",TEXT(RECEBIDAS[[#This Row],[Emissão]],"mm/aaaa")))</f>
        <v>09/2023</v>
      </c>
      <c r="Z45" s="72" t="str">
        <f>IF(RECEBIDAS[[#This Row],[CSRF]]=0,"-",IF(RECEBIDAS[[#This Row],[Pagamentos]]=0,"FALTA DATA",TEXT(RECEBIDAS[[#This Row],[Pagamentos]],"mm/aaaa")))</f>
        <v>09/2023</v>
      </c>
      <c r="AA45" s="65" t="str">
        <f>IF(RECEBIDAS[[#This Row],[INSS]]=0,"-",IF(RECEBIDAS[[#This Row],[Emissão]]=0,"-",TEXT(RECEBIDAS[[#This Row],[Emissão]],"mm/aaaa")))</f>
        <v>-</v>
      </c>
      <c r="AB45" s="72" t="str">
        <f>IF(RECEBIDAS[[#This Row],[ISS]]=0,"-",IF(RECEBIDAS[[#This Row],[Emissão]]=0,"-",TEXT(RECEBIDAS[[#This Row],[Emissão]],"mm/aaaa")))</f>
        <v>-</v>
      </c>
      <c r="AC45" s="72"/>
    </row>
    <row r="46" spans="1:29" ht="15.75" customHeight="1" x14ac:dyDescent="0.25">
      <c r="A46" s="70" t="s">
        <v>102</v>
      </c>
      <c r="B46" s="15" t="s">
        <v>153</v>
      </c>
      <c r="C46" s="80" t="s">
        <v>38</v>
      </c>
      <c r="D46" s="31" t="s">
        <v>37</v>
      </c>
      <c r="E46" s="31">
        <v>1611</v>
      </c>
      <c r="F46" s="16" t="s">
        <v>48</v>
      </c>
      <c r="G46" s="17">
        <v>45174</v>
      </c>
      <c r="H46" s="108">
        <v>45187</v>
      </c>
      <c r="I46" s="18">
        <v>407.85</v>
      </c>
      <c r="J46" s="64"/>
      <c r="K46" s="64"/>
      <c r="L46" s="64"/>
      <c r="M46" s="64"/>
      <c r="N46" s="25">
        <f>IF(RECEBIDAS[[#This Row],[IRRF]]*RECEBIDAS[[#This Row],[Valor Bruto]]&lt;10,0,RECEBIDAS[[#This Row],[IRRF]]*RECEBIDAS[[#This Row],[Valor Bruto]])</f>
        <v>0</v>
      </c>
      <c r="O46" s="31"/>
      <c r="P46" s="25">
        <f>IF(RECEBIDAS[[#This Row],[Valor Bruto]]&gt;215,RECEBIDAS[[#This Row],[Valor Bruto]]*RECEBIDAS[[#This Row],[CSRF]],0)</f>
        <v>0</v>
      </c>
      <c r="Q46" s="71"/>
      <c r="R46" s="32" t="str">
        <f t="shared" si="0"/>
        <v/>
      </c>
      <c r="S46" s="28">
        <f>IFERROR(IF(RECEBIDAS[[#This Row],[INSS]]*RECEBIDAS[[#This Row],[Base Cal. INSS]]&gt;10,RECEBIDAS[[#This Row],[INSS]]*RECEBIDAS[[#This Row],[Base Cal. INSS]],0),0)</f>
        <v>0</v>
      </c>
      <c r="T46" s="28" t="str">
        <f t="shared" si="2"/>
        <v/>
      </c>
      <c r="U46" s="28">
        <f>IF(RECEBIDAS[[#This Row],[ISS]]&gt;0,RECEBIDAS[[#This Row],[ISS]]*RECEBIDAS[[#This Row],[Base Cal. ISS]],0)</f>
        <v>0</v>
      </c>
      <c r="V46" s="32"/>
      <c r="W46" s="32"/>
      <c r="X4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407.85</v>
      </c>
      <c r="Y46" s="72" t="str">
        <f>IF(RECEBIDAS[[#This Row],[IRRF]]=0,"-",IF(RECEBIDAS[[#This Row],[Emissão]]=0,"-",TEXT(RECEBIDAS[[#This Row],[Emissão]],"mm/aaaa")))</f>
        <v>-</v>
      </c>
      <c r="Z46" s="72" t="str">
        <f>IF(RECEBIDAS[[#This Row],[CSRF]]=0,"-",IF(RECEBIDAS[[#This Row],[Pagamentos]]=0,"FALTA DATA",TEXT(RECEBIDAS[[#This Row],[Pagamentos]],"mm/aaaa")))</f>
        <v>-</v>
      </c>
      <c r="AA46" s="65" t="str">
        <f>IF(RECEBIDAS[[#This Row],[INSS]]=0,"-",IF(RECEBIDAS[[#This Row],[Emissão]]=0,"-",TEXT(RECEBIDAS[[#This Row],[Emissão]],"mm/aaaa")))</f>
        <v>-</v>
      </c>
      <c r="AB46" s="72" t="str">
        <f>IF(RECEBIDAS[[#This Row],[ISS]]=0,"-",IF(RECEBIDAS[[#This Row],[Emissão]]=0,"-",TEXT(RECEBIDAS[[#This Row],[Emissão]],"mm/aaaa")))</f>
        <v>-</v>
      </c>
      <c r="AC46" s="72"/>
    </row>
    <row r="47" spans="1:29" ht="15.75" customHeight="1" x14ac:dyDescent="0.25">
      <c r="A47" s="70" t="s">
        <v>103</v>
      </c>
      <c r="B47" s="15" t="s">
        <v>153</v>
      </c>
      <c r="C47" s="79" t="s">
        <v>38</v>
      </c>
      <c r="D47" s="31" t="s">
        <v>42</v>
      </c>
      <c r="E47" s="104">
        <v>17188</v>
      </c>
      <c r="F47" s="16" t="s">
        <v>58</v>
      </c>
      <c r="G47" s="17">
        <v>45175</v>
      </c>
      <c r="H47" s="108">
        <v>45198</v>
      </c>
      <c r="I47" s="18">
        <v>1235.8499999999999</v>
      </c>
      <c r="J47" s="64"/>
      <c r="K47" s="64"/>
      <c r="L47" s="64"/>
      <c r="M47" s="64">
        <v>0.02</v>
      </c>
      <c r="N47" s="25">
        <f>IF(RECEBIDAS[[#This Row],[IRRF]]*RECEBIDAS[[#This Row],[Valor Bruto]]&lt;10,0,RECEBIDAS[[#This Row],[IRRF]]*RECEBIDAS[[#This Row],[Valor Bruto]])</f>
        <v>0</v>
      </c>
      <c r="O47" s="31"/>
      <c r="P47" s="25">
        <f>IF(RECEBIDAS[[#This Row],[Valor Bruto]]&gt;215,RECEBIDAS[[#This Row],[Valor Bruto]]*RECEBIDAS[[#This Row],[CSRF]],0)</f>
        <v>0</v>
      </c>
      <c r="Q47" s="71"/>
      <c r="R47" s="32" t="str">
        <f t="shared" si="0"/>
        <v/>
      </c>
      <c r="S47" s="28">
        <f>IFERROR(IF(RECEBIDAS[[#This Row],[INSS]]*RECEBIDAS[[#This Row],[Base Cal. INSS]]&gt;10,RECEBIDAS[[#This Row],[INSS]]*RECEBIDAS[[#This Row],[Base Cal. INSS]],0),0)</f>
        <v>0</v>
      </c>
      <c r="T47" s="28">
        <f t="shared" si="2"/>
        <v>1235.8499999999999</v>
      </c>
      <c r="U47" s="28">
        <f>IF(RECEBIDAS[[#This Row],[ISS]]&gt;0,RECEBIDAS[[#This Row],[ISS]]*RECEBIDAS[[#This Row],[Base Cal. ISS]],0)</f>
        <v>24.716999999999999</v>
      </c>
      <c r="V47" s="32"/>
      <c r="W47" s="32"/>
      <c r="X4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1211.1329999999998</v>
      </c>
      <c r="Y47" s="72" t="str">
        <f>IF(RECEBIDAS[[#This Row],[IRRF]]=0,"-",IF(RECEBIDAS[[#This Row],[Emissão]]=0,"-",TEXT(RECEBIDAS[[#This Row],[Emissão]],"mm/aaaa")))</f>
        <v>-</v>
      </c>
      <c r="Z47" s="72" t="str">
        <f>IF(RECEBIDAS[[#This Row],[CSRF]]=0,"-",IF(RECEBIDAS[[#This Row],[Pagamentos]]=0,"FALTA DATA",TEXT(RECEBIDAS[[#This Row],[Pagamentos]],"mm/aaaa")))</f>
        <v>-</v>
      </c>
      <c r="AA47" s="65" t="str">
        <f>IF(RECEBIDAS[[#This Row],[INSS]]=0,"-",IF(RECEBIDAS[[#This Row],[Emissão]]=0,"-",TEXT(RECEBIDAS[[#This Row],[Emissão]],"mm/aaaa")))</f>
        <v>-</v>
      </c>
      <c r="AB47" s="31" t="str">
        <f>IF(RECEBIDAS[[#This Row],[ISS]]=0,"-",IF(RECEBIDAS[[#This Row],[Emissão]]=0,"-",TEXT(RECEBIDAS[[#This Row],[Emissão]],"mm/aaaa")))</f>
        <v>09/2023</v>
      </c>
      <c r="AC47" s="72"/>
    </row>
    <row r="48" spans="1:29" ht="15.75" customHeight="1" x14ac:dyDescent="0.25">
      <c r="A48" s="66" t="s">
        <v>104</v>
      </c>
      <c r="B48" s="67" t="s">
        <v>154</v>
      </c>
      <c r="C48" s="80" t="s">
        <v>55</v>
      </c>
      <c r="D48" s="31" t="s">
        <v>56</v>
      </c>
      <c r="E48" s="31">
        <v>20893</v>
      </c>
      <c r="F48" s="16" t="s">
        <v>56</v>
      </c>
      <c r="G48" s="65">
        <v>45175</v>
      </c>
      <c r="H48" s="35">
        <v>45205</v>
      </c>
      <c r="I48" s="74">
        <v>756.51</v>
      </c>
      <c r="J48" s="64"/>
      <c r="K48" s="64"/>
      <c r="L48" s="64"/>
      <c r="M48" s="64"/>
      <c r="N48" s="25">
        <f>IF(RECEBIDAS[[#This Row],[IRRF]]*RECEBIDAS[[#This Row],[Valor Bruto]]&lt;10,0,RECEBIDAS[[#This Row],[IRRF]]*RECEBIDAS[[#This Row],[Valor Bruto]])</f>
        <v>0</v>
      </c>
      <c r="O48" s="31"/>
      <c r="P48" s="25">
        <f>IF(RECEBIDAS[[#This Row],[Valor Bruto]]&gt;215,RECEBIDAS[[#This Row],[Valor Bruto]]*RECEBIDAS[[#This Row],[CSRF]],0)</f>
        <v>0</v>
      </c>
      <c r="Q48" s="71"/>
      <c r="R48" s="32" t="str">
        <f t="shared" si="0"/>
        <v/>
      </c>
      <c r="S48" s="28">
        <f>IFERROR(IF(RECEBIDAS[[#This Row],[INSS]]*RECEBIDAS[[#This Row],[Base Cal. INSS]]&gt;10,RECEBIDAS[[#This Row],[INSS]]*RECEBIDAS[[#This Row],[Base Cal. INSS]],0),0)</f>
        <v>0</v>
      </c>
      <c r="T48" s="28" t="str">
        <f t="shared" si="2"/>
        <v/>
      </c>
      <c r="U48" s="28">
        <f>IF(RECEBIDAS[[#This Row],[ISS]]&gt;0,RECEBIDAS[[#This Row],[ISS]]*RECEBIDAS[[#This Row],[Base Cal. ISS]],0)</f>
        <v>0</v>
      </c>
      <c r="V48" s="32"/>
      <c r="W48" s="32"/>
      <c r="X4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756.51</v>
      </c>
      <c r="Y48" s="72" t="str">
        <f>IF(RECEBIDAS[[#This Row],[IRRF]]=0,"-",IF(RECEBIDAS[[#This Row],[Emissão]]=0,"-",TEXT(RECEBIDAS[[#This Row],[Emissão]],"mm/aaaa")))</f>
        <v>-</v>
      </c>
      <c r="Z48" s="72" t="str">
        <f>IF(RECEBIDAS[[#This Row],[CSRF]]=0,"-",IF(RECEBIDAS[[#This Row],[Pagamentos]]=0,"FALTA DATA",TEXT(RECEBIDAS[[#This Row],[Pagamentos]],"mm/aaaa")))</f>
        <v>-</v>
      </c>
      <c r="AA48" s="65" t="str">
        <f>IF(RECEBIDAS[[#This Row],[INSS]]=0,"-",IF(RECEBIDAS[[#This Row],[Emissão]]=0,"-",TEXT(RECEBIDAS[[#This Row],[Emissão]],"mm/aaaa")))</f>
        <v>-</v>
      </c>
      <c r="AB48" s="72" t="str">
        <f>IF(RECEBIDAS[[#This Row],[ISS]]=0,"-",IF(RECEBIDAS[[#This Row],[Emissão]]=0,"-",TEXT(RECEBIDAS[[#This Row],[Emissão]],"mm/aaaa")))</f>
        <v>-</v>
      </c>
      <c r="AC48" s="72"/>
    </row>
    <row r="49" spans="1:29" ht="15.75" customHeight="1" x14ac:dyDescent="0.25">
      <c r="A49" s="70" t="s">
        <v>105</v>
      </c>
      <c r="B49" s="15" t="s">
        <v>155</v>
      </c>
      <c r="C49" s="79" t="s">
        <v>38</v>
      </c>
      <c r="D49" s="31" t="s">
        <v>37</v>
      </c>
      <c r="E49" s="31">
        <v>1045824</v>
      </c>
      <c r="F49" s="16" t="s">
        <v>59</v>
      </c>
      <c r="G49" s="17">
        <v>45175</v>
      </c>
      <c r="H49" s="108">
        <v>45196</v>
      </c>
      <c r="I49" s="18">
        <v>160</v>
      </c>
      <c r="J49" s="64"/>
      <c r="K49" s="64"/>
      <c r="L49" s="64"/>
      <c r="M49" s="64"/>
      <c r="N49" s="25">
        <f>IF(RECEBIDAS[[#This Row],[IRRF]]*RECEBIDAS[[#This Row],[Valor Bruto]]&lt;10,0,RECEBIDAS[[#This Row],[IRRF]]*RECEBIDAS[[#This Row],[Valor Bruto]])</f>
        <v>0</v>
      </c>
      <c r="O49" s="31"/>
      <c r="P49" s="25">
        <f>IF(RECEBIDAS[[#This Row],[Valor Bruto]]&gt;215,RECEBIDAS[[#This Row],[Valor Bruto]]*RECEBIDAS[[#This Row],[CSRF]],0)</f>
        <v>0</v>
      </c>
      <c r="Q49" s="71"/>
      <c r="R49" s="32" t="str">
        <f t="shared" si="0"/>
        <v/>
      </c>
      <c r="S49" s="28">
        <f>IFERROR(IF(RECEBIDAS[[#This Row],[INSS]]*RECEBIDAS[[#This Row],[Base Cal. INSS]]&gt;10,RECEBIDAS[[#This Row],[INSS]]*RECEBIDAS[[#This Row],[Base Cal. INSS]],0),0)</f>
        <v>0</v>
      </c>
      <c r="T49" s="28" t="str">
        <f t="shared" si="2"/>
        <v/>
      </c>
      <c r="U49" s="28">
        <f>IF(RECEBIDAS[[#This Row],[ISS]]&gt;0,RECEBIDAS[[#This Row],[ISS]]*RECEBIDAS[[#This Row],[Base Cal. ISS]],0)</f>
        <v>0</v>
      </c>
      <c r="V49" s="32"/>
      <c r="W49" s="32"/>
      <c r="X4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160</v>
      </c>
      <c r="Y49" s="72" t="str">
        <f>IF(RECEBIDAS[[#This Row],[IRRF]]=0,"-",IF(RECEBIDAS[[#This Row],[Emissão]]=0,"-",TEXT(RECEBIDAS[[#This Row],[Emissão]],"mm/aaaa")))</f>
        <v>-</v>
      </c>
      <c r="Z49" s="72" t="str">
        <f>IF(RECEBIDAS[[#This Row],[CSRF]]=0,"-",IF(RECEBIDAS[[#This Row],[Pagamentos]]=0,"FALTA DATA",TEXT(RECEBIDAS[[#This Row],[Pagamentos]],"mm/aaaa")))</f>
        <v>-</v>
      </c>
      <c r="AA49" s="65" t="str">
        <f>IF(RECEBIDAS[[#This Row],[INSS]]=0,"-",IF(RECEBIDAS[[#This Row],[Emissão]]=0,"-",TEXT(RECEBIDAS[[#This Row],[Emissão]],"mm/aaaa")))</f>
        <v>-</v>
      </c>
      <c r="AB49" s="31" t="str">
        <f>IF(RECEBIDAS[[#This Row],[ISS]]=0,"-",IF(RECEBIDAS[[#This Row],[Emissão]]=0,"-",TEXT(RECEBIDAS[[#This Row],[Emissão]],"mm/aaaa")))</f>
        <v>-</v>
      </c>
      <c r="AC49" s="72"/>
    </row>
    <row r="50" spans="1:29" ht="15.75" customHeight="1" x14ac:dyDescent="0.25">
      <c r="A50" s="70" t="s">
        <v>106</v>
      </c>
      <c r="B50" s="15" t="s">
        <v>149</v>
      </c>
      <c r="C50" s="79" t="s">
        <v>38</v>
      </c>
      <c r="D50" s="31" t="s">
        <v>61</v>
      </c>
      <c r="E50" s="31">
        <v>1046158</v>
      </c>
      <c r="F50" s="16" t="s">
        <v>70</v>
      </c>
      <c r="G50" s="17">
        <v>45175</v>
      </c>
      <c r="H50" s="108">
        <v>45175</v>
      </c>
      <c r="I50" s="18">
        <v>4663.2</v>
      </c>
      <c r="J50" s="64"/>
      <c r="K50" s="64"/>
      <c r="L50" s="64"/>
      <c r="M50" s="64"/>
      <c r="N50" s="25">
        <f>IF(RECEBIDAS[[#This Row],[IRRF]]*RECEBIDAS[[#This Row],[Valor Bruto]]&lt;10,0,RECEBIDAS[[#This Row],[IRRF]]*RECEBIDAS[[#This Row],[Valor Bruto]])</f>
        <v>0</v>
      </c>
      <c r="O50" s="31"/>
      <c r="P50" s="25">
        <f>IF(RECEBIDAS[[#This Row],[Valor Bruto]]&gt;215,RECEBIDAS[[#This Row],[Valor Bruto]]*RECEBIDAS[[#This Row],[CSRF]],0)</f>
        <v>0</v>
      </c>
      <c r="Q50" s="71"/>
      <c r="R50" s="32" t="str">
        <f t="shared" si="0"/>
        <v/>
      </c>
      <c r="S50" s="28">
        <f>IFERROR(IF(RECEBIDAS[[#This Row],[INSS]]*RECEBIDAS[[#This Row],[Base Cal. INSS]]&gt;10,RECEBIDAS[[#This Row],[INSS]]*RECEBIDAS[[#This Row],[Base Cal. INSS]],0),0)</f>
        <v>0</v>
      </c>
      <c r="T50" s="28" t="str">
        <f t="shared" si="2"/>
        <v/>
      </c>
      <c r="U50" s="28">
        <f>IF(RECEBIDAS[[#This Row],[ISS]]&gt;0,RECEBIDAS[[#This Row],[ISS]]*RECEBIDAS[[#This Row],[Base Cal. ISS]],0)</f>
        <v>0</v>
      </c>
      <c r="V50" s="32"/>
      <c r="W50" s="32"/>
      <c r="X5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4663.2</v>
      </c>
      <c r="Y50" s="72" t="str">
        <f>IF(RECEBIDAS[[#This Row],[IRRF]]=0,"-",IF(RECEBIDAS[[#This Row],[Emissão]]=0,"-",TEXT(RECEBIDAS[[#This Row],[Emissão]],"mm/aaaa")))</f>
        <v>-</v>
      </c>
      <c r="Z50" s="72" t="str">
        <f>IF(RECEBIDAS[[#This Row],[CSRF]]=0,"-",IF(RECEBIDAS[[#This Row],[Pagamentos]]=0,"FALTA DATA",TEXT(RECEBIDAS[[#This Row],[Pagamentos]],"mm/aaaa")))</f>
        <v>-</v>
      </c>
      <c r="AA50" s="65" t="str">
        <f>IF(RECEBIDAS[[#This Row],[INSS]]=0,"-",IF(RECEBIDAS[[#This Row],[Emissão]]=0,"-",TEXT(RECEBIDAS[[#This Row],[Emissão]],"mm/aaaa")))</f>
        <v>-</v>
      </c>
      <c r="AB50" s="31" t="str">
        <f>IF(RECEBIDAS[[#This Row],[ISS]]=0,"-",IF(RECEBIDAS[[#This Row],[Emissão]]=0,"-",TEXT(RECEBIDAS[[#This Row],[Emissão]],"mm/aaaa")))</f>
        <v>-</v>
      </c>
      <c r="AC50" s="72"/>
    </row>
    <row r="51" spans="1:29" ht="15.75" customHeight="1" x14ac:dyDescent="0.25">
      <c r="A51" s="70" t="s">
        <v>106</v>
      </c>
      <c r="B51" s="15" t="s">
        <v>139</v>
      </c>
      <c r="C51" s="79" t="s">
        <v>38</v>
      </c>
      <c r="D51" s="31" t="s">
        <v>61</v>
      </c>
      <c r="E51" s="31">
        <v>27155</v>
      </c>
      <c r="F51" s="16" t="s">
        <v>70</v>
      </c>
      <c r="G51" s="17">
        <v>45175</v>
      </c>
      <c r="H51" s="108">
        <v>45175</v>
      </c>
      <c r="I51" s="18">
        <v>7031.96</v>
      </c>
      <c r="J51" s="64"/>
      <c r="K51" s="64"/>
      <c r="L51" s="64"/>
      <c r="M51" s="64"/>
      <c r="N51" s="25">
        <f>IF(RECEBIDAS[[#This Row],[IRRF]]*RECEBIDAS[[#This Row],[Valor Bruto]]&lt;10,0,RECEBIDAS[[#This Row],[IRRF]]*RECEBIDAS[[#This Row],[Valor Bruto]])</f>
        <v>0</v>
      </c>
      <c r="O51" s="31"/>
      <c r="P51" s="25">
        <f>IF(RECEBIDAS[[#This Row],[Valor Bruto]]&gt;215,RECEBIDAS[[#This Row],[Valor Bruto]]*RECEBIDAS[[#This Row],[CSRF]],0)</f>
        <v>0</v>
      </c>
      <c r="Q51" s="71"/>
      <c r="R51" s="32" t="str">
        <f t="shared" si="0"/>
        <v/>
      </c>
      <c r="S51" s="28">
        <f>IFERROR(IF(RECEBIDAS[[#This Row],[INSS]]*RECEBIDAS[[#This Row],[Base Cal. INSS]]&gt;10,RECEBIDAS[[#This Row],[INSS]]*RECEBIDAS[[#This Row],[Base Cal. INSS]],0),0)</f>
        <v>0</v>
      </c>
      <c r="T51" s="28" t="str">
        <f t="shared" si="2"/>
        <v/>
      </c>
      <c r="U51" s="28">
        <f>IF(RECEBIDAS[[#This Row],[ISS]]&gt;0,RECEBIDAS[[#This Row],[ISS]]*RECEBIDAS[[#This Row],[Base Cal. ISS]],0)</f>
        <v>0</v>
      </c>
      <c r="V51" s="32"/>
      <c r="W51" s="32"/>
      <c r="X5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7031.96</v>
      </c>
      <c r="Y51" s="72" t="str">
        <f>IF(RECEBIDAS[[#This Row],[IRRF]]=0,"-",IF(RECEBIDAS[[#This Row],[Emissão]]=0,"-",TEXT(RECEBIDAS[[#This Row],[Emissão]],"mm/aaaa")))</f>
        <v>-</v>
      </c>
      <c r="Z51" s="72" t="str">
        <f>IF(RECEBIDAS[[#This Row],[CSRF]]=0,"-",IF(RECEBIDAS[[#This Row],[Pagamentos]]=0,"FALTA DATA",TEXT(RECEBIDAS[[#This Row],[Pagamentos]],"mm/aaaa")))</f>
        <v>-</v>
      </c>
      <c r="AA51" s="65" t="str">
        <f>IF(RECEBIDAS[[#This Row],[INSS]]=0,"-",IF(RECEBIDAS[[#This Row],[Emissão]]=0,"-",TEXT(RECEBIDAS[[#This Row],[Emissão]],"mm/aaaa")))</f>
        <v>-</v>
      </c>
      <c r="AB51" s="31" t="str">
        <f>IF(RECEBIDAS[[#This Row],[ISS]]=0,"-",IF(RECEBIDAS[[#This Row],[Emissão]]=0,"-",TEXT(RECEBIDAS[[#This Row],[Emissão]],"mm/aaaa")))</f>
        <v>-</v>
      </c>
      <c r="AC51" s="72"/>
    </row>
    <row r="52" spans="1:29" ht="15.75" customHeight="1" x14ac:dyDescent="0.25">
      <c r="A52" s="66" t="s">
        <v>107</v>
      </c>
      <c r="B52" s="67" t="s">
        <v>150</v>
      </c>
      <c r="C52" s="80" t="s">
        <v>55</v>
      </c>
      <c r="D52" s="31" t="s">
        <v>56</v>
      </c>
      <c r="E52" s="31">
        <v>7775</v>
      </c>
      <c r="F52" s="16" t="s">
        <v>56</v>
      </c>
      <c r="G52" s="65">
        <v>45177</v>
      </c>
      <c r="H52" s="35">
        <v>45205</v>
      </c>
      <c r="I52" s="74">
        <v>585</v>
      </c>
      <c r="J52" s="64"/>
      <c r="K52" s="64"/>
      <c r="L52" s="64"/>
      <c r="M52" s="64"/>
      <c r="N52" s="25">
        <f>IF(RECEBIDAS[[#This Row],[IRRF]]*RECEBIDAS[[#This Row],[Valor Bruto]]&lt;10,0,RECEBIDAS[[#This Row],[IRRF]]*RECEBIDAS[[#This Row],[Valor Bruto]])</f>
        <v>0</v>
      </c>
      <c r="O52" s="31"/>
      <c r="P52" s="25">
        <f>IF(RECEBIDAS[[#This Row],[Valor Bruto]]&gt;215,RECEBIDAS[[#This Row],[Valor Bruto]]*RECEBIDAS[[#This Row],[CSRF]],0)</f>
        <v>0</v>
      </c>
      <c r="Q52" s="71"/>
      <c r="R52" s="32" t="str">
        <f t="shared" si="0"/>
        <v/>
      </c>
      <c r="S52" s="28">
        <f>IFERROR(IF(RECEBIDAS[[#This Row],[INSS]]*RECEBIDAS[[#This Row],[Base Cal. INSS]]&gt;10,RECEBIDAS[[#This Row],[INSS]]*RECEBIDAS[[#This Row],[Base Cal. INSS]],0),0)</f>
        <v>0</v>
      </c>
      <c r="T52" s="28" t="str">
        <f t="shared" si="2"/>
        <v/>
      </c>
      <c r="U52" s="28">
        <f>IF(RECEBIDAS[[#This Row],[ISS]]&gt;0,RECEBIDAS[[#This Row],[ISS]]*RECEBIDAS[[#This Row],[Base Cal. ISS]],0)</f>
        <v>0</v>
      </c>
      <c r="V52" s="32"/>
      <c r="W52" s="32"/>
      <c r="X5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585</v>
      </c>
      <c r="Y52" s="72" t="str">
        <f>IF(RECEBIDAS[[#This Row],[IRRF]]=0,"-",IF(RECEBIDAS[[#This Row],[Emissão]]=0,"-",TEXT(RECEBIDAS[[#This Row],[Emissão]],"mm/aaaa")))</f>
        <v>-</v>
      </c>
      <c r="Z52" s="72" t="str">
        <f>IF(RECEBIDAS[[#This Row],[CSRF]]=0,"-",IF(RECEBIDAS[[#This Row],[Pagamentos]]=0,"FALTA DATA",TEXT(RECEBIDAS[[#This Row],[Pagamentos]],"mm/aaaa")))</f>
        <v>-</v>
      </c>
      <c r="AA52" s="65" t="str">
        <f>IF(RECEBIDAS[[#This Row],[INSS]]=0,"-",IF(RECEBIDAS[[#This Row],[Emissão]]=0,"-",TEXT(RECEBIDAS[[#This Row],[Emissão]],"mm/aaaa")))</f>
        <v>-</v>
      </c>
      <c r="AB52" s="72" t="str">
        <f>IF(RECEBIDAS[[#This Row],[ISS]]=0,"-",IF(RECEBIDAS[[#This Row],[Emissão]]=0,"-",TEXT(RECEBIDAS[[#This Row],[Emissão]],"mm/aaaa")))</f>
        <v>-</v>
      </c>
      <c r="AC52" s="72"/>
    </row>
    <row r="53" spans="1:29" ht="15.75" customHeight="1" x14ac:dyDescent="0.25">
      <c r="A53" s="97" t="s">
        <v>108</v>
      </c>
      <c r="B53" s="90" t="s">
        <v>153</v>
      </c>
      <c r="C53" s="98" t="s">
        <v>55</v>
      </c>
      <c r="D53" s="75" t="s">
        <v>56</v>
      </c>
      <c r="E53" s="75">
        <v>722</v>
      </c>
      <c r="F53" s="19" t="s">
        <v>56</v>
      </c>
      <c r="G53" s="89">
        <v>45178</v>
      </c>
      <c r="H53" s="76">
        <v>45206</v>
      </c>
      <c r="I53" s="91">
        <v>938</v>
      </c>
      <c r="J53" s="83"/>
      <c r="K53" s="83"/>
      <c r="L53" s="83"/>
      <c r="M53" s="83"/>
      <c r="N53" s="84">
        <f>IF(RECEBIDAS[[#This Row],[IRRF]]*RECEBIDAS[[#This Row],[Valor Bruto]]&lt;10,0,RECEBIDAS[[#This Row],[IRRF]]*RECEBIDAS[[#This Row],[Valor Bruto]])</f>
        <v>0</v>
      </c>
      <c r="O53" s="75"/>
      <c r="P53" s="84">
        <f>IF(RECEBIDAS[[#This Row],[Valor Bruto]]&gt;215,RECEBIDAS[[#This Row],[Valor Bruto]]*RECEBIDAS[[#This Row],[CSRF]],0)</f>
        <v>0</v>
      </c>
      <c r="Q53" s="85"/>
      <c r="R53" s="86" t="str">
        <f t="shared" si="0"/>
        <v/>
      </c>
      <c r="S53" s="87">
        <f>IFERROR(IF(RECEBIDAS[[#This Row],[INSS]]*RECEBIDAS[[#This Row],[Base Cal. INSS]]&gt;10,RECEBIDAS[[#This Row],[INSS]]*RECEBIDAS[[#This Row],[Base Cal. INSS]],0),0)</f>
        <v>0</v>
      </c>
      <c r="T53" s="87" t="str">
        <f t="shared" si="2"/>
        <v/>
      </c>
      <c r="U53" s="87">
        <f>IF(RECEBIDAS[[#This Row],[ISS]]&gt;0,RECEBIDAS[[#This Row],[ISS]]*RECEBIDAS[[#This Row],[Base Cal. ISS]],0)</f>
        <v>0</v>
      </c>
      <c r="V53" s="86"/>
      <c r="W53" s="86"/>
      <c r="X53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938</v>
      </c>
      <c r="Y53" s="88" t="str">
        <f>IF(RECEBIDAS[[#This Row],[IRRF]]=0,"-",IF(RECEBIDAS[[#This Row],[Emissão]]=0,"-",TEXT(RECEBIDAS[[#This Row],[Emissão]],"mm/aaaa")))</f>
        <v>-</v>
      </c>
      <c r="Z53" s="88" t="str">
        <f>IF(RECEBIDAS[[#This Row],[CSRF]]=0,"-",IF(RECEBIDAS[[#This Row],[Pagamentos]]=0,"FALTA DATA",TEXT(RECEBIDAS[[#This Row],[Pagamentos]],"mm/aaaa")))</f>
        <v>-</v>
      </c>
      <c r="AA53" s="89" t="str">
        <f>IF(RECEBIDAS[[#This Row],[INSS]]=0,"-",IF(RECEBIDAS[[#This Row],[Emissão]]=0,"-",TEXT(RECEBIDAS[[#This Row],[Emissão]],"mm/aaaa")))</f>
        <v>-</v>
      </c>
      <c r="AB53" s="88" t="str">
        <f>IF(RECEBIDAS[[#This Row],[ISS]]=0,"-",IF(RECEBIDAS[[#This Row],[Emissão]]=0,"-",TEXT(RECEBIDAS[[#This Row],[Emissão]],"mm/aaaa")))</f>
        <v>-</v>
      </c>
      <c r="AC53" s="88"/>
    </row>
    <row r="54" spans="1:29" ht="15.75" customHeight="1" x14ac:dyDescent="0.25">
      <c r="A54" s="70" t="s">
        <v>109</v>
      </c>
      <c r="B54" s="119" t="s">
        <v>148</v>
      </c>
      <c r="C54" s="96" t="s">
        <v>38</v>
      </c>
      <c r="D54" s="31" t="s">
        <v>61</v>
      </c>
      <c r="E54" s="31">
        <v>782</v>
      </c>
      <c r="F54" s="16" t="s">
        <v>69</v>
      </c>
      <c r="G54" s="17">
        <v>45180</v>
      </c>
      <c r="H54" s="108">
        <v>45210</v>
      </c>
      <c r="I54" s="18">
        <v>39691.42</v>
      </c>
      <c r="J54" s="64"/>
      <c r="K54" s="64"/>
      <c r="L54" s="64">
        <v>0.11</v>
      </c>
      <c r="M54" s="64">
        <v>0.02</v>
      </c>
      <c r="N54" s="25">
        <f>IF(RECEBIDAS[[#This Row],[IRRF]]*RECEBIDAS[[#This Row],[Valor Bruto]]&lt;10,0,RECEBIDAS[[#This Row],[IRRF]]*RECEBIDAS[[#This Row],[Valor Bruto]])</f>
        <v>0</v>
      </c>
      <c r="O54" s="31"/>
      <c r="P54" s="25">
        <f>IF(RECEBIDAS[[#This Row],[Valor Bruto]]&gt;215,RECEBIDAS[[#This Row],[Valor Bruto]]*RECEBIDAS[[#This Row],[CSRF]],0)</f>
        <v>0</v>
      </c>
      <c r="Q54" s="71"/>
      <c r="R54" s="32">
        <v>5953.72</v>
      </c>
      <c r="S54" s="28">
        <f>IFERROR(IF(RECEBIDAS[[#This Row],[INSS]]*RECEBIDAS[[#This Row],[Base Cal. INSS]]&gt;10,RECEBIDAS[[#This Row],[INSS]]*RECEBIDAS[[#This Row],[Base Cal. INSS]],0),0)</f>
        <v>654.90920000000006</v>
      </c>
      <c r="T54" s="28">
        <f t="shared" ref="T54:T85" si="3">IF(M54=0,"",I54)</f>
        <v>39691.42</v>
      </c>
      <c r="U54" s="28">
        <f>IF(RECEBIDAS[[#This Row],[ISS]]&gt;0,RECEBIDAS[[#This Row],[ISS]]*RECEBIDAS[[#This Row],[Base Cal. ISS]],0)</f>
        <v>793.82839999999999</v>
      </c>
      <c r="V54" s="32"/>
      <c r="W54" s="32"/>
      <c r="X5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38242.682399999998</v>
      </c>
      <c r="Y54" s="72" t="str">
        <f>IF(RECEBIDAS[[#This Row],[IRRF]]=0,"-",IF(RECEBIDAS[[#This Row],[Emissão]]=0,"-",TEXT(RECEBIDAS[[#This Row],[Emissão]],"mm/aaaa")))</f>
        <v>-</v>
      </c>
      <c r="Z54" s="72" t="str">
        <f>IF(RECEBIDAS[[#This Row],[CSRF]]=0,"-",IF(RECEBIDAS[[#This Row],[Pagamentos]]=0,"FALTA DATA",TEXT(RECEBIDAS[[#This Row],[Pagamentos]],"mm/aaaa")))</f>
        <v>-</v>
      </c>
      <c r="AA54" s="65" t="str">
        <f>IF(RECEBIDAS[[#This Row],[INSS]]=0,"-",IF(RECEBIDAS[[#This Row],[Emissão]]=0,"-",TEXT(RECEBIDAS[[#This Row],[Emissão]],"mm/aaaa")))</f>
        <v>09/2023</v>
      </c>
      <c r="AB54" s="31" t="str">
        <f>IF(RECEBIDAS[[#This Row],[ISS]]=0,"-",IF(RECEBIDAS[[#This Row],[Emissão]]=0,"-",TEXT(RECEBIDAS[[#This Row],[Emissão]],"mm/aaaa")))</f>
        <v>09/2023</v>
      </c>
      <c r="AC54" s="72"/>
    </row>
    <row r="55" spans="1:29" ht="15.75" customHeight="1" x14ac:dyDescent="0.25">
      <c r="A55" s="70" t="s">
        <v>90</v>
      </c>
      <c r="B55" s="15" t="s">
        <v>155</v>
      </c>
      <c r="C55" s="98" t="s">
        <v>38</v>
      </c>
      <c r="D55" s="31" t="s">
        <v>42</v>
      </c>
      <c r="E55" s="31">
        <v>2497</v>
      </c>
      <c r="F55" s="16" t="s">
        <v>46</v>
      </c>
      <c r="G55" s="17">
        <v>45180</v>
      </c>
      <c r="H55" s="108">
        <v>45180</v>
      </c>
      <c r="I55" s="18">
        <v>2661.15</v>
      </c>
      <c r="J55" s="64">
        <v>1.4999999999999999E-2</v>
      </c>
      <c r="K55" s="64"/>
      <c r="L55" s="64"/>
      <c r="M55" s="64"/>
      <c r="N55" s="25">
        <f>IF(RECEBIDAS[[#This Row],[IRRF]]*RECEBIDAS[[#This Row],[Valor Bruto]]&lt;10,0,RECEBIDAS[[#This Row],[IRRF]]*RECEBIDAS[[#This Row],[Valor Bruto]])</f>
        <v>39.917250000000003</v>
      </c>
      <c r="O55" s="31">
        <v>8045</v>
      </c>
      <c r="P55" s="25">
        <f>IF(RECEBIDAS[[#This Row],[Valor Bruto]]&gt;215,RECEBIDAS[[#This Row],[Valor Bruto]]*RECEBIDAS[[#This Row],[CSRF]],0)</f>
        <v>0</v>
      </c>
      <c r="Q55" s="71"/>
      <c r="R55" s="32" t="str">
        <f t="shared" ref="R55:R64" si="4">IF(L55=0,"",I55)</f>
        <v/>
      </c>
      <c r="S55" s="28">
        <f>IFERROR(IF(RECEBIDAS[[#This Row],[INSS]]*RECEBIDAS[[#This Row],[Base Cal. INSS]]&gt;10,RECEBIDAS[[#This Row],[INSS]]*RECEBIDAS[[#This Row],[Base Cal. INSS]],0),0)</f>
        <v>0</v>
      </c>
      <c r="T55" s="28" t="str">
        <f t="shared" si="3"/>
        <v/>
      </c>
      <c r="U55" s="28">
        <f>IF(RECEBIDAS[[#This Row],[ISS]]&gt;0,RECEBIDAS[[#This Row],[ISS]]*RECEBIDAS[[#This Row],[Base Cal. ISS]],0)</f>
        <v>0</v>
      </c>
      <c r="V55" s="32"/>
      <c r="W55" s="32"/>
      <c r="X5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2621.2327500000001</v>
      </c>
      <c r="Y55" s="72" t="str">
        <f>IF(RECEBIDAS[[#This Row],[IRRF]]=0,"-",IF(RECEBIDAS[[#This Row],[Emissão]]=0,"-",TEXT(RECEBIDAS[[#This Row],[Emissão]],"mm/aaaa")))</f>
        <v>09/2023</v>
      </c>
      <c r="Z55" s="72" t="str">
        <f>IF(RECEBIDAS[[#This Row],[CSRF]]=0,"-",IF(RECEBIDAS[[#This Row],[Pagamentos]]=0,"FALTA DATA",TEXT(RECEBIDAS[[#This Row],[Pagamentos]],"mm/aaaa")))</f>
        <v>-</v>
      </c>
      <c r="AA55" s="65" t="str">
        <f>IF(RECEBIDAS[[#This Row],[INSS]]=0,"-",IF(RECEBIDAS[[#This Row],[Emissão]]=0,"-",TEXT(RECEBIDAS[[#This Row],[Emissão]],"mm/aaaa")))</f>
        <v>-</v>
      </c>
      <c r="AB55" s="72" t="str">
        <f>IF(RECEBIDAS[[#This Row],[ISS]]=0,"-",IF(RECEBIDAS[[#This Row],[Emissão]]=0,"-",TEXT(RECEBIDAS[[#This Row],[Emissão]],"mm/aaaa")))</f>
        <v>-</v>
      </c>
      <c r="AC55" s="72"/>
    </row>
    <row r="56" spans="1:29" ht="15.75" customHeight="1" x14ac:dyDescent="0.25">
      <c r="A56" s="66" t="s">
        <v>110</v>
      </c>
      <c r="B56" s="67" t="s">
        <v>155</v>
      </c>
      <c r="C56" s="98" t="s">
        <v>55</v>
      </c>
      <c r="D56" s="31" t="s">
        <v>56</v>
      </c>
      <c r="E56" s="31">
        <v>3286</v>
      </c>
      <c r="F56" s="16" t="s">
        <v>56</v>
      </c>
      <c r="G56" s="65">
        <v>45180</v>
      </c>
      <c r="H56" s="35">
        <v>45208</v>
      </c>
      <c r="I56" s="74">
        <v>909</v>
      </c>
      <c r="J56" s="64"/>
      <c r="K56" s="64"/>
      <c r="L56" s="64"/>
      <c r="M56" s="64"/>
      <c r="N56" s="25">
        <f>IF(RECEBIDAS[[#This Row],[IRRF]]*RECEBIDAS[[#This Row],[Valor Bruto]]&lt;10,0,RECEBIDAS[[#This Row],[IRRF]]*RECEBIDAS[[#This Row],[Valor Bruto]])</f>
        <v>0</v>
      </c>
      <c r="O56" s="31"/>
      <c r="P56" s="25">
        <f>IF(RECEBIDAS[[#This Row],[Valor Bruto]]&gt;215,RECEBIDAS[[#This Row],[Valor Bruto]]*RECEBIDAS[[#This Row],[CSRF]],0)</f>
        <v>0</v>
      </c>
      <c r="Q56" s="71"/>
      <c r="R56" s="32" t="str">
        <f t="shared" si="4"/>
        <v/>
      </c>
      <c r="S56" s="28">
        <f>IFERROR(IF(RECEBIDAS[[#This Row],[INSS]]*RECEBIDAS[[#This Row],[Base Cal. INSS]]&gt;10,RECEBIDAS[[#This Row],[INSS]]*RECEBIDAS[[#This Row],[Base Cal. INSS]],0),0)</f>
        <v>0</v>
      </c>
      <c r="T56" s="28" t="str">
        <f t="shared" si="3"/>
        <v/>
      </c>
      <c r="U56" s="28">
        <f>IF(RECEBIDAS[[#This Row],[ISS]]&gt;0,RECEBIDAS[[#This Row],[ISS]]*RECEBIDAS[[#This Row],[Base Cal. ISS]],0)</f>
        <v>0</v>
      </c>
      <c r="V56" s="32"/>
      <c r="W56" s="32"/>
      <c r="X5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909</v>
      </c>
      <c r="Y56" s="72" t="str">
        <f>IF(RECEBIDAS[[#This Row],[IRRF]]=0,"-",IF(RECEBIDAS[[#This Row],[Emissão]]=0,"-",TEXT(RECEBIDAS[[#This Row],[Emissão]],"mm/aaaa")))</f>
        <v>-</v>
      </c>
      <c r="Z56" s="72" t="str">
        <f>IF(RECEBIDAS[[#This Row],[CSRF]]=0,"-",IF(RECEBIDAS[[#This Row],[Pagamentos]]=0,"FALTA DATA",TEXT(RECEBIDAS[[#This Row],[Pagamentos]],"mm/aaaa")))</f>
        <v>-</v>
      </c>
      <c r="AA56" s="65" t="str">
        <f>IF(RECEBIDAS[[#This Row],[INSS]]=0,"-",IF(RECEBIDAS[[#This Row],[Emissão]]=0,"-",TEXT(RECEBIDAS[[#This Row],[Emissão]],"mm/aaaa")))</f>
        <v>-</v>
      </c>
      <c r="AB56" s="72" t="str">
        <f>IF(RECEBIDAS[[#This Row],[ISS]]=0,"-",IF(RECEBIDAS[[#This Row],[Emissão]]=0,"-",TEXT(RECEBIDAS[[#This Row],[Emissão]],"mm/aaaa")))</f>
        <v>-</v>
      </c>
      <c r="AC56" s="72"/>
    </row>
    <row r="57" spans="1:29" ht="15.75" customHeight="1" x14ac:dyDescent="0.25">
      <c r="A57" s="70" t="s">
        <v>111</v>
      </c>
      <c r="B57" s="15" t="s">
        <v>148</v>
      </c>
      <c r="C57" s="96" t="s">
        <v>38</v>
      </c>
      <c r="D57" s="31" t="s">
        <v>37</v>
      </c>
      <c r="E57" s="31">
        <v>5110</v>
      </c>
      <c r="F57" s="16" t="s">
        <v>68</v>
      </c>
      <c r="G57" s="17">
        <v>45180</v>
      </c>
      <c r="H57" s="108">
        <v>45194</v>
      </c>
      <c r="I57" s="18">
        <v>60750</v>
      </c>
      <c r="J57" s="64"/>
      <c r="K57" s="64"/>
      <c r="L57" s="64"/>
      <c r="M57" s="64"/>
      <c r="N57" s="25">
        <f>IF(RECEBIDAS[[#This Row],[IRRF]]*RECEBIDAS[[#This Row],[Valor Bruto]]&lt;10,0,RECEBIDAS[[#This Row],[IRRF]]*RECEBIDAS[[#This Row],[Valor Bruto]])</f>
        <v>0</v>
      </c>
      <c r="O57" s="31"/>
      <c r="P57" s="25">
        <f>IF(RECEBIDAS[[#This Row],[Valor Bruto]]&gt;215,RECEBIDAS[[#This Row],[Valor Bruto]]*RECEBIDAS[[#This Row],[CSRF]],0)</f>
        <v>0</v>
      </c>
      <c r="Q57" s="71"/>
      <c r="R57" s="32" t="str">
        <f t="shared" si="4"/>
        <v/>
      </c>
      <c r="S57" s="28">
        <f>IFERROR(IF(RECEBIDAS[[#This Row],[INSS]]*RECEBIDAS[[#This Row],[Base Cal. INSS]]&gt;10,RECEBIDAS[[#This Row],[INSS]]*RECEBIDAS[[#This Row],[Base Cal. INSS]],0),0)</f>
        <v>0</v>
      </c>
      <c r="T57" s="28" t="str">
        <f t="shared" si="3"/>
        <v/>
      </c>
      <c r="U57" s="28">
        <f>IF(RECEBIDAS[[#This Row],[ISS]]&gt;0,RECEBIDAS[[#This Row],[ISS]]*RECEBIDAS[[#This Row],[Base Cal. ISS]],0)</f>
        <v>0</v>
      </c>
      <c r="V57" s="32"/>
      <c r="W57" s="32"/>
      <c r="X5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60750</v>
      </c>
      <c r="Y57" s="72" t="str">
        <f>IF(RECEBIDAS[[#This Row],[IRRF]]=0,"-",IF(RECEBIDAS[[#This Row],[Emissão]]=0,"-",TEXT(RECEBIDAS[[#This Row],[Emissão]],"mm/aaaa")))</f>
        <v>-</v>
      </c>
      <c r="Z57" s="72" t="str">
        <f>IF(RECEBIDAS[[#This Row],[CSRF]]=0,"-",IF(RECEBIDAS[[#This Row],[Pagamentos]]=0,"FALTA DATA",TEXT(RECEBIDAS[[#This Row],[Pagamentos]],"mm/aaaa")))</f>
        <v>-</v>
      </c>
      <c r="AA57" s="65" t="str">
        <f>IF(RECEBIDAS[[#This Row],[INSS]]=0,"-",IF(RECEBIDAS[[#This Row],[Emissão]]=0,"-",TEXT(RECEBIDAS[[#This Row],[Emissão]],"mm/aaaa")))</f>
        <v>-</v>
      </c>
      <c r="AB57" s="31" t="str">
        <f>IF(RECEBIDAS[[#This Row],[ISS]]=0,"-",IF(RECEBIDAS[[#This Row],[Emissão]]=0,"-",TEXT(RECEBIDAS[[#This Row],[Emissão]],"mm/aaaa")))</f>
        <v>-</v>
      </c>
      <c r="AC57" s="72"/>
    </row>
    <row r="58" spans="1:29" ht="15.75" customHeight="1" x14ac:dyDescent="0.25">
      <c r="A58" s="70" t="s">
        <v>112</v>
      </c>
      <c r="B58" s="15" t="s">
        <v>148</v>
      </c>
      <c r="C58" s="98" t="s">
        <v>38</v>
      </c>
      <c r="D58" s="31" t="s">
        <v>37</v>
      </c>
      <c r="E58" s="104">
        <v>5111</v>
      </c>
      <c r="F58" s="16" t="s">
        <v>51</v>
      </c>
      <c r="G58" s="17">
        <v>45180</v>
      </c>
      <c r="H58" s="108">
        <v>45189</v>
      </c>
      <c r="I58" s="18">
        <v>5800</v>
      </c>
      <c r="J58" s="64"/>
      <c r="K58" s="64"/>
      <c r="L58" s="64"/>
      <c r="M58" s="64">
        <v>0.05</v>
      </c>
      <c r="N58" s="25">
        <f>IF(RECEBIDAS[[#This Row],[IRRF]]*RECEBIDAS[[#This Row],[Valor Bruto]]&lt;10,0,RECEBIDAS[[#This Row],[IRRF]]*RECEBIDAS[[#This Row],[Valor Bruto]])</f>
        <v>0</v>
      </c>
      <c r="O58" s="31"/>
      <c r="P58" s="25">
        <f>IF(RECEBIDAS[[#This Row],[Valor Bruto]]&gt;215,RECEBIDAS[[#This Row],[Valor Bruto]]*RECEBIDAS[[#This Row],[CSRF]],0)</f>
        <v>0</v>
      </c>
      <c r="Q58" s="71"/>
      <c r="R58" s="32" t="str">
        <f t="shared" si="4"/>
        <v/>
      </c>
      <c r="S58" s="28">
        <f>IFERROR(IF(RECEBIDAS[[#This Row],[INSS]]*RECEBIDAS[[#This Row],[Base Cal. INSS]]&gt;10,RECEBIDAS[[#This Row],[INSS]]*RECEBIDAS[[#This Row],[Base Cal. INSS]],0),0)</f>
        <v>0</v>
      </c>
      <c r="T58" s="28">
        <f t="shared" si="3"/>
        <v>5800</v>
      </c>
      <c r="U58" s="28">
        <f>IF(RECEBIDAS[[#This Row],[ISS]]&gt;0,RECEBIDAS[[#This Row],[ISS]]*RECEBIDAS[[#This Row],[Base Cal. ISS]],0)</f>
        <v>290</v>
      </c>
      <c r="V58" s="32"/>
      <c r="W58" s="32"/>
      <c r="X5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5510</v>
      </c>
      <c r="Y58" s="72" t="str">
        <f>IF(RECEBIDAS[[#This Row],[IRRF]]=0,"-",IF(RECEBIDAS[[#This Row],[Emissão]]=0,"-",TEXT(RECEBIDAS[[#This Row],[Emissão]],"mm/aaaa")))</f>
        <v>-</v>
      </c>
      <c r="Z58" s="72" t="str">
        <f>IF(RECEBIDAS[[#This Row],[CSRF]]=0,"-",IF(RECEBIDAS[[#This Row],[Pagamentos]]=0,"FALTA DATA",TEXT(RECEBIDAS[[#This Row],[Pagamentos]],"mm/aaaa")))</f>
        <v>-</v>
      </c>
      <c r="AA58" s="65" t="str">
        <f>IF(RECEBIDAS[[#This Row],[INSS]]=0,"-",IF(RECEBIDAS[[#This Row],[Emissão]]=0,"-",TEXT(RECEBIDAS[[#This Row],[Emissão]],"mm/aaaa")))</f>
        <v>-</v>
      </c>
      <c r="AB58" s="72" t="str">
        <f>IF(RECEBIDAS[[#This Row],[ISS]]=0,"-",IF(RECEBIDAS[[#This Row],[Emissão]]=0,"-",TEXT(RECEBIDAS[[#This Row],[Emissão]],"mm/aaaa")))</f>
        <v>09/2023</v>
      </c>
      <c r="AC58" s="72"/>
    </row>
    <row r="59" spans="1:29" ht="15.75" customHeight="1" x14ac:dyDescent="0.25">
      <c r="A59" s="70" t="s">
        <v>112</v>
      </c>
      <c r="B59" s="15" t="s">
        <v>151</v>
      </c>
      <c r="C59" s="96" t="s">
        <v>38</v>
      </c>
      <c r="D59" s="31" t="s">
        <v>37</v>
      </c>
      <c r="E59" s="104">
        <v>607719</v>
      </c>
      <c r="F59" s="16" t="s">
        <v>51</v>
      </c>
      <c r="G59" s="17">
        <v>45180</v>
      </c>
      <c r="H59" s="108">
        <v>45194</v>
      </c>
      <c r="I59" s="18">
        <v>24527.69</v>
      </c>
      <c r="J59" s="64"/>
      <c r="K59" s="64"/>
      <c r="L59" s="64"/>
      <c r="M59" s="64">
        <v>0.05</v>
      </c>
      <c r="N59" s="25">
        <f>IF(RECEBIDAS[[#This Row],[IRRF]]*RECEBIDAS[[#This Row],[Valor Bruto]]&lt;10,0,RECEBIDAS[[#This Row],[IRRF]]*RECEBIDAS[[#This Row],[Valor Bruto]])</f>
        <v>0</v>
      </c>
      <c r="O59" s="31"/>
      <c r="P59" s="25">
        <f>IF(RECEBIDAS[[#This Row],[Valor Bruto]]&gt;215,RECEBIDAS[[#This Row],[Valor Bruto]]*RECEBIDAS[[#This Row],[CSRF]],0)</f>
        <v>0</v>
      </c>
      <c r="Q59" s="71"/>
      <c r="R59" s="32" t="str">
        <f t="shared" si="4"/>
        <v/>
      </c>
      <c r="S59" s="28">
        <f>IFERROR(IF(RECEBIDAS[[#This Row],[INSS]]*RECEBIDAS[[#This Row],[Base Cal. INSS]]&gt;10,RECEBIDAS[[#This Row],[INSS]]*RECEBIDAS[[#This Row],[Base Cal. INSS]],0),0)</f>
        <v>0</v>
      </c>
      <c r="T59" s="28">
        <f t="shared" si="3"/>
        <v>24527.69</v>
      </c>
      <c r="U59" s="28">
        <f>IF(RECEBIDAS[[#This Row],[ISS]]&gt;0,RECEBIDAS[[#This Row],[ISS]]*RECEBIDAS[[#This Row],[Base Cal. ISS]],0)</f>
        <v>1226.3844999999999</v>
      </c>
      <c r="V59" s="32"/>
      <c r="W59" s="32"/>
      <c r="X5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23301.305499999999</v>
      </c>
      <c r="Y59" s="72" t="str">
        <f>IF(RECEBIDAS[[#This Row],[IRRF]]=0,"-",IF(RECEBIDAS[[#This Row],[Emissão]]=0,"-",TEXT(RECEBIDAS[[#This Row],[Emissão]],"mm/aaaa")))</f>
        <v>-</v>
      </c>
      <c r="Z59" s="72" t="str">
        <f>IF(RECEBIDAS[[#This Row],[CSRF]]=0,"-",IF(RECEBIDAS[[#This Row],[Pagamentos]]=0,"FALTA DATA",TEXT(RECEBIDAS[[#This Row],[Pagamentos]],"mm/aaaa")))</f>
        <v>-</v>
      </c>
      <c r="AA59" s="65" t="str">
        <f>IF(RECEBIDAS[[#This Row],[INSS]]=0,"-",IF(RECEBIDAS[[#This Row],[Emissão]]=0,"-",TEXT(RECEBIDAS[[#This Row],[Emissão]],"mm/aaaa")))</f>
        <v>-</v>
      </c>
      <c r="AB59" s="31" t="str">
        <f>IF(RECEBIDAS[[#This Row],[ISS]]=0,"-",IF(RECEBIDAS[[#This Row],[Emissão]]=0,"-",TEXT(RECEBIDAS[[#This Row],[Emissão]],"mm/aaaa")))</f>
        <v>09/2023</v>
      </c>
      <c r="AC59" s="72"/>
    </row>
    <row r="60" spans="1:29" ht="15.75" customHeight="1" x14ac:dyDescent="0.25">
      <c r="A60" s="66" t="s">
        <v>113</v>
      </c>
      <c r="B60" s="67" t="s">
        <v>151</v>
      </c>
      <c r="C60" s="98" t="s">
        <v>55</v>
      </c>
      <c r="D60" s="31" t="s">
        <v>56</v>
      </c>
      <c r="E60" s="31">
        <v>70</v>
      </c>
      <c r="F60" s="16" t="s">
        <v>56</v>
      </c>
      <c r="G60" s="65">
        <v>45180</v>
      </c>
      <c r="H60" s="35">
        <v>45208</v>
      </c>
      <c r="I60" s="74">
        <v>1174.6400000000001</v>
      </c>
      <c r="J60" s="64"/>
      <c r="K60" s="64"/>
      <c r="L60" s="64"/>
      <c r="M60" s="64"/>
      <c r="N60" s="25">
        <f>IF(RECEBIDAS[[#This Row],[IRRF]]*RECEBIDAS[[#This Row],[Valor Bruto]]&lt;10,0,RECEBIDAS[[#This Row],[IRRF]]*RECEBIDAS[[#This Row],[Valor Bruto]])</f>
        <v>0</v>
      </c>
      <c r="O60" s="31"/>
      <c r="P60" s="25">
        <f>IF(RECEBIDAS[[#This Row],[Valor Bruto]]&gt;215,RECEBIDAS[[#This Row],[Valor Bruto]]*RECEBIDAS[[#This Row],[CSRF]],0)</f>
        <v>0</v>
      </c>
      <c r="Q60" s="71"/>
      <c r="R60" s="32" t="str">
        <f t="shared" si="4"/>
        <v/>
      </c>
      <c r="S60" s="28">
        <f>IFERROR(IF(RECEBIDAS[[#This Row],[INSS]]*RECEBIDAS[[#This Row],[Base Cal. INSS]]&gt;10,RECEBIDAS[[#This Row],[INSS]]*RECEBIDAS[[#This Row],[Base Cal. INSS]],0),0)</f>
        <v>0</v>
      </c>
      <c r="T60" s="28" t="str">
        <f t="shared" si="3"/>
        <v/>
      </c>
      <c r="U60" s="28">
        <f>IF(RECEBIDAS[[#This Row],[ISS]]&gt;0,RECEBIDAS[[#This Row],[ISS]]*RECEBIDAS[[#This Row],[Base Cal. ISS]],0)</f>
        <v>0</v>
      </c>
      <c r="V60" s="32"/>
      <c r="W60" s="32"/>
      <c r="X6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1174.6400000000001</v>
      </c>
      <c r="Y60" s="72" t="str">
        <f>IF(RECEBIDAS[[#This Row],[IRRF]]=0,"-",IF(RECEBIDAS[[#This Row],[Emissão]]=0,"-",TEXT(RECEBIDAS[[#This Row],[Emissão]],"mm/aaaa")))</f>
        <v>-</v>
      </c>
      <c r="Z60" s="72" t="str">
        <f>IF(RECEBIDAS[[#This Row],[CSRF]]=0,"-",IF(RECEBIDAS[[#This Row],[Pagamentos]]=0,"FALTA DATA",TEXT(RECEBIDAS[[#This Row],[Pagamentos]],"mm/aaaa")))</f>
        <v>-</v>
      </c>
      <c r="AA60" s="65" t="str">
        <f>IF(RECEBIDAS[[#This Row],[INSS]]=0,"-",IF(RECEBIDAS[[#This Row],[Emissão]]=0,"-",TEXT(RECEBIDAS[[#This Row],[Emissão]],"mm/aaaa")))</f>
        <v>-</v>
      </c>
      <c r="AB60" s="72" t="str">
        <f>IF(RECEBIDAS[[#This Row],[ISS]]=0,"-",IF(RECEBIDAS[[#This Row],[Emissão]]=0,"-",TEXT(RECEBIDAS[[#This Row],[Emissão]],"mm/aaaa")))</f>
        <v>-</v>
      </c>
      <c r="AC60" s="72"/>
    </row>
    <row r="61" spans="1:29" ht="15.75" customHeight="1" x14ac:dyDescent="0.25">
      <c r="A61" s="70" t="s">
        <v>114</v>
      </c>
      <c r="B61" s="119" t="s">
        <v>156</v>
      </c>
      <c r="C61" s="96" t="s">
        <v>38</v>
      </c>
      <c r="D61" s="31" t="s">
        <v>37</v>
      </c>
      <c r="E61" s="31">
        <v>15941</v>
      </c>
      <c r="F61" s="105" t="s">
        <v>57</v>
      </c>
      <c r="G61" s="17">
        <v>45181</v>
      </c>
      <c r="H61" s="108">
        <v>45211</v>
      </c>
      <c r="I61" s="18">
        <v>130262.43</v>
      </c>
      <c r="J61" s="64"/>
      <c r="K61" s="64"/>
      <c r="L61" s="64">
        <v>3.5000000000000003E-2</v>
      </c>
      <c r="M61" s="106">
        <v>0.02</v>
      </c>
      <c r="N61" s="25">
        <f>IF(RECEBIDAS[[#This Row],[IRRF]]*RECEBIDAS[[#This Row],[Valor Bruto]]&lt;10,0,RECEBIDAS[[#This Row],[IRRF]]*RECEBIDAS[[#This Row],[Valor Bruto]])</f>
        <v>0</v>
      </c>
      <c r="O61" s="31"/>
      <c r="P61" s="25">
        <f>IF(RECEBIDAS[[#This Row],[Valor Bruto]]&gt;215,RECEBIDAS[[#This Row],[Valor Bruto]]*RECEBIDAS[[#This Row],[CSRF]],0)</f>
        <v>0</v>
      </c>
      <c r="Q61" s="71"/>
      <c r="R61" s="32">
        <f t="shared" si="4"/>
        <v>130262.43</v>
      </c>
      <c r="S61" s="28">
        <f>IFERROR(IF(RECEBIDAS[[#This Row],[INSS]]*RECEBIDAS[[#This Row],[Base Cal. INSS]]&gt;10,RECEBIDAS[[#This Row],[INSS]]*RECEBIDAS[[#This Row],[Base Cal. INSS]],0),0)</f>
        <v>4559.18505</v>
      </c>
      <c r="T61" s="28">
        <f t="shared" si="3"/>
        <v>130262.43</v>
      </c>
      <c r="U61" s="28">
        <f>IF(RECEBIDAS[[#This Row],[ISS]]&gt;0,RECEBIDAS[[#This Row],[ISS]]*RECEBIDAS[[#This Row],[Base Cal. ISS]],0)</f>
        <v>2605.2485999999999</v>
      </c>
      <c r="V61" s="32"/>
      <c r="W61" s="32">
        <v>653.12</v>
      </c>
      <c r="X6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122444.87634999999</v>
      </c>
      <c r="Y61" s="72" t="str">
        <f>IF(RECEBIDAS[[#This Row],[IRRF]]=0,"-",IF(RECEBIDAS[[#This Row],[Emissão]]=0,"-",TEXT(RECEBIDAS[[#This Row],[Emissão]],"mm/aaaa")))</f>
        <v>-</v>
      </c>
      <c r="Z61" s="72" t="str">
        <f>IF(RECEBIDAS[[#This Row],[CSRF]]=0,"-",IF(RECEBIDAS[[#This Row],[Pagamentos]]=0,"FALTA DATA",TEXT(RECEBIDAS[[#This Row],[Pagamentos]],"mm/aaaa")))</f>
        <v>-</v>
      </c>
      <c r="AA61" s="65" t="str">
        <f>IF(RECEBIDAS[[#This Row],[INSS]]=0,"-",IF(RECEBIDAS[[#This Row],[Emissão]]=0,"-",TEXT(RECEBIDAS[[#This Row],[Emissão]],"mm/aaaa")))</f>
        <v>09/2023</v>
      </c>
      <c r="AB61" s="31" t="str">
        <f>IF(RECEBIDAS[[#This Row],[ISS]]=0,"-",IF(RECEBIDAS[[#This Row],[Emissão]]=0,"-",TEXT(RECEBIDAS[[#This Row],[Emissão]],"mm/aaaa")))</f>
        <v>09/2023</v>
      </c>
      <c r="AC61" s="72"/>
    </row>
    <row r="62" spans="1:29" ht="15.75" customHeight="1" x14ac:dyDescent="0.25">
      <c r="A62" s="66" t="s">
        <v>115</v>
      </c>
      <c r="B62" s="67" t="s">
        <v>137</v>
      </c>
      <c r="C62" s="98" t="s">
        <v>55</v>
      </c>
      <c r="D62" s="31" t="s">
        <v>56</v>
      </c>
      <c r="E62" s="31">
        <v>55286</v>
      </c>
      <c r="F62" s="16" t="s">
        <v>56</v>
      </c>
      <c r="G62" s="65">
        <v>45181</v>
      </c>
      <c r="H62" s="35"/>
      <c r="I62" s="74">
        <v>412.5</v>
      </c>
      <c r="J62" s="64"/>
      <c r="K62" s="64"/>
      <c r="L62" s="64"/>
      <c r="M62" s="64"/>
      <c r="N62" s="25">
        <f>IF(RECEBIDAS[[#This Row],[IRRF]]*RECEBIDAS[[#This Row],[Valor Bruto]]&lt;10,0,RECEBIDAS[[#This Row],[IRRF]]*RECEBIDAS[[#This Row],[Valor Bruto]])</f>
        <v>0</v>
      </c>
      <c r="O62" s="31"/>
      <c r="P62" s="25">
        <f>IF(RECEBIDAS[[#This Row],[Valor Bruto]]&gt;215,RECEBIDAS[[#This Row],[Valor Bruto]]*RECEBIDAS[[#This Row],[CSRF]],0)</f>
        <v>0</v>
      </c>
      <c r="Q62" s="71"/>
      <c r="R62" s="32" t="str">
        <f t="shared" si="4"/>
        <v/>
      </c>
      <c r="S62" s="28">
        <f>IFERROR(IF(RECEBIDAS[[#This Row],[INSS]]*RECEBIDAS[[#This Row],[Base Cal. INSS]]&gt;10,RECEBIDAS[[#This Row],[INSS]]*RECEBIDAS[[#This Row],[Base Cal. INSS]],0),0)</f>
        <v>0</v>
      </c>
      <c r="T62" s="28" t="str">
        <f t="shared" si="3"/>
        <v/>
      </c>
      <c r="U62" s="28">
        <f>IF(RECEBIDAS[[#This Row],[ISS]]&gt;0,RECEBIDAS[[#This Row],[ISS]]*RECEBIDAS[[#This Row],[Base Cal. ISS]],0)</f>
        <v>0</v>
      </c>
      <c r="V62" s="32"/>
      <c r="W62" s="32"/>
      <c r="X6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412.5</v>
      </c>
      <c r="Y62" s="72" t="str">
        <f>IF(RECEBIDAS[[#This Row],[IRRF]]=0,"-",IF(RECEBIDAS[[#This Row],[Emissão]]=0,"-",TEXT(RECEBIDAS[[#This Row],[Emissão]],"mm/aaaa")))</f>
        <v>-</v>
      </c>
      <c r="Z62" s="72" t="str">
        <f>IF(RECEBIDAS[[#This Row],[CSRF]]=0,"-",IF(RECEBIDAS[[#This Row],[Pagamentos]]=0,"FALTA DATA",TEXT(RECEBIDAS[[#This Row],[Pagamentos]],"mm/aaaa")))</f>
        <v>-</v>
      </c>
      <c r="AA62" s="65" t="str">
        <f>IF(RECEBIDAS[[#This Row],[INSS]]=0,"-",IF(RECEBIDAS[[#This Row],[Emissão]]=0,"-",TEXT(RECEBIDAS[[#This Row],[Emissão]],"mm/aaaa")))</f>
        <v>-</v>
      </c>
      <c r="AB62" s="72" t="str">
        <f>IF(RECEBIDAS[[#This Row],[ISS]]=0,"-",IF(RECEBIDAS[[#This Row],[Emissão]]=0,"-",TEXT(RECEBIDAS[[#This Row],[Emissão]],"mm/aaaa")))</f>
        <v>-</v>
      </c>
      <c r="AC62" s="72"/>
    </row>
    <row r="63" spans="1:29" ht="15.75" customHeight="1" x14ac:dyDescent="0.25">
      <c r="A63" s="66" t="s">
        <v>116</v>
      </c>
      <c r="B63" s="67" t="s">
        <v>146</v>
      </c>
      <c r="C63" s="98" t="s">
        <v>55</v>
      </c>
      <c r="D63" s="31" t="s">
        <v>56</v>
      </c>
      <c r="E63" s="31">
        <v>450654</v>
      </c>
      <c r="F63" s="16" t="s">
        <v>56</v>
      </c>
      <c r="G63" s="65">
        <v>45181</v>
      </c>
      <c r="H63" s="35">
        <v>45211</v>
      </c>
      <c r="I63" s="74">
        <v>2549.9</v>
      </c>
      <c r="J63" s="64"/>
      <c r="K63" s="64"/>
      <c r="L63" s="64"/>
      <c r="M63" s="64"/>
      <c r="N63" s="25">
        <f>IF(RECEBIDAS[[#This Row],[IRRF]]*RECEBIDAS[[#This Row],[Valor Bruto]]&lt;10,0,RECEBIDAS[[#This Row],[IRRF]]*RECEBIDAS[[#This Row],[Valor Bruto]])</f>
        <v>0</v>
      </c>
      <c r="O63" s="31"/>
      <c r="P63" s="25">
        <f>IF(RECEBIDAS[[#This Row],[Valor Bruto]]&gt;215,RECEBIDAS[[#This Row],[Valor Bruto]]*RECEBIDAS[[#This Row],[CSRF]],0)</f>
        <v>0</v>
      </c>
      <c r="Q63" s="71"/>
      <c r="R63" s="32" t="str">
        <f t="shared" si="4"/>
        <v/>
      </c>
      <c r="S63" s="28">
        <f>IFERROR(IF(RECEBIDAS[[#This Row],[INSS]]*RECEBIDAS[[#This Row],[Base Cal. INSS]]&gt;10,RECEBIDAS[[#This Row],[INSS]]*RECEBIDAS[[#This Row],[Base Cal. INSS]],0),0)</f>
        <v>0</v>
      </c>
      <c r="T63" s="28" t="str">
        <f t="shared" si="3"/>
        <v/>
      </c>
      <c r="U63" s="28">
        <f>IF(RECEBIDAS[[#This Row],[ISS]]&gt;0,RECEBIDAS[[#This Row],[ISS]]*RECEBIDAS[[#This Row],[Base Cal. ISS]],0)</f>
        <v>0</v>
      </c>
      <c r="V63" s="32"/>
      <c r="W63" s="32"/>
      <c r="X6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2549.9</v>
      </c>
      <c r="Y63" s="72" t="str">
        <f>IF(RECEBIDAS[[#This Row],[IRRF]]=0,"-",IF(RECEBIDAS[[#This Row],[Emissão]]=0,"-",TEXT(RECEBIDAS[[#This Row],[Emissão]],"mm/aaaa")))</f>
        <v>-</v>
      </c>
      <c r="Z63" s="72" t="str">
        <f>IF(RECEBIDAS[[#This Row],[CSRF]]=0,"-",IF(RECEBIDAS[[#This Row],[Pagamentos]]=0,"FALTA DATA",TEXT(RECEBIDAS[[#This Row],[Pagamentos]],"mm/aaaa")))</f>
        <v>-</v>
      </c>
      <c r="AA63" s="65" t="str">
        <f>IF(RECEBIDAS[[#This Row],[INSS]]=0,"-",IF(RECEBIDAS[[#This Row],[Emissão]]=0,"-",TEXT(RECEBIDAS[[#This Row],[Emissão]],"mm/aaaa")))</f>
        <v>-</v>
      </c>
      <c r="AB63" s="72" t="str">
        <f>IF(RECEBIDAS[[#This Row],[ISS]]=0,"-",IF(RECEBIDAS[[#This Row],[Emissão]]=0,"-",TEXT(RECEBIDAS[[#This Row],[Emissão]],"mm/aaaa")))</f>
        <v>-</v>
      </c>
      <c r="AC63" s="72"/>
    </row>
    <row r="64" spans="1:29" ht="15.75" customHeight="1" x14ac:dyDescent="0.25">
      <c r="A64" s="66" t="s">
        <v>117</v>
      </c>
      <c r="B64" s="67" t="s">
        <v>153</v>
      </c>
      <c r="C64" s="98" t="s">
        <v>55</v>
      </c>
      <c r="D64" s="31" t="s">
        <v>56</v>
      </c>
      <c r="E64" s="31">
        <v>107</v>
      </c>
      <c r="F64" s="16" t="s">
        <v>56</v>
      </c>
      <c r="G64" s="65">
        <v>45181</v>
      </c>
      <c r="H64" s="35"/>
      <c r="I64" s="74">
        <v>277.89</v>
      </c>
      <c r="J64" s="64"/>
      <c r="K64" s="64"/>
      <c r="L64" s="64"/>
      <c r="M64" s="64"/>
      <c r="N64" s="25">
        <f>IF(RECEBIDAS[[#This Row],[IRRF]]*RECEBIDAS[[#This Row],[Valor Bruto]]&lt;10,0,RECEBIDAS[[#This Row],[IRRF]]*RECEBIDAS[[#This Row],[Valor Bruto]])</f>
        <v>0</v>
      </c>
      <c r="O64" s="31"/>
      <c r="P64" s="25">
        <f>IF(RECEBIDAS[[#This Row],[Valor Bruto]]&gt;215,RECEBIDAS[[#This Row],[Valor Bruto]]*RECEBIDAS[[#This Row],[CSRF]],0)</f>
        <v>0</v>
      </c>
      <c r="Q64" s="71"/>
      <c r="R64" s="32" t="str">
        <f t="shared" si="4"/>
        <v/>
      </c>
      <c r="S64" s="28">
        <f>IFERROR(IF(RECEBIDAS[[#This Row],[INSS]]*RECEBIDAS[[#This Row],[Base Cal. INSS]]&gt;10,RECEBIDAS[[#This Row],[INSS]]*RECEBIDAS[[#This Row],[Base Cal. INSS]],0),0)</f>
        <v>0</v>
      </c>
      <c r="T64" s="28" t="str">
        <f t="shared" si="3"/>
        <v/>
      </c>
      <c r="U64" s="28">
        <f>IF(RECEBIDAS[[#This Row],[ISS]]&gt;0,RECEBIDAS[[#This Row],[ISS]]*RECEBIDAS[[#This Row],[Base Cal. ISS]],0)</f>
        <v>0</v>
      </c>
      <c r="V64" s="32"/>
      <c r="W64" s="32"/>
      <c r="X6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277.89</v>
      </c>
      <c r="Y64" s="72" t="str">
        <f>IF(RECEBIDAS[[#This Row],[IRRF]]=0,"-",IF(RECEBIDAS[[#This Row],[Emissão]]=0,"-",TEXT(RECEBIDAS[[#This Row],[Emissão]],"mm/aaaa")))</f>
        <v>-</v>
      </c>
      <c r="Z64" s="72" t="str">
        <f>IF(RECEBIDAS[[#This Row],[CSRF]]=0,"-",IF(RECEBIDAS[[#This Row],[Pagamentos]]=0,"FALTA DATA",TEXT(RECEBIDAS[[#This Row],[Pagamentos]],"mm/aaaa")))</f>
        <v>-</v>
      </c>
      <c r="AA64" s="65" t="str">
        <f>IF(RECEBIDAS[[#This Row],[INSS]]=0,"-",IF(RECEBIDAS[[#This Row],[Emissão]]=0,"-",TEXT(RECEBIDAS[[#This Row],[Emissão]],"mm/aaaa")))</f>
        <v>-</v>
      </c>
      <c r="AB64" s="72" t="str">
        <f>IF(RECEBIDAS[[#This Row],[ISS]]=0,"-",IF(RECEBIDAS[[#This Row],[Emissão]]=0,"-",TEXT(RECEBIDAS[[#This Row],[Emissão]],"mm/aaaa")))</f>
        <v>-</v>
      </c>
      <c r="AC64" s="72"/>
    </row>
    <row r="65" spans="1:29" ht="15.75" customHeight="1" x14ac:dyDescent="0.25">
      <c r="A65" s="70" t="s">
        <v>118</v>
      </c>
      <c r="B65" s="119" t="s">
        <v>154</v>
      </c>
      <c r="C65" s="96" t="s">
        <v>38</v>
      </c>
      <c r="D65" s="31" t="s">
        <v>37</v>
      </c>
      <c r="E65" s="31">
        <v>254</v>
      </c>
      <c r="F65" s="105" t="s">
        <v>57</v>
      </c>
      <c r="G65" s="17">
        <v>45182</v>
      </c>
      <c r="H65" s="108">
        <v>45212</v>
      </c>
      <c r="I65" s="18">
        <v>34750</v>
      </c>
      <c r="J65" s="64"/>
      <c r="K65" s="64"/>
      <c r="L65" s="64">
        <v>0.11</v>
      </c>
      <c r="M65" s="106">
        <v>0.05</v>
      </c>
      <c r="N65" s="25">
        <f>IF(RECEBIDAS[[#This Row],[IRRF]]*RECEBIDAS[[#This Row],[Valor Bruto]]&lt;10,0,RECEBIDAS[[#This Row],[IRRF]]*RECEBIDAS[[#This Row],[Valor Bruto]])</f>
        <v>0</v>
      </c>
      <c r="O65" s="31"/>
      <c r="P65" s="25">
        <f>IF(RECEBIDAS[[#This Row],[Valor Bruto]]&gt;215,RECEBIDAS[[#This Row],[Valor Bruto]]*RECEBIDAS[[#This Row],[CSRF]],0)</f>
        <v>0</v>
      </c>
      <c r="Q65" s="71"/>
      <c r="R65" s="32">
        <v>6950</v>
      </c>
      <c r="S65" s="28">
        <f>IFERROR(IF(RECEBIDAS[[#This Row],[INSS]]*RECEBIDAS[[#This Row],[Base Cal. INSS]]&gt;10,RECEBIDAS[[#This Row],[INSS]]*RECEBIDAS[[#This Row],[Base Cal. INSS]],0),0)</f>
        <v>764.5</v>
      </c>
      <c r="T65" s="28">
        <f t="shared" si="3"/>
        <v>34750</v>
      </c>
      <c r="U65" s="28">
        <f>IF(RECEBIDAS[[#This Row],[ISS]]&gt;0,RECEBIDAS[[#This Row],[ISS]]*RECEBIDAS[[#This Row],[Base Cal. ISS]],0)</f>
        <v>1737.5</v>
      </c>
      <c r="V65" s="32"/>
      <c r="W65" s="32"/>
      <c r="X6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32248</v>
      </c>
      <c r="Y65" s="72" t="str">
        <f>IF(RECEBIDAS[[#This Row],[IRRF]]=0,"-",IF(RECEBIDAS[[#This Row],[Emissão]]=0,"-",TEXT(RECEBIDAS[[#This Row],[Emissão]],"mm/aaaa")))</f>
        <v>-</v>
      </c>
      <c r="Z65" s="72" t="str">
        <f>IF(RECEBIDAS[[#This Row],[CSRF]]=0,"-",IF(RECEBIDAS[[#This Row],[Pagamentos]]=0,"FALTA DATA",TEXT(RECEBIDAS[[#This Row],[Pagamentos]],"mm/aaaa")))</f>
        <v>-</v>
      </c>
      <c r="AA65" s="65" t="str">
        <f>IF(RECEBIDAS[[#This Row],[INSS]]=0,"-",IF(RECEBIDAS[[#This Row],[Emissão]]=0,"-",TEXT(RECEBIDAS[[#This Row],[Emissão]],"mm/aaaa")))</f>
        <v>09/2023</v>
      </c>
      <c r="AB65" s="31" t="str">
        <f>IF(RECEBIDAS[[#This Row],[ISS]]=0,"-",IF(RECEBIDAS[[#This Row],[Emissão]]=0,"-",TEXT(RECEBIDAS[[#This Row],[Emissão]],"mm/aaaa")))</f>
        <v>09/2023</v>
      </c>
      <c r="AC65" s="72"/>
    </row>
    <row r="66" spans="1:29" ht="15.75" customHeight="1" x14ac:dyDescent="0.25">
      <c r="A66" s="70" t="s">
        <v>119</v>
      </c>
      <c r="B66" s="119" t="s">
        <v>140</v>
      </c>
      <c r="C66" s="96" t="s">
        <v>38</v>
      </c>
      <c r="D66" s="31" t="s">
        <v>37</v>
      </c>
      <c r="E66" s="112">
        <v>18799</v>
      </c>
      <c r="F66" s="105" t="s">
        <v>57</v>
      </c>
      <c r="G66" s="17">
        <v>45182</v>
      </c>
      <c r="H66" s="108">
        <v>45194</v>
      </c>
      <c r="I66" s="18">
        <v>27186.67</v>
      </c>
      <c r="J66" s="64"/>
      <c r="K66" s="64"/>
      <c r="L66" s="100">
        <v>0.11</v>
      </c>
      <c r="M66" s="106">
        <v>4.8599999999999997E-2</v>
      </c>
      <c r="N66" s="25">
        <f>IF(RECEBIDAS[[#This Row],[IRRF]]*RECEBIDAS[[#This Row],[Valor Bruto]]&lt;10,0,RECEBIDAS[[#This Row],[IRRF]]*RECEBIDAS[[#This Row],[Valor Bruto]])</f>
        <v>0</v>
      </c>
      <c r="O66" s="31"/>
      <c r="P66" s="25">
        <f>IF(RECEBIDAS[[#This Row],[Valor Bruto]]&gt;215,RECEBIDAS[[#This Row],[Valor Bruto]]*RECEBIDAS[[#This Row],[CSRF]],0)</f>
        <v>0</v>
      </c>
      <c r="Q66" s="71"/>
      <c r="R66" s="32">
        <v>16312</v>
      </c>
      <c r="S66" s="28">
        <f>IFERROR(IF(RECEBIDAS[[#This Row],[INSS]]*RECEBIDAS[[#This Row],[Base Cal. INSS]]&gt;10,RECEBIDAS[[#This Row],[INSS]]*RECEBIDAS[[#This Row],[Base Cal. INSS]],0),0)</f>
        <v>1794.32</v>
      </c>
      <c r="T66" s="28">
        <f t="shared" si="3"/>
        <v>27186.67</v>
      </c>
      <c r="U66" s="28">
        <f>IF(RECEBIDAS[[#This Row],[ISS]]&gt;0,RECEBIDAS[[#This Row],[ISS]]*RECEBIDAS[[#This Row],[Base Cal. ISS]],0)</f>
        <v>1321.2721619999998</v>
      </c>
      <c r="V66" s="32"/>
      <c r="W66" s="32">
        <v>1359.33</v>
      </c>
      <c r="X6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22711.747837999996</v>
      </c>
      <c r="Y66" s="72" t="str">
        <f>IF(RECEBIDAS[[#This Row],[IRRF]]=0,"-",IF(RECEBIDAS[[#This Row],[Emissão]]=0,"-",TEXT(RECEBIDAS[[#This Row],[Emissão]],"mm/aaaa")))</f>
        <v>-</v>
      </c>
      <c r="Z66" s="72" t="str">
        <f>IF(RECEBIDAS[[#This Row],[CSRF]]=0,"-",IF(RECEBIDAS[[#This Row],[Pagamentos]]=0,"FALTA DATA",TEXT(RECEBIDAS[[#This Row],[Pagamentos]],"mm/aaaa")))</f>
        <v>-</v>
      </c>
      <c r="AA66" s="65" t="str">
        <f>IF(RECEBIDAS[[#This Row],[INSS]]=0,"-",IF(RECEBIDAS[[#This Row],[Emissão]]=0,"-",TEXT(RECEBIDAS[[#This Row],[Emissão]],"mm/aaaa")))</f>
        <v>09/2023</v>
      </c>
      <c r="AB66" s="31" t="str">
        <f>IF(RECEBIDAS[[#This Row],[ISS]]=0,"-",IF(RECEBIDAS[[#This Row],[Emissão]]=0,"-",TEXT(RECEBIDAS[[#This Row],[Emissão]],"mm/aaaa")))</f>
        <v>09/2023</v>
      </c>
      <c r="AC66" s="72"/>
    </row>
    <row r="67" spans="1:29" ht="15.75" customHeight="1" x14ac:dyDescent="0.25">
      <c r="A67" s="97" t="s">
        <v>120</v>
      </c>
      <c r="B67" s="90" t="s">
        <v>148</v>
      </c>
      <c r="C67" s="98" t="s">
        <v>55</v>
      </c>
      <c r="D67" s="75" t="s">
        <v>56</v>
      </c>
      <c r="E67" s="75">
        <v>34850</v>
      </c>
      <c r="F67" s="16" t="s">
        <v>56</v>
      </c>
      <c r="G67" s="65">
        <v>45182</v>
      </c>
      <c r="H67" s="35">
        <v>45210</v>
      </c>
      <c r="I67" s="74">
        <v>5400.3</v>
      </c>
      <c r="J67" s="64"/>
      <c r="K67" s="64"/>
      <c r="L67" s="64"/>
      <c r="M67" s="64"/>
      <c r="N67" s="25">
        <f>IF(RECEBIDAS[[#This Row],[IRRF]]*RECEBIDAS[[#This Row],[Valor Bruto]]&lt;10,0,RECEBIDAS[[#This Row],[IRRF]]*RECEBIDAS[[#This Row],[Valor Bruto]])</f>
        <v>0</v>
      </c>
      <c r="O67" s="31"/>
      <c r="P67" s="25">
        <f>IF(RECEBIDAS[[#This Row],[Valor Bruto]]&gt;215,RECEBIDAS[[#This Row],[Valor Bruto]]*RECEBIDAS[[#This Row],[CSRF]],0)</f>
        <v>0</v>
      </c>
      <c r="Q67" s="71"/>
      <c r="R67" s="32" t="str">
        <f t="shared" ref="R67:R80" si="5">IF(L67=0,"",I67)</f>
        <v/>
      </c>
      <c r="S67" s="28">
        <f>IFERROR(IF(RECEBIDAS[[#This Row],[INSS]]*RECEBIDAS[[#This Row],[Base Cal. INSS]]&gt;10,RECEBIDAS[[#This Row],[INSS]]*RECEBIDAS[[#This Row],[Base Cal. INSS]],0),0)</f>
        <v>0</v>
      </c>
      <c r="T67" s="28" t="str">
        <f t="shared" si="3"/>
        <v/>
      </c>
      <c r="U67" s="28">
        <f>IF(RECEBIDAS[[#This Row],[ISS]]&gt;0,RECEBIDAS[[#This Row],[ISS]]*RECEBIDAS[[#This Row],[Base Cal. ISS]],0)</f>
        <v>0</v>
      </c>
      <c r="V67" s="32"/>
      <c r="W67" s="32"/>
      <c r="X6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5400.3</v>
      </c>
      <c r="Y67" s="72" t="str">
        <f>IF(RECEBIDAS[[#This Row],[IRRF]]=0,"-",IF(RECEBIDAS[[#This Row],[Emissão]]=0,"-",TEXT(RECEBIDAS[[#This Row],[Emissão]],"mm/aaaa")))</f>
        <v>-</v>
      </c>
      <c r="Z67" s="72" t="str">
        <f>IF(RECEBIDAS[[#This Row],[CSRF]]=0,"-",IF(RECEBIDAS[[#This Row],[Pagamentos]]=0,"FALTA DATA",TEXT(RECEBIDAS[[#This Row],[Pagamentos]],"mm/aaaa")))</f>
        <v>-</v>
      </c>
      <c r="AA67" s="65" t="str">
        <f>IF(RECEBIDAS[[#This Row],[INSS]]=0,"-",IF(RECEBIDAS[[#This Row],[Emissão]]=0,"-",TEXT(RECEBIDAS[[#This Row],[Emissão]],"mm/aaaa")))</f>
        <v>-</v>
      </c>
      <c r="AB67" s="72" t="str">
        <f>IF(RECEBIDAS[[#This Row],[ISS]]=0,"-",IF(RECEBIDAS[[#This Row],[Emissão]]=0,"-",TEXT(RECEBIDAS[[#This Row],[Emissão]],"mm/aaaa")))</f>
        <v>-</v>
      </c>
      <c r="AC67" s="72"/>
    </row>
    <row r="68" spans="1:29" ht="15.75" customHeight="1" x14ac:dyDescent="0.25">
      <c r="A68" s="66" t="s">
        <v>121</v>
      </c>
      <c r="B68" s="67" t="s">
        <v>137</v>
      </c>
      <c r="C68" s="98" t="s">
        <v>55</v>
      </c>
      <c r="D68" s="31" t="s">
        <v>56</v>
      </c>
      <c r="E68" s="31">
        <v>45523</v>
      </c>
      <c r="F68" s="16" t="s">
        <v>56</v>
      </c>
      <c r="G68" s="65">
        <v>45182</v>
      </c>
      <c r="H68" s="35">
        <v>45210</v>
      </c>
      <c r="I68" s="74">
        <v>18541.5</v>
      </c>
      <c r="J68" s="64"/>
      <c r="K68" s="64"/>
      <c r="L68" s="64"/>
      <c r="M68" s="64"/>
      <c r="N68" s="25">
        <f>IF(RECEBIDAS[[#This Row],[IRRF]]*RECEBIDAS[[#This Row],[Valor Bruto]]&lt;10,0,RECEBIDAS[[#This Row],[IRRF]]*RECEBIDAS[[#This Row],[Valor Bruto]])</f>
        <v>0</v>
      </c>
      <c r="O68" s="31"/>
      <c r="P68" s="25">
        <f>IF(RECEBIDAS[[#This Row],[Valor Bruto]]&gt;215,RECEBIDAS[[#This Row],[Valor Bruto]]*RECEBIDAS[[#This Row],[CSRF]],0)</f>
        <v>0</v>
      </c>
      <c r="Q68" s="71"/>
      <c r="R68" s="32" t="str">
        <f t="shared" si="5"/>
        <v/>
      </c>
      <c r="S68" s="28">
        <f>IFERROR(IF(RECEBIDAS[[#This Row],[INSS]]*RECEBIDAS[[#This Row],[Base Cal. INSS]]&gt;10,RECEBIDAS[[#This Row],[INSS]]*RECEBIDAS[[#This Row],[Base Cal. INSS]],0),0)</f>
        <v>0</v>
      </c>
      <c r="T68" s="28" t="str">
        <f t="shared" si="3"/>
        <v/>
      </c>
      <c r="U68" s="28">
        <f>IF(RECEBIDAS[[#This Row],[ISS]]&gt;0,RECEBIDAS[[#This Row],[ISS]]*RECEBIDAS[[#This Row],[Base Cal. ISS]],0)</f>
        <v>0</v>
      </c>
      <c r="V68" s="32"/>
      <c r="W68" s="32"/>
      <c r="X6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18541.5</v>
      </c>
      <c r="Y68" s="72" t="str">
        <f>IF(RECEBIDAS[[#This Row],[IRRF]]=0,"-",IF(RECEBIDAS[[#This Row],[Emissão]]=0,"-",TEXT(RECEBIDAS[[#This Row],[Emissão]],"mm/aaaa")))</f>
        <v>-</v>
      </c>
      <c r="Z68" s="72" t="str">
        <f>IF(RECEBIDAS[[#This Row],[CSRF]]=0,"-",IF(RECEBIDAS[[#This Row],[Pagamentos]]=0,"FALTA DATA",TEXT(RECEBIDAS[[#This Row],[Pagamentos]],"mm/aaaa")))</f>
        <v>-</v>
      </c>
      <c r="AA68" s="65" t="str">
        <f>IF(RECEBIDAS[[#This Row],[INSS]]=0,"-",IF(RECEBIDAS[[#This Row],[Emissão]]=0,"-",TEXT(RECEBIDAS[[#This Row],[Emissão]],"mm/aaaa")))</f>
        <v>-</v>
      </c>
      <c r="AB68" s="72" t="str">
        <f>IF(RECEBIDAS[[#This Row],[ISS]]=0,"-",IF(RECEBIDAS[[#This Row],[Emissão]]=0,"-",TEXT(RECEBIDAS[[#This Row],[Emissão]],"mm/aaaa")))</f>
        <v>-</v>
      </c>
      <c r="AC68" s="72"/>
    </row>
    <row r="69" spans="1:29" ht="15.75" customHeight="1" x14ac:dyDescent="0.25">
      <c r="A69" s="66" t="s">
        <v>122</v>
      </c>
      <c r="B69" s="67" t="s">
        <v>153</v>
      </c>
      <c r="C69" s="98" t="s">
        <v>55</v>
      </c>
      <c r="D69" s="31" t="s">
        <v>56</v>
      </c>
      <c r="E69" s="31">
        <v>15</v>
      </c>
      <c r="F69" s="16" t="s">
        <v>56</v>
      </c>
      <c r="G69" s="65">
        <v>45182</v>
      </c>
      <c r="H69" s="35">
        <v>45210</v>
      </c>
      <c r="I69" s="74">
        <v>36334.769999999997</v>
      </c>
      <c r="J69" s="64"/>
      <c r="K69" s="64"/>
      <c r="L69" s="64"/>
      <c r="M69" s="64"/>
      <c r="N69" s="25">
        <f>IF(RECEBIDAS[[#This Row],[IRRF]]*RECEBIDAS[[#This Row],[Valor Bruto]]&lt;10,0,RECEBIDAS[[#This Row],[IRRF]]*RECEBIDAS[[#This Row],[Valor Bruto]])</f>
        <v>0</v>
      </c>
      <c r="O69" s="31"/>
      <c r="P69" s="25">
        <f>IF(RECEBIDAS[[#This Row],[Valor Bruto]]&gt;215,RECEBIDAS[[#This Row],[Valor Bruto]]*RECEBIDAS[[#This Row],[CSRF]],0)</f>
        <v>0</v>
      </c>
      <c r="Q69" s="71"/>
      <c r="R69" s="32" t="str">
        <f t="shared" si="5"/>
        <v/>
      </c>
      <c r="S69" s="28">
        <f>IFERROR(IF(RECEBIDAS[[#This Row],[INSS]]*RECEBIDAS[[#This Row],[Base Cal. INSS]]&gt;10,RECEBIDAS[[#This Row],[INSS]]*RECEBIDAS[[#This Row],[Base Cal. INSS]],0),0)</f>
        <v>0</v>
      </c>
      <c r="T69" s="28" t="str">
        <f t="shared" si="3"/>
        <v/>
      </c>
      <c r="U69" s="28">
        <f>IF(RECEBIDAS[[#This Row],[ISS]]&gt;0,RECEBIDAS[[#This Row],[ISS]]*RECEBIDAS[[#This Row],[Base Cal. ISS]],0)</f>
        <v>0</v>
      </c>
      <c r="V69" s="32"/>
      <c r="W69" s="32"/>
      <c r="X6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36334.769999999997</v>
      </c>
      <c r="Y69" s="72" t="str">
        <f>IF(RECEBIDAS[[#This Row],[IRRF]]=0,"-",IF(RECEBIDAS[[#This Row],[Emissão]]=0,"-",TEXT(RECEBIDAS[[#This Row],[Emissão]],"mm/aaaa")))</f>
        <v>-</v>
      </c>
      <c r="Z69" s="72" t="str">
        <f>IF(RECEBIDAS[[#This Row],[CSRF]]=0,"-",IF(RECEBIDAS[[#This Row],[Pagamentos]]=0,"FALTA DATA",TEXT(RECEBIDAS[[#This Row],[Pagamentos]],"mm/aaaa")))</f>
        <v>-</v>
      </c>
      <c r="AA69" s="65" t="str">
        <f>IF(RECEBIDAS[[#This Row],[INSS]]=0,"-",IF(RECEBIDAS[[#This Row],[Emissão]]=0,"-",TEXT(RECEBIDAS[[#This Row],[Emissão]],"mm/aaaa")))</f>
        <v>-</v>
      </c>
      <c r="AB69" s="72" t="str">
        <f>IF(RECEBIDAS[[#This Row],[ISS]]=0,"-",IF(RECEBIDAS[[#This Row],[Emissão]]=0,"-",TEXT(RECEBIDAS[[#This Row],[Emissão]],"mm/aaaa")))</f>
        <v>-</v>
      </c>
      <c r="AC69" s="72"/>
    </row>
    <row r="70" spans="1:29" ht="15.75" customHeight="1" x14ac:dyDescent="0.25">
      <c r="A70" s="70" t="s">
        <v>123</v>
      </c>
      <c r="B70" s="15" t="s">
        <v>147</v>
      </c>
      <c r="C70" s="79" t="s">
        <v>38</v>
      </c>
      <c r="D70" s="31" t="s">
        <v>37</v>
      </c>
      <c r="E70" s="104">
        <v>16</v>
      </c>
      <c r="F70" s="105" t="s">
        <v>60</v>
      </c>
      <c r="G70" s="17">
        <v>45183</v>
      </c>
      <c r="H70" s="108">
        <v>45201</v>
      </c>
      <c r="I70" s="18">
        <v>1875</v>
      </c>
      <c r="J70" s="64"/>
      <c r="K70" s="64"/>
      <c r="L70" s="64"/>
      <c r="M70" s="106">
        <v>2.01E-2</v>
      </c>
      <c r="N70" s="25">
        <f>IF(RECEBIDAS[[#This Row],[IRRF]]*RECEBIDAS[[#This Row],[Valor Bruto]]&lt;10,0,RECEBIDAS[[#This Row],[IRRF]]*RECEBIDAS[[#This Row],[Valor Bruto]])</f>
        <v>0</v>
      </c>
      <c r="O70" s="31"/>
      <c r="P70" s="25">
        <f>IF(RECEBIDAS[[#This Row],[Valor Bruto]]&gt;215,RECEBIDAS[[#This Row],[Valor Bruto]]*RECEBIDAS[[#This Row],[CSRF]],0)</f>
        <v>0</v>
      </c>
      <c r="Q70" s="71"/>
      <c r="R70" s="32" t="str">
        <f t="shared" si="5"/>
        <v/>
      </c>
      <c r="S70" s="28">
        <f>IFERROR(IF(RECEBIDAS[[#This Row],[INSS]]*RECEBIDAS[[#This Row],[Base Cal. INSS]]&gt;10,RECEBIDAS[[#This Row],[INSS]]*RECEBIDAS[[#This Row],[Base Cal. INSS]],0),0)</f>
        <v>0</v>
      </c>
      <c r="T70" s="28">
        <f t="shared" si="3"/>
        <v>1875</v>
      </c>
      <c r="U70" s="28">
        <f>IF(RECEBIDAS[[#This Row],[ISS]]&gt;0,RECEBIDAS[[#This Row],[ISS]]*RECEBIDAS[[#This Row],[Base Cal. ISS]],0)</f>
        <v>37.6875</v>
      </c>
      <c r="V70" s="32"/>
      <c r="W70" s="32"/>
      <c r="X7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1837.3125</v>
      </c>
      <c r="Y70" s="72" t="str">
        <f>IF(RECEBIDAS[[#This Row],[IRRF]]=0,"-",IF(RECEBIDAS[[#This Row],[Emissão]]=0,"-",TEXT(RECEBIDAS[[#This Row],[Emissão]],"mm/aaaa")))</f>
        <v>-</v>
      </c>
      <c r="Z70" s="72" t="str">
        <f>IF(RECEBIDAS[[#This Row],[CSRF]]=0,"-",IF(RECEBIDAS[[#This Row],[Pagamentos]]=0,"FALTA DATA",TEXT(RECEBIDAS[[#This Row],[Pagamentos]],"mm/aaaa")))</f>
        <v>-</v>
      </c>
      <c r="AA70" s="65" t="str">
        <f>IF(RECEBIDAS[[#This Row],[INSS]]=0,"-",IF(RECEBIDAS[[#This Row],[Emissão]]=0,"-",TEXT(RECEBIDAS[[#This Row],[Emissão]],"mm/aaaa")))</f>
        <v>-</v>
      </c>
      <c r="AB70" s="31" t="str">
        <f>IF(RECEBIDAS[[#This Row],[ISS]]=0,"-",IF(RECEBIDAS[[#This Row],[Emissão]]=0,"-",TEXT(RECEBIDAS[[#This Row],[Emissão]],"mm/aaaa")))</f>
        <v>09/2023</v>
      </c>
      <c r="AC70" s="72"/>
    </row>
    <row r="71" spans="1:29" ht="15.75" customHeight="1" x14ac:dyDescent="0.25">
      <c r="A71" s="70" t="s">
        <v>123</v>
      </c>
      <c r="B71" s="15" t="s">
        <v>152</v>
      </c>
      <c r="C71" s="79" t="s">
        <v>38</v>
      </c>
      <c r="D71" s="31" t="s">
        <v>37</v>
      </c>
      <c r="E71" s="104">
        <v>352</v>
      </c>
      <c r="F71" s="105" t="s">
        <v>60</v>
      </c>
      <c r="G71" s="17">
        <v>45183</v>
      </c>
      <c r="H71" s="108">
        <v>45201</v>
      </c>
      <c r="I71" s="18">
        <v>1350</v>
      </c>
      <c r="J71" s="64"/>
      <c r="K71" s="64"/>
      <c r="L71" s="64"/>
      <c r="M71" s="106">
        <v>2.01E-2</v>
      </c>
      <c r="N71" s="25">
        <f>IF(RECEBIDAS[[#This Row],[IRRF]]*RECEBIDAS[[#This Row],[Valor Bruto]]&lt;10,0,RECEBIDAS[[#This Row],[IRRF]]*RECEBIDAS[[#This Row],[Valor Bruto]])</f>
        <v>0</v>
      </c>
      <c r="O71" s="31"/>
      <c r="P71" s="25">
        <f>IF(RECEBIDAS[[#This Row],[Valor Bruto]]&gt;215,RECEBIDAS[[#This Row],[Valor Bruto]]*RECEBIDAS[[#This Row],[CSRF]],0)</f>
        <v>0</v>
      </c>
      <c r="Q71" s="71"/>
      <c r="R71" s="32" t="str">
        <f t="shared" si="5"/>
        <v/>
      </c>
      <c r="S71" s="28">
        <f>IFERROR(IF(RECEBIDAS[[#This Row],[INSS]]*RECEBIDAS[[#This Row],[Base Cal. INSS]]&gt;10,RECEBIDAS[[#This Row],[INSS]]*RECEBIDAS[[#This Row],[Base Cal. INSS]],0),0)</f>
        <v>0</v>
      </c>
      <c r="T71" s="28">
        <f t="shared" si="3"/>
        <v>1350</v>
      </c>
      <c r="U71" s="28">
        <f>IF(RECEBIDAS[[#This Row],[ISS]]&gt;0,RECEBIDAS[[#This Row],[ISS]]*RECEBIDAS[[#This Row],[Base Cal. ISS]],0)</f>
        <v>27.134999999999998</v>
      </c>
      <c r="V71" s="32"/>
      <c r="W71" s="32"/>
      <c r="X7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1322.865</v>
      </c>
      <c r="Y71" s="72" t="str">
        <f>IF(RECEBIDAS[[#This Row],[IRRF]]=0,"-",IF(RECEBIDAS[[#This Row],[Emissão]]=0,"-",TEXT(RECEBIDAS[[#This Row],[Emissão]],"mm/aaaa")))</f>
        <v>-</v>
      </c>
      <c r="Z71" s="72" t="str">
        <f>IF(RECEBIDAS[[#This Row],[CSRF]]=0,"-",IF(RECEBIDAS[[#This Row],[Pagamentos]]=0,"FALTA DATA",TEXT(RECEBIDAS[[#This Row],[Pagamentos]],"mm/aaaa")))</f>
        <v>-</v>
      </c>
      <c r="AA71" s="65" t="str">
        <f>IF(RECEBIDAS[[#This Row],[INSS]]=0,"-",IF(RECEBIDAS[[#This Row],[Emissão]]=0,"-",TEXT(RECEBIDAS[[#This Row],[Emissão]],"mm/aaaa")))</f>
        <v>-</v>
      </c>
      <c r="AB71" s="31" t="str">
        <f>IF(RECEBIDAS[[#This Row],[ISS]]=0,"-",IF(RECEBIDAS[[#This Row],[Emissão]]=0,"-",TEXT(RECEBIDAS[[#This Row],[Emissão]],"mm/aaaa")))</f>
        <v>09/2023</v>
      </c>
      <c r="AC71" s="72"/>
    </row>
    <row r="72" spans="1:29" ht="15.75" customHeight="1" x14ac:dyDescent="0.25">
      <c r="A72" s="66" t="s">
        <v>76</v>
      </c>
      <c r="B72" s="67" t="s">
        <v>153</v>
      </c>
      <c r="C72" s="80" t="s">
        <v>55</v>
      </c>
      <c r="D72" s="31" t="s">
        <v>56</v>
      </c>
      <c r="E72" s="31">
        <v>760</v>
      </c>
      <c r="F72" s="16" t="s">
        <v>56</v>
      </c>
      <c r="G72" s="65">
        <v>45184</v>
      </c>
      <c r="H72" s="35">
        <v>45200</v>
      </c>
      <c r="I72" s="74">
        <v>536.70000000000005</v>
      </c>
      <c r="J72" s="64"/>
      <c r="K72" s="64"/>
      <c r="L72" s="64"/>
      <c r="M72" s="64"/>
      <c r="N72" s="25">
        <f>IF(RECEBIDAS[[#This Row],[IRRF]]*RECEBIDAS[[#This Row],[Valor Bruto]]&lt;10,0,RECEBIDAS[[#This Row],[IRRF]]*RECEBIDAS[[#This Row],[Valor Bruto]])</f>
        <v>0</v>
      </c>
      <c r="O72" s="31"/>
      <c r="P72" s="25">
        <f>IF(RECEBIDAS[[#This Row],[Valor Bruto]]&gt;215,RECEBIDAS[[#This Row],[Valor Bruto]]*RECEBIDAS[[#This Row],[CSRF]],0)</f>
        <v>0</v>
      </c>
      <c r="Q72" s="71"/>
      <c r="R72" s="32" t="str">
        <f t="shared" si="5"/>
        <v/>
      </c>
      <c r="S72" s="28">
        <f>IFERROR(IF(RECEBIDAS[[#This Row],[INSS]]*RECEBIDAS[[#This Row],[Base Cal. INSS]]&gt;10,RECEBIDAS[[#This Row],[INSS]]*RECEBIDAS[[#This Row],[Base Cal. INSS]],0),0)</f>
        <v>0</v>
      </c>
      <c r="T72" s="28" t="str">
        <f t="shared" si="3"/>
        <v/>
      </c>
      <c r="U72" s="28">
        <f>IF(RECEBIDAS[[#This Row],[ISS]]&gt;0,RECEBIDAS[[#This Row],[ISS]]*RECEBIDAS[[#This Row],[Base Cal. ISS]],0)</f>
        <v>0</v>
      </c>
      <c r="V72" s="32"/>
      <c r="W72" s="32"/>
      <c r="X7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536.70000000000005</v>
      </c>
      <c r="Y72" s="72" t="str">
        <f>IF(RECEBIDAS[[#This Row],[IRRF]]=0,"-",IF(RECEBIDAS[[#This Row],[Emissão]]=0,"-",TEXT(RECEBIDAS[[#This Row],[Emissão]],"mm/aaaa")))</f>
        <v>-</v>
      </c>
      <c r="Z72" s="72" t="str">
        <f>IF(RECEBIDAS[[#This Row],[CSRF]]=0,"-",IF(RECEBIDAS[[#This Row],[Pagamentos]]=0,"FALTA DATA",TEXT(RECEBIDAS[[#This Row],[Pagamentos]],"mm/aaaa")))</f>
        <v>-</v>
      </c>
      <c r="AA72" s="65" t="str">
        <f>IF(RECEBIDAS[[#This Row],[INSS]]=0,"-",IF(RECEBIDAS[[#This Row],[Emissão]]=0,"-",TEXT(RECEBIDAS[[#This Row],[Emissão]],"mm/aaaa")))</f>
        <v>-</v>
      </c>
      <c r="AB72" s="72" t="str">
        <f>IF(RECEBIDAS[[#This Row],[ISS]]=0,"-",IF(RECEBIDAS[[#This Row],[Emissão]]=0,"-",TEXT(RECEBIDAS[[#This Row],[Emissão]],"mm/aaaa")))</f>
        <v>-</v>
      </c>
      <c r="AC72" s="72"/>
    </row>
    <row r="73" spans="1:29" ht="15.75" customHeight="1" x14ac:dyDescent="0.25">
      <c r="A73" s="70" t="s">
        <v>90</v>
      </c>
      <c r="B73" s="15" t="s">
        <v>153</v>
      </c>
      <c r="C73" s="80" t="s">
        <v>38</v>
      </c>
      <c r="D73" s="31" t="s">
        <v>42</v>
      </c>
      <c r="E73" s="31">
        <v>2506</v>
      </c>
      <c r="F73" s="16" t="s">
        <v>46</v>
      </c>
      <c r="G73" s="17">
        <v>45187</v>
      </c>
      <c r="H73" s="108">
        <v>45187</v>
      </c>
      <c r="I73" s="18">
        <v>2514.02</v>
      </c>
      <c r="J73" s="64">
        <v>1.4999999999999999E-2</v>
      </c>
      <c r="K73" s="64"/>
      <c r="L73" s="64"/>
      <c r="M73" s="64"/>
      <c r="N73" s="25">
        <f>IF(RECEBIDAS[[#This Row],[IRRF]]*RECEBIDAS[[#This Row],[Valor Bruto]]&lt;10,0,RECEBIDAS[[#This Row],[IRRF]]*RECEBIDAS[[#This Row],[Valor Bruto]])</f>
        <v>37.710299999999997</v>
      </c>
      <c r="O73" s="31">
        <v>8045</v>
      </c>
      <c r="P73" s="25">
        <f>IF(RECEBIDAS[[#This Row],[Valor Bruto]]&gt;215,RECEBIDAS[[#This Row],[Valor Bruto]]*RECEBIDAS[[#This Row],[CSRF]],0)</f>
        <v>0</v>
      </c>
      <c r="Q73" s="71"/>
      <c r="R73" s="32" t="str">
        <f t="shared" si="5"/>
        <v/>
      </c>
      <c r="S73" s="28">
        <f>IFERROR(IF(RECEBIDAS[[#This Row],[INSS]]*RECEBIDAS[[#This Row],[Base Cal. INSS]]&gt;10,RECEBIDAS[[#This Row],[INSS]]*RECEBIDAS[[#This Row],[Base Cal. INSS]],0),0)</f>
        <v>0</v>
      </c>
      <c r="T73" s="28" t="str">
        <f t="shared" si="3"/>
        <v/>
      </c>
      <c r="U73" s="28">
        <f>IF(RECEBIDAS[[#This Row],[ISS]]&gt;0,RECEBIDAS[[#This Row],[ISS]]*RECEBIDAS[[#This Row],[Base Cal. ISS]],0)</f>
        <v>0</v>
      </c>
      <c r="V73" s="32"/>
      <c r="W73" s="32"/>
      <c r="X7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2476.3096999999998</v>
      </c>
      <c r="Y73" s="72" t="str">
        <f>IF(RECEBIDAS[[#This Row],[IRRF]]=0,"-",IF(RECEBIDAS[[#This Row],[Emissão]]=0,"-",TEXT(RECEBIDAS[[#This Row],[Emissão]],"mm/aaaa")))</f>
        <v>09/2023</v>
      </c>
      <c r="Z73" s="72" t="str">
        <f>IF(RECEBIDAS[[#This Row],[CSRF]]=0,"-",IF(RECEBIDAS[[#This Row],[Pagamentos]]=0,"FALTA DATA",TEXT(RECEBIDAS[[#This Row],[Pagamentos]],"mm/aaaa")))</f>
        <v>-</v>
      </c>
      <c r="AA73" s="65" t="str">
        <f>IF(RECEBIDAS[[#This Row],[INSS]]=0,"-",IF(RECEBIDAS[[#This Row],[Emissão]]=0,"-",TEXT(RECEBIDAS[[#This Row],[Emissão]],"mm/aaaa")))</f>
        <v>-</v>
      </c>
      <c r="AB73" s="72" t="str">
        <f>IF(RECEBIDAS[[#This Row],[ISS]]=0,"-",IF(RECEBIDAS[[#This Row],[Emissão]]=0,"-",TEXT(RECEBIDAS[[#This Row],[Emissão]],"mm/aaaa")))</f>
        <v>-</v>
      </c>
      <c r="AC73" s="72"/>
    </row>
    <row r="74" spans="1:29" ht="15.75" customHeight="1" x14ac:dyDescent="0.25">
      <c r="A74" s="70" t="s">
        <v>124</v>
      </c>
      <c r="B74" s="119" t="s">
        <v>153</v>
      </c>
      <c r="C74" s="79" t="s">
        <v>38</v>
      </c>
      <c r="D74" s="31" t="s">
        <v>61</v>
      </c>
      <c r="E74" s="31">
        <v>174543</v>
      </c>
      <c r="F74" s="16" t="s">
        <v>45</v>
      </c>
      <c r="G74" s="17">
        <v>45187</v>
      </c>
      <c r="H74" s="108">
        <v>45194</v>
      </c>
      <c r="I74" s="18">
        <v>14760</v>
      </c>
      <c r="J74" s="64">
        <v>1.4999999999999999E-2</v>
      </c>
      <c r="K74" s="64">
        <v>4.65E-2</v>
      </c>
      <c r="L74" s="100">
        <v>0.11</v>
      </c>
      <c r="M74" s="64">
        <v>0.02</v>
      </c>
      <c r="N74" s="25">
        <f>IF(RECEBIDAS[[#This Row],[IRRF]]*RECEBIDAS[[#This Row],[Valor Bruto]]&lt;10,0,RECEBIDAS[[#This Row],[IRRF]]*RECEBIDAS[[#This Row],[Valor Bruto]])</f>
        <v>221.4</v>
      </c>
      <c r="O74" s="31">
        <v>1708</v>
      </c>
      <c r="P74" s="25">
        <f>IF(RECEBIDAS[[#This Row],[Valor Bruto]]&gt;215,RECEBIDAS[[#This Row],[Valor Bruto]]*RECEBIDAS[[#This Row],[CSRF]],0)</f>
        <v>686.34</v>
      </c>
      <c r="Q74" s="71">
        <v>5952</v>
      </c>
      <c r="R74" s="32">
        <f t="shared" si="5"/>
        <v>14760</v>
      </c>
      <c r="S74" s="28">
        <f>IFERROR(IF(RECEBIDAS[[#This Row],[INSS]]*RECEBIDAS[[#This Row],[Base Cal. INSS]]&gt;10,RECEBIDAS[[#This Row],[INSS]]*RECEBIDAS[[#This Row],[Base Cal. INSS]],0),0)</f>
        <v>1623.6</v>
      </c>
      <c r="T74" s="28">
        <f t="shared" si="3"/>
        <v>14760</v>
      </c>
      <c r="U74" s="28">
        <f>IF(RECEBIDAS[[#This Row],[ISS]]&gt;0,RECEBIDAS[[#This Row],[ISS]]*RECEBIDAS[[#This Row],[Base Cal. ISS]],0)</f>
        <v>295.2</v>
      </c>
      <c r="V74" s="32"/>
      <c r="W74" s="32">
        <v>738</v>
      </c>
      <c r="X7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11195.46</v>
      </c>
      <c r="Y74" s="72" t="str">
        <f>IF(RECEBIDAS[[#This Row],[IRRF]]=0,"-",IF(RECEBIDAS[[#This Row],[Emissão]]=0,"-",TEXT(RECEBIDAS[[#This Row],[Emissão]],"mm/aaaa")))</f>
        <v>09/2023</v>
      </c>
      <c r="Z74" s="72" t="str">
        <f>IF(RECEBIDAS[[#This Row],[CSRF]]=0,"-",IF(RECEBIDAS[[#This Row],[Pagamentos]]=0,"FALTA DATA",TEXT(RECEBIDAS[[#This Row],[Pagamentos]],"mm/aaaa")))</f>
        <v>09/2023</v>
      </c>
      <c r="AA74" s="65" t="str">
        <f>IF(RECEBIDAS[[#This Row],[INSS]]=0,"-",IF(RECEBIDAS[[#This Row],[Emissão]]=0,"-",TEXT(RECEBIDAS[[#This Row],[Emissão]],"mm/aaaa")))</f>
        <v>09/2023</v>
      </c>
      <c r="AB74" s="31" t="str">
        <f>IF(RECEBIDAS[[#This Row],[ISS]]=0,"-",IF(RECEBIDAS[[#This Row],[Emissão]]=0,"-",TEXT(RECEBIDAS[[#This Row],[Emissão]],"mm/aaaa")))</f>
        <v>09/2023</v>
      </c>
      <c r="AC74" s="72"/>
    </row>
    <row r="75" spans="1:29" ht="15.75" customHeight="1" x14ac:dyDescent="0.25">
      <c r="A75" s="66" t="s">
        <v>125</v>
      </c>
      <c r="B75" s="67" t="s">
        <v>151</v>
      </c>
      <c r="C75" s="80" t="s">
        <v>55</v>
      </c>
      <c r="D75" s="31" t="s">
        <v>56</v>
      </c>
      <c r="E75" s="31">
        <v>495</v>
      </c>
      <c r="F75" s="16" t="s">
        <v>56</v>
      </c>
      <c r="G75" s="65">
        <v>45187</v>
      </c>
      <c r="H75" s="35">
        <v>45208</v>
      </c>
      <c r="I75" s="74">
        <v>3210.46</v>
      </c>
      <c r="J75" s="64"/>
      <c r="K75" s="64"/>
      <c r="L75" s="64"/>
      <c r="M75" s="64"/>
      <c r="N75" s="25">
        <f>IF(RECEBIDAS[[#This Row],[IRRF]]*RECEBIDAS[[#This Row],[Valor Bruto]]&lt;10,0,RECEBIDAS[[#This Row],[IRRF]]*RECEBIDAS[[#This Row],[Valor Bruto]])</f>
        <v>0</v>
      </c>
      <c r="O75" s="31"/>
      <c r="P75" s="25">
        <f>IF(RECEBIDAS[[#This Row],[Valor Bruto]]&gt;215,RECEBIDAS[[#This Row],[Valor Bruto]]*RECEBIDAS[[#This Row],[CSRF]],0)</f>
        <v>0</v>
      </c>
      <c r="Q75" s="71"/>
      <c r="R75" s="32" t="str">
        <f t="shared" si="5"/>
        <v/>
      </c>
      <c r="S75" s="28">
        <f>IFERROR(IF(RECEBIDAS[[#This Row],[INSS]]*RECEBIDAS[[#This Row],[Base Cal. INSS]]&gt;10,RECEBIDAS[[#This Row],[INSS]]*RECEBIDAS[[#This Row],[Base Cal. INSS]],0),0)</f>
        <v>0</v>
      </c>
      <c r="T75" s="28" t="str">
        <f t="shared" si="3"/>
        <v/>
      </c>
      <c r="U75" s="28">
        <f>IF(RECEBIDAS[[#This Row],[ISS]]&gt;0,RECEBIDAS[[#This Row],[ISS]]*RECEBIDAS[[#This Row],[Base Cal. ISS]],0)</f>
        <v>0</v>
      </c>
      <c r="V75" s="32"/>
      <c r="W75" s="32"/>
      <c r="X7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3210.46</v>
      </c>
      <c r="Y75" s="72" t="str">
        <f>IF(RECEBIDAS[[#This Row],[IRRF]]=0,"-",IF(RECEBIDAS[[#This Row],[Emissão]]=0,"-",TEXT(RECEBIDAS[[#This Row],[Emissão]],"mm/aaaa")))</f>
        <v>-</v>
      </c>
      <c r="Z75" s="72" t="str">
        <f>IF(RECEBIDAS[[#This Row],[CSRF]]=0,"-",IF(RECEBIDAS[[#This Row],[Pagamentos]]=0,"FALTA DATA",TEXT(RECEBIDAS[[#This Row],[Pagamentos]],"mm/aaaa")))</f>
        <v>-</v>
      </c>
      <c r="AA75" s="65" t="str">
        <f>IF(RECEBIDAS[[#This Row],[INSS]]=0,"-",IF(RECEBIDAS[[#This Row],[Emissão]]=0,"-",TEXT(RECEBIDAS[[#This Row],[Emissão]],"mm/aaaa")))</f>
        <v>-</v>
      </c>
      <c r="AB75" s="72" t="str">
        <f>IF(RECEBIDAS[[#This Row],[ISS]]=0,"-",IF(RECEBIDAS[[#This Row],[Emissão]]=0,"-",TEXT(RECEBIDAS[[#This Row],[Emissão]],"mm/aaaa")))</f>
        <v>-</v>
      </c>
      <c r="AC75" s="72"/>
    </row>
    <row r="76" spans="1:29" ht="15.75" customHeight="1" x14ac:dyDescent="0.25">
      <c r="A76" s="70" t="s">
        <v>122</v>
      </c>
      <c r="B76" s="15" t="s">
        <v>151</v>
      </c>
      <c r="C76" s="79" t="s">
        <v>38</v>
      </c>
      <c r="D76" s="31" t="s">
        <v>61</v>
      </c>
      <c r="E76" s="31">
        <v>2145</v>
      </c>
      <c r="F76" s="16" t="s">
        <v>50</v>
      </c>
      <c r="G76" s="17">
        <v>45188</v>
      </c>
      <c r="H76" s="108">
        <v>45211</v>
      </c>
      <c r="I76" s="18">
        <v>37314.67</v>
      </c>
      <c r="J76" s="64">
        <v>1.4999999999999999E-2</v>
      </c>
      <c r="K76" s="64">
        <v>4.65E-2</v>
      </c>
      <c r="L76" s="64"/>
      <c r="M76" s="64"/>
      <c r="N76" s="25">
        <f>IF(RECEBIDAS[[#This Row],[IRRF]]*RECEBIDAS[[#This Row],[Valor Bruto]]&lt;10,0,RECEBIDAS[[#This Row],[IRRF]]*RECEBIDAS[[#This Row],[Valor Bruto]])</f>
        <v>559.7200499999999</v>
      </c>
      <c r="O76" s="31">
        <v>1708</v>
      </c>
      <c r="P76" s="25">
        <f>IF(RECEBIDAS[[#This Row],[Valor Bruto]]&gt;215,RECEBIDAS[[#This Row],[Valor Bruto]]*RECEBIDAS[[#This Row],[CSRF]],0)</f>
        <v>1735.132155</v>
      </c>
      <c r="Q76" s="71">
        <v>5952</v>
      </c>
      <c r="R76" s="32" t="str">
        <f t="shared" si="5"/>
        <v/>
      </c>
      <c r="S76" s="28">
        <f>IFERROR(IF(RECEBIDAS[[#This Row],[INSS]]*RECEBIDAS[[#This Row],[Base Cal. INSS]]&gt;10,RECEBIDAS[[#This Row],[INSS]]*RECEBIDAS[[#This Row],[Base Cal. INSS]],0),0)</f>
        <v>0</v>
      </c>
      <c r="T76" s="28" t="str">
        <f t="shared" si="3"/>
        <v/>
      </c>
      <c r="U76" s="28">
        <f>IF(RECEBIDAS[[#This Row],[ISS]]&gt;0,RECEBIDAS[[#This Row],[ISS]]*RECEBIDAS[[#This Row],[Base Cal. ISS]],0)</f>
        <v>0</v>
      </c>
      <c r="V76" s="32"/>
      <c r="W76" s="32"/>
      <c r="X7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35019.817794999995</v>
      </c>
      <c r="Y76" s="72" t="str">
        <f>IF(RECEBIDAS[[#This Row],[IRRF]]=0,"-",IF(RECEBIDAS[[#This Row],[Emissão]]=0,"-",TEXT(RECEBIDAS[[#This Row],[Emissão]],"mm/aaaa")))</f>
        <v>09/2023</v>
      </c>
      <c r="Z76" s="72" t="str">
        <f>IF(RECEBIDAS[[#This Row],[CSRF]]=0,"-",IF(RECEBIDAS[[#This Row],[Pagamentos]]=0,"FALTA DATA",TEXT(RECEBIDAS[[#This Row],[Pagamentos]],"mm/aaaa")))</f>
        <v>10/2023</v>
      </c>
      <c r="AA76" s="65" t="str">
        <f>IF(RECEBIDAS[[#This Row],[INSS]]=0,"-",IF(RECEBIDAS[[#This Row],[Emissão]]=0,"-",TEXT(RECEBIDAS[[#This Row],[Emissão]],"mm/aaaa")))</f>
        <v>-</v>
      </c>
      <c r="AB76" s="31" t="str">
        <f>IF(RECEBIDAS[[#This Row],[ISS]]=0,"-",IF(RECEBIDAS[[#This Row],[Emissão]]=0,"-",TEXT(RECEBIDAS[[#This Row],[Emissão]],"mm/aaaa")))</f>
        <v>-</v>
      </c>
      <c r="AC76" s="72"/>
    </row>
    <row r="77" spans="1:29" ht="15.75" customHeight="1" x14ac:dyDescent="0.25">
      <c r="A77" s="66" t="s">
        <v>122</v>
      </c>
      <c r="B77" s="67" t="s">
        <v>152</v>
      </c>
      <c r="C77" s="79" t="s">
        <v>55</v>
      </c>
      <c r="D77" s="31" t="s">
        <v>56</v>
      </c>
      <c r="E77" s="31">
        <v>45681</v>
      </c>
      <c r="F77" s="16" t="s">
        <v>56</v>
      </c>
      <c r="G77" s="65">
        <v>45188</v>
      </c>
      <c r="H77" s="35">
        <v>45215</v>
      </c>
      <c r="I77" s="95">
        <v>1920</v>
      </c>
      <c r="J77" s="64"/>
      <c r="K77" s="64"/>
      <c r="L77" s="64"/>
      <c r="M77" s="64"/>
      <c r="N77" s="25">
        <f>IF(RECEBIDAS[[#This Row],[IRRF]]*RECEBIDAS[[#This Row],[Valor Bruto]]&lt;10,0,RECEBIDAS[[#This Row],[IRRF]]*RECEBIDAS[[#This Row],[Valor Bruto]])</f>
        <v>0</v>
      </c>
      <c r="O77" s="31"/>
      <c r="P77" s="25">
        <f>IF(RECEBIDAS[[#This Row],[Valor Bruto]]&gt;215,RECEBIDAS[[#This Row],[Valor Bruto]]*RECEBIDAS[[#This Row],[CSRF]],0)</f>
        <v>0</v>
      </c>
      <c r="Q77" s="71"/>
      <c r="R77" s="32" t="str">
        <f t="shared" si="5"/>
        <v/>
      </c>
      <c r="S77" s="28">
        <f>IFERROR(IF(RECEBIDAS[[#This Row],[INSS]]*RECEBIDAS[[#This Row],[Base Cal. INSS]]&gt;10,RECEBIDAS[[#This Row],[INSS]]*RECEBIDAS[[#This Row],[Base Cal. INSS]],0),0)</f>
        <v>0</v>
      </c>
      <c r="T77" s="28" t="str">
        <f t="shared" si="3"/>
        <v/>
      </c>
      <c r="U77" s="28">
        <f>IF(RECEBIDAS[[#This Row],[ISS]]&gt;0,RECEBIDAS[[#This Row],[ISS]]*RECEBIDAS[[#This Row],[Base Cal. ISS]],0)</f>
        <v>0</v>
      </c>
      <c r="V77" s="32"/>
      <c r="W77" s="32"/>
      <c r="X7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1920</v>
      </c>
      <c r="Y77" s="72" t="str">
        <f>IF(RECEBIDAS[[#This Row],[IRRF]]=0,"-",IF(RECEBIDAS[[#This Row],[Emissão]]=0,"-",TEXT(RECEBIDAS[[#This Row],[Emissão]],"mm/aaaa")))</f>
        <v>-</v>
      </c>
      <c r="Z77" s="72" t="str">
        <f>IF(RECEBIDAS[[#This Row],[CSRF]]=0,"-",IF(RECEBIDAS[[#This Row],[Pagamentos]]=0,"FALTA DATA",TEXT(RECEBIDAS[[#This Row],[Pagamentos]],"mm/aaaa")))</f>
        <v>-</v>
      </c>
      <c r="AA77" s="65" t="str">
        <f>IF(RECEBIDAS[[#This Row],[INSS]]=0,"-",IF(RECEBIDAS[[#This Row],[Emissão]]=0,"-",TEXT(RECEBIDAS[[#This Row],[Emissão]],"mm/aaaa")))</f>
        <v>-</v>
      </c>
      <c r="AB77" s="31" t="str">
        <f>IF(RECEBIDAS[[#This Row],[ISS]]=0,"-",IF(RECEBIDAS[[#This Row],[Emissão]]=0,"-",TEXT(RECEBIDAS[[#This Row],[Emissão]],"mm/aaaa")))</f>
        <v>-</v>
      </c>
      <c r="AC77" s="72"/>
    </row>
    <row r="78" spans="1:29" ht="15.75" customHeight="1" x14ac:dyDescent="0.25">
      <c r="A78" s="66" t="s">
        <v>126</v>
      </c>
      <c r="B78" s="67" t="s">
        <v>148</v>
      </c>
      <c r="C78" s="79" t="s">
        <v>55</v>
      </c>
      <c r="D78" s="31" t="s">
        <v>56</v>
      </c>
      <c r="E78" s="31">
        <v>20</v>
      </c>
      <c r="F78" s="16" t="s">
        <v>56</v>
      </c>
      <c r="G78" s="65">
        <v>45188</v>
      </c>
      <c r="H78" s="35">
        <v>45216</v>
      </c>
      <c r="I78" s="95">
        <v>37383.71</v>
      </c>
      <c r="J78" s="64"/>
      <c r="K78" s="64"/>
      <c r="L78" s="64"/>
      <c r="M78" s="64"/>
      <c r="N78" s="25">
        <f>IF(RECEBIDAS[[#This Row],[IRRF]]*RECEBIDAS[[#This Row],[Valor Bruto]]&lt;10,0,RECEBIDAS[[#This Row],[IRRF]]*RECEBIDAS[[#This Row],[Valor Bruto]])</f>
        <v>0</v>
      </c>
      <c r="O78" s="31"/>
      <c r="P78" s="25">
        <f>IF(RECEBIDAS[[#This Row],[Valor Bruto]]&gt;215,RECEBIDAS[[#This Row],[Valor Bruto]]*RECEBIDAS[[#This Row],[CSRF]],0)</f>
        <v>0</v>
      </c>
      <c r="Q78" s="71"/>
      <c r="R78" s="32" t="str">
        <f t="shared" si="5"/>
        <v/>
      </c>
      <c r="S78" s="28">
        <f>IFERROR(IF(RECEBIDAS[[#This Row],[INSS]]*RECEBIDAS[[#This Row],[Base Cal. INSS]]&gt;10,RECEBIDAS[[#This Row],[INSS]]*RECEBIDAS[[#This Row],[Base Cal. INSS]],0),0)</f>
        <v>0</v>
      </c>
      <c r="T78" s="28" t="str">
        <f t="shared" si="3"/>
        <v/>
      </c>
      <c r="U78" s="28">
        <f>IF(RECEBIDAS[[#This Row],[ISS]]&gt;0,RECEBIDAS[[#This Row],[ISS]]*RECEBIDAS[[#This Row],[Base Cal. ISS]],0)</f>
        <v>0</v>
      </c>
      <c r="V78" s="32"/>
      <c r="W78" s="32"/>
      <c r="X7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37383.71</v>
      </c>
      <c r="Y78" s="72" t="str">
        <f>IF(RECEBIDAS[[#This Row],[IRRF]]=0,"-",IF(RECEBIDAS[[#This Row],[Emissão]]=0,"-",TEXT(RECEBIDAS[[#This Row],[Emissão]],"mm/aaaa")))</f>
        <v>-</v>
      </c>
      <c r="Z78" s="72" t="str">
        <f>IF(RECEBIDAS[[#This Row],[CSRF]]=0,"-",IF(RECEBIDAS[[#This Row],[Pagamentos]]=0,"FALTA DATA",TEXT(RECEBIDAS[[#This Row],[Pagamentos]],"mm/aaaa")))</f>
        <v>-</v>
      </c>
      <c r="AA78" s="65" t="str">
        <f>IF(RECEBIDAS[[#This Row],[INSS]]=0,"-",IF(RECEBIDAS[[#This Row],[Emissão]]=0,"-",TEXT(RECEBIDAS[[#This Row],[Emissão]],"mm/aaaa")))</f>
        <v>-</v>
      </c>
      <c r="AB78" s="31" t="str">
        <f>IF(RECEBIDAS[[#This Row],[ISS]]=0,"-",IF(RECEBIDAS[[#This Row],[Emissão]]=0,"-",TEXT(RECEBIDAS[[#This Row],[Emissão]],"mm/aaaa")))</f>
        <v>-</v>
      </c>
      <c r="AC78" s="72"/>
    </row>
    <row r="79" spans="1:29" ht="15.75" customHeight="1" x14ac:dyDescent="0.25">
      <c r="A79" s="70" t="s">
        <v>74</v>
      </c>
      <c r="B79" s="15" t="s">
        <v>151</v>
      </c>
      <c r="C79" s="79" t="s">
        <v>38</v>
      </c>
      <c r="D79" s="31" t="s">
        <v>37</v>
      </c>
      <c r="E79" s="31">
        <v>23</v>
      </c>
      <c r="F79" s="16" t="s">
        <v>63</v>
      </c>
      <c r="G79" s="17">
        <v>45189</v>
      </c>
      <c r="H79" s="108">
        <v>45204</v>
      </c>
      <c r="I79" s="18">
        <v>5197.5</v>
      </c>
      <c r="J79" s="64"/>
      <c r="K79" s="64"/>
      <c r="L79" s="64"/>
      <c r="M79" s="64"/>
      <c r="N79" s="25">
        <f>IF(RECEBIDAS[[#This Row],[IRRF]]*RECEBIDAS[[#This Row],[Valor Bruto]]&lt;10,0,RECEBIDAS[[#This Row],[IRRF]]*RECEBIDAS[[#This Row],[Valor Bruto]])</f>
        <v>0</v>
      </c>
      <c r="O79" s="31"/>
      <c r="P79" s="25">
        <f>IF(RECEBIDAS[[#This Row],[Valor Bruto]]&gt;215,RECEBIDAS[[#This Row],[Valor Bruto]]*RECEBIDAS[[#This Row],[CSRF]],0)</f>
        <v>0</v>
      </c>
      <c r="Q79" s="71"/>
      <c r="R79" s="32" t="str">
        <f t="shared" si="5"/>
        <v/>
      </c>
      <c r="S79" s="28">
        <f>IFERROR(IF(RECEBIDAS[[#This Row],[INSS]]*RECEBIDAS[[#This Row],[Base Cal. INSS]]&gt;10,RECEBIDAS[[#This Row],[INSS]]*RECEBIDAS[[#This Row],[Base Cal. INSS]],0),0)</f>
        <v>0</v>
      </c>
      <c r="T79" s="28" t="str">
        <f t="shared" si="3"/>
        <v/>
      </c>
      <c r="U79" s="28">
        <f>IF(RECEBIDAS[[#This Row],[ISS]]&gt;0,RECEBIDAS[[#This Row],[ISS]]*RECEBIDAS[[#This Row],[Base Cal. ISS]],0)</f>
        <v>0</v>
      </c>
      <c r="V79" s="32"/>
      <c r="W79" s="32"/>
      <c r="X7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5197.5</v>
      </c>
      <c r="Y79" s="72" t="str">
        <f>IF(RECEBIDAS[[#This Row],[IRRF]]=0,"-",IF(RECEBIDAS[[#This Row],[Emissão]]=0,"-",TEXT(RECEBIDAS[[#This Row],[Emissão]],"mm/aaaa")))</f>
        <v>-</v>
      </c>
      <c r="Z79" s="72" t="str">
        <f>IF(RECEBIDAS[[#This Row],[CSRF]]=0,"-",IF(RECEBIDAS[[#This Row],[Pagamentos]]=0,"FALTA DATA",TEXT(RECEBIDAS[[#This Row],[Pagamentos]],"mm/aaaa")))</f>
        <v>-</v>
      </c>
      <c r="AA79" s="65" t="str">
        <f>IF(RECEBIDAS[[#This Row],[INSS]]=0,"-",IF(RECEBIDAS[[#This Row],[Emissão]]=0,"-",TEXT(RECEBIDAS[[#This Row],[Emissão]],"mm/aaaa")))</f>
        <v>-</v>
      </c>
      <c r="AB79" s="31" t="str">
        <f>IF(RECEBIDAS[[#This Row],[ISS]]=0,"-",IF(RECEBIDAS[[#This Row],[Emissão]]=0,"-",TEXT(RECEBIDAS[[#This Row],[Emissão]],"mm/aaaa")))</f>
        <v>-</v>
      </c>
      <c r="AC79" s="72"/>
    </row>
    <row r="80" spans="1:29" ht="15.75" customHeight="1" x14ac:dyDescent="0.25">
      <c r="A80" s="70" t="s">
        <v>119</v>
      </c>
      <c r="B80" s="15" t="s">
        <v>147</v>
      </c>
      <c r="C80" s="79" t="s">
        <v>38</v>
      </c>
      <c r="D80" s="31" t="s">
        <v>37</v>
      </c>
      <c r="E80" s="31">
        <v>257</v>
      </c>
      <c r="F80" s="16" t="s">
        <v>39</v>
      </c>
      <c r="G80" s="17">
        <v>45189</v>
      </c>
      <c r="H80" s="108">
        <v>45204</v>
      </c>
      <c r="I80" s="18">
        <v>10679.35</v>
      </c>
      <c r="J80" s="64"/>
      <c r="K80" s="64"/>
      <c r="L80" s="64"/>
      <c r="M80" s="64"/>
      <c r="N80" s="25">
        <f>IF(RECEBIDAS[[#This Row],[IRRF]]*RECEBIDAS[[#This Row],[Valor Bruto]]&lt;10,0,RECEBIDAS[[#This Row],[IRRF]]*RECEBIDAS[[#This Row],[Valor Bruto]])</f>
        <v>0</v>
      </c>
      <c r="O80" s="31"/>
      <c r="P80" s="25">
        <f>IF(RECEBIDAS[[#This Row],[Valor Bruto]]&gt;215,RECEBIDAS[[#This Row],[Valor Bruto]]*RECEBIDAS[[#This Row],[CSRF]],0)</f>
        <v>0</v>
      </c>
      <c r="Q80" s="71"/>
      <c r="R80" s="32" t="str">
        <f t="shared" si="5"/>
        <v/>
      </c>
      <c r="S80" s="28">
        <f>IFERROR(IF(RECEBIDAS[[#This Row],[INSS]]*RECEBIDAS[[#This Row],[Base Cal. INSS]]&gt;10,RECEBIDAS[[#This Row],[INSS]]*RECEBIDAS[[#This Row],[Base Cal. INSS]],0),0)</f>
        <v>0</v>
      </c>
      <c r="T80" s="28" t="str">
        <f t="shared" si="3"/>
        <v/>
      </c>
      <c r="U80" s="28">
        <f>IF(RECEBIDAS[[#This Row],[ISS]]&gt;0,RECEBIDAS[[#This Row],[ISS]]*RECEBIDAS[[#This Row],[Base Cal. ISS]],0)</f>
        <v>0</v>
      </c>
      <c r="V80" s="32"/>
      <c r="W80" s="32"/>
      <c r="X8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10679.35</v>
      </c>
      <c r="Y80" s="72" t="str">
        <f>IF(RECEBIDAS[[#This Row],[IRRF]]=0,"-",IF(RECEBIDAS[[#This Row],[Emissão]]=0,"-",TEXT(RECEBIDAS[[#This Row],[Emissão]],"mm/aaaa")))</f>
        <v>-</v>
      </c>
      <c r="Z80" s="72" t="str">
        <f>IF(RECEBIDAS[[#This Row],[CSRF]]=0,"-",IF(RECEBIDAS[[#This Row],[Pagamentos]]=0,"FALTA DATA",TEXT(RECEBIDAS[[#This Row],[Pagamentos]],"mm/aaaa")))</f>
        <v>-</v>
      </c>
      <c r="AA80" s="65" t="str">
        <f>IF(RECEBIDAS[[#This Row],[INSS]]=0,"-",IF(RECEBIDAS[[#This Row],[Emissão]]=0,"-",TEXT(RECEBIDAS[[#This Row],[Emissão]],"mm/aaaa")))</f>
        <v>-</v>
      </c>
      <c r="AB80" s="31" t="str">
        <f>IF(RECEBIDAS[[#This Row],[ISS]]=0,"-",IF(RECEBIDAS[[#This Row],[Emissão]]=0,"-",TEXT(RECEBIDAS[[#This Row],[Emissão]],"mm/aaaa")))</f>
        <v>-</v>
      </c>
      <c r="AC80" s="72"/>
    </row>
    <row r="81" spans="1:29" s="118" customFormat="1" ht="15.75" customHeight="1" x14ac:dyDescent="0.25">
      <c r="A81" s="70" t="s">
        <v>108</v>
      </c>
      <c r="B81" s="120" t="s">
        <v>153</v>
      </c>
      <c r="C81" s="111" t="s">
        <v>38</v>
      </c>
      <c r="D81" s="112" t="s">
        <v>37</v>
      </c>
      <c r="E81" s="112">
        <v>7825</v>
      </c>
      <c r="F81" s="101" t="s">
        <v>57</v>
      </c>
      <c r="G81" s="102">
        <v>45189</v>
      </c>
      <c r="H81" s="109">
        <v>0</v>
      </c>
      <c r="I81" s="103">
        <v>22840</v>
      </c>
      <c r="J81" s="113"/>
      <c r="K81" s="113"/>
      <c r="L81" s="113">
        <v>0.11</v>
      </c>
      <c r="M81" s="107">
        <v>4.8599999999999997E-2</v>
      </c>
      <c r="N81" s="25">
        <f>IF(RECEBIDAS[[#This Row],[IRRF]]*RECEBIDAS[[#This Row],[Valor Bruto]]&lt;10,0,RECEBIDAS[[#This Row],[IRRF]]*RECEBIDAS[[#This Row],[Valor Bruto]])</f>
        <v>0</v>
      </c>
      <c r="O81" s="112"/>
      <c r="P81" s="25">
        <f>IF(RECEBIDAS[[#This Row],[Valor Bruto]]&gt;215,RECEBIDAS[[#This Row],[Valor Bruto]]*RECEBIDAS[[#This Row],[CSRF]],0)</f>
        <v>0</v>
      </c>
      <c r="Q81" s="114"/>
      <c r="R81" s="115">
        <v>13704</v>
      </c>
      <c r="S81" s="28">
        <f>IFERROR(IF(RECEBIDAS[[#This Row],[INSS]]*RECEBIDAS[[#This Row],[Base Cal. INSS]]&gt;10,RECEBIDAS[[#This Row],[INSS]]*RECEBIDAS[[#This Row],[Base Cal. INSS]],0),0)</f>
        <v>1507.44</v>
      </c>
      <c r="T81" s="28">
        <f t="shared" si="3"/>
        <v>22840</v>
      </c>
      <c r="U81" s="28">
        <f>IF(RECEBIDAS[[#This Row],[ISS]]&gt;0,RECEBIDAS[[#This Row],[ISS]]*RECEBIDAS[[#This Row],[Base Cal. ISS]],0)</f>
        <v>1110.0239999999999</v>
      </c>
      <c r="V81" s="115"/>
      <c r="W81" s="115">
        <v>1142</v>
      </c>
      <c r="X8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19080.536</v>
      </c>
      <c r="Y81" s="116" t="str">
        <f>IF(RECEBIDAS[[#This Row],[IRRF]]=0,"-",IF(RECEBIDAS[[#This Row],[Emissão]]=0,"-",TEXT(RECEBIDAS[[#This Row],[Emissão]],"mm/aaaa")))</f>
        <v>-</v>
      </c>
      <c r="Z81" s="116" t="str">
        <f>IF(RECEBIDAS[[#This Row],[CSRF]]=0,"-",IF(RECEBIDAS[[#This Row],[Pagamentos]]=0,"FALTA DATA",TEXT(RECEBIDAS[[#This Row],[Pagamentos]],"mm/aaaa")))</f>
        <v>-</v>
      </c>
      <c r="AA81" s="117" t="str">
        <f>IF(RECEBIDAS[[#This Row],[INSS]]=0,"-",IF(RECEBIDAS[[#This Row],[Emissão]]=0,"-",TEXT(RECEBIDAS[[#This Row],[Emissão]],"mm/aaaa")))</f>
        <v>09/2023</v>
      </c>
      <c r="AB81" s="112" t="str">
        <f>IF(RECEBIDAS[[#This Row],[ISS]]=0,"-",IF(RECEBIDAS[[#This Row],[Emissão]]=0,"-",TEXT(RECEBIDAS[[#This Row],[Emissão]],"mm/aaaa")))</f>
        <v>09/2023</v>
      </c>
      <c r="AC81" s="116"/>
    </row>
    <row r="82" spans="1:29" ht="15.75" customHeight="1" x14ac:dyDescent="0.25">
      <c r="A82" s="66" t="s">
        <v>82</v>
      </c>
      <c r="B82" s="67" t="s">
        <v>152</v>
      </c>
      <c r="C82" s="79" t="s">
        <v>55</v>
      </c>
      <c r="D82" s="31" t="s">
        <v>56</v>
      </c>
      <c r="E82" s="31">
        <v>9881</v>
      </c>
      <c r="F82" s="16" t="s">
        <v>56</v>
      </c>
      <c r="G82" s="65">
        <v>45189</v>
      </c>
      <c r="H82" s="35">
        <v>45217</v>
      </c>
      <c r="I82" s="95">
        <v>966</v>
      </c>
      <c r="J82" s="64"/>
      <c r="K82" s="64"/>
      <c r="L82" s="64"/>
      <c r="M82" s="64"/>
      <c r="N82" s="25">
        <f>IF(RECEBIDAS[[#This Row],[IRRF]]*RECEBIDAS[[#This Row],[Valor Bruto]]&lt;10,0,RECEBIDAS[[#This Row],[IRRF]]*RECEBIDAS[[#This Row],[Valor Bruto]])</f>
        <v>0</v>
      </c>
      <c r="O82" s="31"/>
      <c r="P82" s="25">
        <f>IF(RECEBIDAS[[#This Row],[Valor Bruto]]&gt;215,RECEBIDAS[[#This Row],[Valor Bruto]]*RECEBIDAS[[#This Row],[CSRF]],0)</f>
        <v>0</v>
      </c>
      <c r="Q82" s="71"/>
      <c r="R82" s="32" t="str">
        <f t="shared" ref="R82:R114" si="6">IF(L82=0,"",I82)</f>
        <v/>
      </c>
      <c r="S82" s="28">
        <f>IFERROR(IF(RECEBIDAS[[#This Row],[INSS]]*RECEBIDAS[[#This Row],[Base Cal. INSS]]&gt;10,RECEBIDAS[[#This Row],[INSS]]*RECEBIDAS[[#This Row],[Base Cal. INSS]],0),0)</f>
        <v>0</v>
      </c>
      <c r="T82" s="28" t="str">
        <f t="shared" si="3"/>
        <v/>
      </c>
      <c r="U82" s="28">
        <f>IF(RECEBIDAS[[#This Row],[ISS]]&gt;0,RECEBIDAS[[#This Row],[ISS]]*RECEBIDAS[[#This Row],[Base Cal. ISS]],0)</f>
        <v>0</v>
      </c>
      <c r="V82" s="32"/>
      <c r="W82" s="32"/>
      <c r="X8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966</v>
      </c>
      <c r="Y82" s="72" t="str">
        <f>IF(RECEBIDAS[[#This Row],[IRRF]]=0,"-",IF(RECEBIDAS[[#This Row],[Emissão]]=0,"-",TEXT(RECEBIDAS[[#This Row],[Emissão]],"mm/aaaa")))</f>
        <v>-</v>
      </c>
      <c r="Z82" s="72" t="str">
        <f>IF(RECEBIDAS[[#This Row],[CSRF]]=0,"-",IF(RECEBIDAS[[#This Row],[Pagamentos]]=0,"FALTA DATA",TEXT(RECEBIDAS[[#This Row],[Pagamentos]],"mm/aaaa")))</f>
        <v>-</v>
      </c>
      <c r="AA82" s="65" t="str">
        <f>IF(RECEBIDAS[[#This Row],[INSS]]=0,"-",IF(RECEBIDAS[[#This Row],[Emissão]]=0,"-",TEXT(RECEBIDAS[[#This Row],[Emissão]],"mm/aaaa")))</f>
        <v>-</v>
      </c>
      <c r="AB82" s="31" t="str">
        <f>IF(RECEBIDAS[[#This Row],[ISS]]=0,"-",IF(RECEBIDAS[[#This Row],[Emissão]]=0,"-",TEXT(RECEBIDAS[[#This Row],[Emissão]],"mm/aaaa")))</f>
        <v>-</v>
      </c>
      <c r="AC82" s="72"/>
    </row>
    <row r="83" spans="1:29" ht="15.75" customHeight="1" x14ac:dyDescent="0.25">
      <c r="A83" s="66" t="s">
        <v>82</v>
      </c>
      <c r="B83" s="67" t="s">
        <v>153</v>
      </c>
      <c r="C83" s="79" t="s">
        <v>55</v>
      </c>
      <c r="D83" s="31" t="s">
        <v>56</v>
      </c>
      <c r="E83" s="31">
        <v>9882</v>
      </c>
      <c r="F83" s="16" t="s">
        <v>56</v>
      </c>
      <c r="G83" s="65">
        <v>45189</v>
      </c>
      <c r="H83" s="35">
        <v>45217</v>
      </c>
      <c r="I83" s="95">
        <v>897.26</v>
      </c>
      <c r="J83" s="64"/>
      <c r="K83" s="64"/>
      <c r="L83" s="64"/>
      <c r="M83" s="64"/>
      <c r="N83" s="25">
        <f>IF(RECEBIDAS[[#This Row],[IRRF]]*RECEBIDAS[[#This Row],[Valor Bruto]]&lt;10,0,RECEBIDAS[[#This Row],[IRRF]]*RECEBIDAS[[#This Row],[Valor Bruto]])</f>
        <v>0</v>
      </c>
      <c r="O83" s="31"/>
      <c r="P83" s="25">
        <f>IF(RECEBIDAS[[#This Row],[Valor Bruto]]&gt;215,RECEBIDAS[[#This Row],[Valor Bruto]]*RECEBIDAS[[#This Row],[CSRF]],0)</f>
        <v>0</v>
      </c>
      <c r="Q83" s="71"/>
      <c r="R83" s="32" t="str">
        <f t="shared" si="6"/>
        <v/>
      </c>
      <c r="S83" s="28">
        <f>IFERROR(IF(RECEBIDAS[[#This Row],[INSS]]*RECEBIDAS[[#This Row],[Base Cal. INSS]]&gt;10,RECEBIDAS[[#This Row],[INSS]]*RECEBIDAS[[#This Row],[Base Cal. INSS]],0),0)</f>
        <v>0</v>
      </c>
      <c r="T83" s="28" t="str">
        <f t="shared" si="3"/>
        <v/>
      </c>
      <c r="U83" s="28">
        <f>IF(RECEBIDAS[[#This Row],[ISS]]&gt;0,RECEBIDAS[[#This Row],[ISS]]*RECEBIDAS[[#This Row],[Base Cal. ISS]],0)</f>
        <v>0</v>
      </c>
      <c r="V83" s="32"/>
      <c r="W83" s="32"/>
      <c r="X8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897.26</v>
      </c>
      <c r="Y83" s="72" t="str">
        <f>IF(RECEBIDAS[[#This Row],[IRRF]]=0,"-",IF(RECEBIDAS[[#This Row],[Emissão]]=0,"-",TEXT(RECEBIDAS[[#This Row],[Emissão]],"mm/aaaa")))</f>
        <v>-</v>
      </c>
      <c r="Z83" s="72" t="str">
        <f>IF(RECEBIDAS[[#This Row],[CSRF]]=0,"-",IF(RECEBIDAS[[#This Row],[Pagamentos]]=0,"FALTA DATA",TEXT(RECEBIDAS[[#This Row],[Pagamentos]],"mm/aaaa")))</f>
        <v>-</v>
      </c>
      <c r="AA83" s="65" t="str">
        <f>IF(RECEBIDAS[[#This Row],[INSS]]=0,"-",IF(RECEBIDAS[[#This Row],[Emissão]]=0,"-",TEXT(RECEBIDAS[[#This Row],[Emissão]],"mm/aaaa")))</f>
        <v>-</v>
      </c>
      <c r="AB83" s="31" t="str">
        <f>IF(RECEBIDAS[[#This Row],[ISS]]=0,"-",IF(RECEBIDAS[[#This Row],[Emissão]]=0,"-",TEXT(RECEBIDAS[[#This Row],[Emissão]],"mm/aaaa")))</f>
        <v>-</v>
      </c>
      <c r="AC83" s="72"/>
    </row>
    <row r="84" spans="1:29" ht="15.75" customHeight="1" x14ac:dyDescent="0.25">
      <c r="A84" s="66" t="s">
        <v>127</v>
      </c>
      <c r="B84" s="67" t="s">
        <v>154</v>
      </c>
      <c r="C84" s="79" t="s">
        <v>55</v>
      </c>
      <c r="D84" s="31" t="s">
        <v>56</v>
      </c>
      <c r="E84" s="31">
        <v>71159</v>
      </c>
      <c r="F84" s="16" t="s">
        <v>56</v>
      </c>
      <c r="G84" s="65">
        <v>45189</v>
      </c>
      <c r="H84" s="35">
        <v>45217</v>
      </c>
      <c r="I84" s="95">
        <v>1077.06</v>
      </c>
      <c r="J84" s="64"/>
      <c r="K84" s="64"/>
      <c r="L84" s="64"/>
      <c r="M84" s="64"/>
      <c r="N84" s="25">
        <f>IF(RECEBIDAS[[#This Row],[IRRF]]*RECEBIDAS[[#This Row],[Valor Bruto]]&lt;10,0,RECEBIDAS[[#This Row],[IRRF]]*RECEBIDAS[[#This Row],[Valor Bruto]])</f>
        <v>0</v>
      </c>
      <c r="O84" s="31"/>
      <c r="P84" s="25">
        <f>IF(RECEBIDAS[[#This Row],[Valor Bruto]]&gt;215,RECEBIDAS[[#This Row],[Valor Bruto]]*RECEBIDAS[[#This Row],[CSRF]],0)</f>
        <v>0</v>
      </c>
      <c r="Q84" s="71"/>
      <c r="R84" s="32" t="str">
        <f t="shared" si="6"/>
        <v/>
      </c>
      <c r="S84" s="28">
        <f>IFERROR(IF(RECEBIDAS[[#This Row],[INSS]]*RECEBIDAS[[#This Row],[Base Cal. INSS]]&gt;10,RECEBIDAS[[#This Row],[INSS]]*RECEBIDAS[[#This Row],[Base Cal. INSS]],0),0)</f>
        <v>0</v>
      </c>
      <c r="T84" s="28" t="str">
        <f t="shared" si="3"/>
        <v/>
      </c>
      <c r="U84" s="28">
        <f>IF(RECEBIDAS[[#This Row],[ISS]]&gt;0,RECEBIDAS[[#This Row],[ISS]]*RECEBIDAS[[#This Row],[Base Cal. ISS]],0)</f>
        <v>0</v>
      </c>
      <c r="V84" s="32"/>
      <c r="W84" s="32"/>
      <c r="X8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1077.06</v>
      </c>
      <c r="Y84" s="72" t="str">
        <f>IF(RECEBIDAS[[#This Row],[IRRF]]=0,"-",IF(RECEBIDAS[[#This Row],[Emissão]]=0,"-",TEXT(RECEBIDAS[[#This Row],[Emissão]],"mm/aaaa")))</f>
        <v>-</v>
      </c>
      <c r="Z84" s="72" t="str">
        <f>IF(RECEBIDAS[[#This Row],[CSRF]]=0,"-",IF(RECEBIDAS[[#This Row],[Pagamentos]]=0,"FALTA DATA",TEXT(RECEBIDAS[[#This Row],[Pagamentos]],"mm/aaaa")))</f>
        <v>-</v>
      </c>
      <c r="AA84" s="65" t="str">
        <f>IF(RECEBIDAS[[#This Row],[INSS]]=0,"-",IF(RECEBIDAS[[#This Row],[Emissão]]=0,"-",TEXT(RECEBIDAS[[#This Row],[Emissão]],"mm/aaaa")))</f>
        <v>-</v>
      </c>
      <c r="AB84" s="31" t="str">
        <f>IF(RECEBIDAS[[#This Row],[ISS]]=0,"-",IF(RECEBIDAS[[#This Row],[Emissão]]=0,"-",TEXT(RECEBIDAS[[#This Row],[Emissão]],"mm/aaaa")))</f>
        <v>-</v>
      </c>
      <c r="AC84" s="72"/>
    </row>
    <row r="85" spans="1:29" ht="15.75" customHeight="1" x14ac:dyDescent="0.25">
      <c r="A85" s="70" t="s">
        <v>127</v>
      </c>
      <c r="B85" s="15" t="s">
        <v>154</v>
      </c>
      <c r="C85" s="79" t="s">
        <v>62</v>
      </c>
      <c r="D85" s="31" t="s">
        <v>56</v>
      </c>
      <c r="E85" s="31">
        <v>71160</v>
      </c>
      <c r="F85" s="16" t="s">
        <v>56</v>
      </c>
      <c r="G85" s="17">
        <v>45189</v>
      </c>
      <c r="H85" s="76">
        <v>45217</v>
      </c>
      <c r="I85" s="18">
        <v>2041.96</v>
      </c>
      <c r="J85" s="83"/>
      <c r="K85" s="83"/>
      <c r="L85" s="83"/>
      <c r="M85" s="83"/>
      <c r="N85" s="84">
        <f>IF(RECEBIDAS[[#This Row],[IRRF]]*RECEBIDAS[[#This Row],[Valor Bruto]]&lt;10,0,RECEBIDAS[[#This Row],[IRRF]]*RECEBIDAS[[#This Row],[Valor Bruto]])</f>
        <v>0</v>
      </c>
      <c r="O85" s="75"/>
      <c r="P85" s="84">
        <f>IF(RECEBIDAS[[#This Row],[Valor Bruto]]&gt;215,RECEBIDAS[[#This Row],[Valor Bruto]]*RECEBIDAS[[#This Row],[CSRF]],0)</f>
        <v>0</v>
      </c>
      <c r="Q85" s="85"/>
      <c r="R85" s="86" t="str">
        <f t="shared" si="6"/>
        <v/>
      </c>
      <c r="S85" s="87">
        <f>IFERROR(IF(RECEBIDAS[[#This Row],[INSS]]*RECEBIDAS[[#This Row],[Base Cal. INSS]]&gt;10,RECEBIDAS[[#This Row],[INSS]]*RECEBIDAS[[#This Row],[Base Cal. INSS]],0),0)</f>
        <v>0</v>
      </c>
      <c r="T85" s="87" t="str">
        <f t="shared" si="3"/>
        <v/>
      </c>
      <c r="U85" s="87">
        <f>IF(RECEBIDAS[[#This Row],[ISS]]&gt;0,RECEBIDAS[[#This Row],[ISS]]*RECEBIDAS[[#This Row],[Base Cal. ISS]],0)</f>
        <v>0</v>
      </c>
      <c r="V85" s="86"/>
      <c r="W85" s="86"/>
      <c r="X85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2041.96</v>
      </c>
      <c r="Y85" s="88" t="str">
        <f>IF(RECEBIDAS[[#This Row],[IRRF]]=0,"-",IF(RECEBIDAS[[#This Row],[Emissão]]=0,"-",TEXT(RECEBIDAS[[#This Row],[Emissão]],"mm/aaaa")))</f>
        <v>-</v>
      </c>
      <c r="Z85" s="88" t="str">
        <f>IF(RECEBIDAS[[#This Row],[CSRF]]=0,"-",IF(RECEBIDAS[[#This Row],[Pagamentos]]=0,"FALTA DATA",TEXT(RECEBIDAS[[#This Row],[Pagamentos]],"mm/aaaa")))</f>
        <v>-</v>
      </c>
      <c r="AA85" s="89" t="str">
        <f>IF(RECEBIDAS[[#This Row],[INSS]]=0,"-",IF(RECEBIDAS[[#This Row],[Emissão]]=0,"-",TEXT(RECEBIDAS[[#This Row],[Emissão]],"mm/aaaa")))</f>
        <v>-</v>
      </c>
      <c r="AB85" s="75" t="str">
        <f>IF(RECEBIDAS[[#This Row],[ISS]]=0,"-",IF(RECEBIDAS[[#This Row],[Emissão]]=0,"-",TEXT(RECEBIDAS[[#This Row],[Emissão]],"mm/aaaa")))</f>
        <v>-</v>
      </c>
      <c r="AC85" s="88"/>
    </row>
    <row r="86" spans="1:29" ht="15.75" customHeight="1" x14ac:dyDescent="0.25">
      <c r="A86" s="82" t="s">
        <v>128</v>
      </c>
      <c r="B86" s="68" t="s">
        <v>154</v>
      </c>
      <c r="C86" s="96" t="s">
        <v>62</v>
      </c>
      <c r="D86" s="75" t="s">
        <v>56</v>
      </c>
      <c r="E86" s="75">
        <v>71463</v>
      </c>
      <c r="F86" s="19" t="s">
        <v>56</v>
      </c>
      <c r="G86" s="69">
        <v>45189</v>
      </c>
      <c r="H86" s="76">
        <v>45217</v>
      </c>
      <c r="I86" s="77">
        <v>291.70999999999998</v>
      </c>
      <c r="J86" s="83"/>
      <c r="K86" s="83"/>
      <c r="L86" s="83"/>
      <c r="M86" s="83"/>
      <c r="N86" s="84">
        <f>IF(RECEBIDAS[[#This Row],[IRRF]]*RECEBIDAS[[#This Row],[Valor Bruto]]&lt;10,0,RECEBIDAS[[#This Row],[IRRF]]*RECEBIDAS[[#This Row],[Valor Bruto]])</f>
        <v>0</v>
      </c>
      <c r="O86" s="75"/>
      <c r="P86" s="84">
        <f>IF(RECEBIDAS[[#This Row],[Valor Bruto]]&gt;215,RECEBIDAS[[#This Row],[Valor Bruto]]*RECEBIDAS[[#This Row],[CSRF]],0)</f>
        <v>0</v>
      </c>
      <c r="Q86" s="85"/>
      <c r="R86" s="86" t="str">
        <f t="shared" si="6"/>
        <v/>
      </c>
      <c r="S86" s="87">
        <f>IFERROR(IF(RECEBIDAS[[#This Row],[INSS]]*RECEBIDAS[[#This Row],[Base Cal. INSS]]&gt;10,RECEBIDAS[[#This Row],[INSS]]*RECEBIDAS[[#This Row],[Base Cal. INSS]],0),0)</f>
        <v>0</v>
      </c>
      <c r="T86" s="87" t="str">
        <f t="shared" ref="T86:T114" si="7">IF(M86=0,"",I86)</f>
        <v/>
      </c>
      <c r="U86" s="87">
        <f>IF(RECEBIDAS[[#This Row],[ISS]]&gt;0,RECEBIDAS[[#This Row],[ISS]]*RECEBIDAS[[#This Row],[Base Cal. ISS]],0)</f>
        <v>0</v>
      </c>
      <c r="V86" s="86"/>
      <c r="W86" s="86"/>
      <c r="X86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291.70999999999998</v>
      </c>
      <c r="Y86" s="88" t="str">
        <f>IF(RECEBIDAS[[#This Row],[IRRF]]=0,"-",IF(RECEBIDAS[[#This Row],[Emissão]]=0,"-",TEXT(RECEBIDAS[[#This Row],[Emissão]],"mm/aaaa")))</f>
        <v>-</v>
      </c>
      <c r="Z86" s="88" t="str">
        <f>IF(RECEBIDAS[[#This Row],[CSRF]]=0,"-",IF(RECEBIDAS[[#This Row],[Pagamentos]]=0,"FALTA DATA",TEXT(RECEBIDAS[[#This Row],[Pagamentos]],"mm/aaaa")))</f>
        <v>-</v>
      </c>
      <c r="AA86" s="89" t="str">
        <f>IF(RECEBIDAS[[#This Row],[INSS]]=0,"-",IF(RECEBIDAS[[#This Row],[Emissão]]=0,"-",TEXT(RECEBIDAS[[#This Row],[Emissão]],"mm/aaaa")))</f>
        <v>-</v>
      </c>
      <c r="AB86" s="75" t="str">
        <f>IF(RECEBIDAS[[#This Row],[ISS]]=0,"-",IF(RECEBIDAS[[#This Row],[Emissão]]=0,"-",TEXT(RECEBIDAS[[#This Row],[Emissão]],"mm/aaaa")))</f>
        <v>-</v>
      </c>
      <c r="AC86" s="88"/>
    </row>
    <row r="87" spans="1:29" ht="15.75" customHeight="1" x14ac:dyDescent="0.25">
      <c r="A87" s="97" t="s">
        <v>128</v>
      </c>
      <c r="B87" s="90" t="s">
        <v>150</v>
      </c>
      <c r="C87" s="96" t="s">
        <v>55</v>
      </c>
      <c r="D87" s="75" t="s">
        <v>56</v>
      </c>
      <c r="E87" s="75">
        <v>71464</v>
      </c>
      <c r="F87" s="19" t="s">
        <v>56</v>
      </c>
      <c r="G87" s="89">
        <v>45189</v>
      </c>
      <c r="H87" s="76"/>
      <c r="I87" s="99">
        <v>21629.9</v>
      </c>
      <c r="J87" s="83"/>
      <c r="K87" s="83"/>
      <c r="L87" s="83"/>
      <c r="M87" s="83"/>
      <c r="N87" s="84">
        <f>IF(RECEBIDAS[[#This Row],[IRRF]]*RECEBIDAS[[#This Row],[Valor Bruto]]&lt;10,0,RECEBIDAS[[#This Row],[IRRF]]*RECEBIDAS[[#This Row],[Valor Bruto]])</f>
        <v>0</v>
      </c>
      <c r="O87" s="75"/>
      <c r="P87" s="84">
        <f>IF(RECEBIDAS[[#This Row],[Valor Bruto]]&gt;215,RECEBIDAS[[#This Row],[Valor Bruto]]*RECEBIDAS[[#This Row],[CSRF]],0)</f>
        <v>0</v>
      </c>
      <c r="Q87" s="85"/>
      <c r="R87" s="86" t="str">
        <f t="shared" si="6"/>
        <v/>
      </c>
      <c r="S87" s="87">
        <f>IFERROR(IF(RECEBIDAS[[#This Row],[INSS]]*RECEBIDAS[[#This Row],[Base Cal. INSS]]&gt;10,RECEBIDAS[[#This Row],[INSS]]*RECEBIDAS[[#This Row],[Base Cal. INSS]],0),0)</f>
        <v>0</v>
      </c>
      <c r="T87" s="87" t="str">
        <f t="shared" si="7"/>
        <v/>
      </c>
      <c r="U87" s="87">
        <f>IF(RECEBIDAS[[#This Row],[ISS]]&gt;0,RECEBIDAS[[#This Row],[ISS]]*RECEBIDAS[[#This Row],[Base Cal. ISS]],0)</f>
        <v>0</v>
      </c>
      <c r="V87" s="86"/>
      <c r="W87" s="86"/>
      <c r="X87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21629.9</v>
      </c>
      <c r="Y87" s="88" t="str">
        <f>IF(RECEBIDAS[[#This Row],[IRRF]]=0,"-",IF(RECEBIDAS[[#This Row],[Emissão]]=0,"-",TEXT(RECEBIDAS[[#This Row],[Emissão]],"mm/aaaa")))</f>
        <v>-</v>
      </c>
      <c r="Z87" s="88" t="str">
        <f>IF(RECEBIDAS[[#This Row],[CSRF]]=0,"-",IF(RECEBIDAS[[#This Row],[Pagamentos]]=0,"FALTA DATA",TEXT(RECEBIDAS[[#This Row],[Pagamentos]],"mm/aaaa")))</f>
        <v>-</v>
      </c>
      <c r="AA87" s="89" t="str">
        <f>IF(RECEBIDAS[[#This Row],[INSS]]=0,"-",IF(RECEBIDAS[[#This Row],[Emissão]]=0,"-",TEXT(RECEBIDAS[[#This Row],[Emissão]],"mm/aaaa")))</f>
        <v>-</v>
      </c>
      <c r="AB87" s="75" t="str">
        <f>IF(RECEBIDAS[[#This Row],[ISS]]=0,"-",IF(RECEBIDAS[[#This Row],[Emissão]]=0,"-",TEXT(RECEBIDAS[[#This Row],[Emissão]],"mm/aaaa")))</f>
        <v>-</v>
      </c>
      <c r="AC87" s="88"/>
    </row>
    <row r="88" spans="1:29" ht="15.75" customHeight="1" x14ac:dyDescent="0.25">
      <c r="A88" s="97" t="s">
        <v>129</v>
      </c>
      <c r="B88" s="90" t="s">
        <v>150</v>
      </c>
      <c r="C88" s="96" t="s">
        <v>55</v>
      </c>
      <c r="D88" s="75" t="s">
        <v>56</v>
      </c>
      <c r="E88" s="75">
        <v>591006</v>
      </c>
      <c r="F88" s="19" t="s">
        <v>56</v>
      </c>
      <c r="G88" s="89">
        <v>45189</v>
      </c>
      <c r="H88" s="76"/>
      <c r="I88" s="99">
        <v>3089.99</v>
      </c>
      <c r="J88" s="83"/>
      <c r="K88" s="83"/>
      <c r="L88" s="83"/>
      <c r="M88" s="83"/>
      <c r="N88" s="84">
        <f>IF(RECEBIDAS[[#This Row],[IRRF]]*RECEBIDAS[[#This Row],[Valor Bruto]]&lt;10,0,RECEBIDAS[[#This Row],[IRRF]]*RECEBIDAS[[#This Row],[Valor Bruto]])</f>
        <v>0</v>
      </c>
      <c r="O88" s="75"/>
      <c r="P88" s="84">
        <f>IF(RECEBIDAS[[#This Row],[Valor Bruto]]&gt;215,RECEBIDAS[[#This Row],[Valor Bruto]]*RECEBIDAS[[#This Row],[CSRF]],0)</f>
        <v>0</v>
      </c>
      <c r="Q88" s="85"/>
      <c r="R88" s="86" t="str">
        <f t="shared" si="6"/>
        <v/>
      </c>
      <c r="S88" s="87">
        <f>IFERROR(IF(RECEBIDAS[[#This Row],[INSS]]*RECEBIDAS[[#This Row],[Base Cal. INSS]]&gt;10,RECEBIDAS[[#This Row],[INSS]]*RECEBIDAS[[#This Row],[Base Cal. INSS]],0),0)</f>
        <v>0</v>
      </c>
      <c r="T88" s="87" t="str">
        <f t="shared" si="7"/>
        <v/>
      </c>
      <c r="U88" s="87">
        <f>IF(RECEBIDAS[[#This Row],[ISS]]&gt;0,RECEBIDAS[[#This Row],[ISS]]*RECEBIDAS[[#This Row],[Base Cal. ISS]],0)</f>
        <v>0</v>
      </c>
      <c r="V88" s="86"/>
      <c r="W88" s="86"/>
      <c r="X88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3089.99</v>
      </c>
      <c r="Y88" s="88" t="str">
        <f>IF(RECEBIDAS[[#This Row],[IRRF]]=0,"-",IF(RECEBIDAS[[#This Row],[Emissão]]=0,"-",TEXT(RECEBIDAS[[#This Row],[Emissão]],"mm/aaaa")))</f>
        <v>-</v>
      </c>
      <c r="Z88" s="88" t="str">
        <f>IF(RECEBIDAS[[#This Row],[CSRF]]=0,"-",IF(RECEBIDAS[[#This Row],[Pagamentos]]=0,"FALTA DATA",TEXT(RECEBIDAS[[#This Row],[Pagamentos]],"mm/aaaa")))</f>
        <v>-</v>
      </c>
      <c r="AA88" s="89" t="str">
        <f>IF(RECEBIDAS[[#This Row],[INSS]]=0,"-",IF(RECEBIDAS[[#This Row],[Emissão]]=0,"-",TEXT(RECEBIDAS[[#This Row],[Emissão]],"mm/aaaa")))</f>
        <v>-</v>
      </c>
      <c r="AB88" s="75" t="str">
        <f>IF(RECEBIDAS[[#This Row],[ISS]]=0,"-",IF(RECEBIDAS[[#This Row],[Emissão]]=0,"-",TEXT(RECEBIDAS[[#This Row],[Emissão]],"mm/aaaa")))</f>
        <v>-</v>
      </c>
      <c r="AC88" s="88"/>
    </row>
    <row r="89" spans="1:29" ht="15.75" customHeight="1" x14ac:dyDescent="0.25">
      <c r="A89" s="82" t="s">
        <v>130</v>
      </c>
      <c r="B89" s="68" t="s">
        <v>146</v>
      </c>
      <c r="C89" s="96" t="s">
        <v>38</v>
      </c>
      <c r="D89" s="75" t="s">
        <v>61</v>
      </c>
      <c r="E89" s="75">
        <v>18012</v>
      </c>
      <c r="F89" s="19" t="s">
        <v>43</v>
      </c>
      <c r="G89" s="69">
        <v>45189</v>
      </c>
      <c r="H89" s="110">
        <v>45204</v>
      </c>
      <c r="I89" s="77">
        <v>933.96</v>
      </c>
      <c r="J89" s="83">
        <v>1.4999999999999999E-2</v>
      </c>
      <c r="K89" s="83">
        <v>4.65E-2</v>
      </c>
      <c r="L89" s="83"/>
      <c r="M89" s="83"/>
      <c r="N89" s="84">
        <f>IF(RECEBIDAS[[#This Row],[IRRF]]*RECEBIDAS[[#This Row],[Valor Bruto]]&lt;10,0,RECEBIDAS[[#This Row],[IRRF]]*RECEBIDAS[[#This Row],[Valor Bruto]])</f>
        <v>14.009399999999999</v>
      </c>
      <c r="O89" s="75">
        <v>1708</v>
      </c>
      <c r="P89" s="84">
        <f>IF(RECEBIDAS[[#This Row],[Valor Bruto]]&gt;215,RECEBIDAS[[#This Row],[Valor Bruto]]*RECEBIDAS[[#This Row],[CSRF]],0)</f>
        <v>43.429140000000004</v>
      </c>
      <c r="Q89" s="85">
        <v>5952</v>
      </c>
      <c r="R89" s="86" t="str">
        <f t="shared" si="6"/>
        <v/>
      </c>
      <c r="S89" s="87">
        <f>IFERROR(IF(RECEBIDAS[[#This Row],[INSS]]*RECEBIDAS[[#This Row],[Base Cal. INSS]]&gt;10,RECEBIDAS[[#This Row],[INSS]]*RECEBIDAS[[#This Row],[Base Cal. INSS]],0),0)</f>
        <v>0</v>
      </c>
      <c r="T89" s="87" t="str">
        <f t="shared" si="7"/>
        <v/>
      </c>
      <c r="U89" s="87">
        <f>IF(RECEBIDAS[[#This Row],[ISS]]&gt;0,RECEBIDAS[[#This Row],[ISS]]*RECEBIDAS[[#This Row],[Base Cal. ISS]],0)</f>
        <v>0</v>
      </c>
      <c r="V89" s="86"/>
      <c r="W89" s="86"/>
      <c r="X89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876.52146000000005</v>
      </c>
      <c r="Y89" s="88" t="str">
        <f>IF(RECEBIDAS[[#This Row],[IRRF]]=0,"-",IF(RECEBIDAS[[#This Row],[Emissão]]=0,"-",TEXT(RECEBIDAS[[#This Row],[Emissão]],"mm/aaaa")))</f>
        <v>09/2023</v>
      </c>
      <c r="Z89" s="88" t="str">
        <f>IF(RECEBIDAS[[#This Row],[CSRF]]=0,"-",IF(RECEBIDAS[[#This Row],[Pagamentos]]=0,"FALTA DATA",TEXT(RECEBIDAS[[#This Row],[Pagamentos]],"mm/aaaa")))</f>
        <v>10/2023</v>
      </c>
      <c r="AA89" s="89" t="str">
        <f>IF(RECEBIDAS[[#This Row],[INSS]]=0,"-",IF(RECEBIDAS[[#This Row],[Emissão]]=0,"-",TEXT(RECEBIDAS[[#This Row],[Emissão]],"mm/aaaa")))</f>
        <v>-</v>
      </c>
      <c r="AB89" s="75" t="str">
        <f>IF(RECEBIDAS[[#This Row],[ISS]]=0,"-",IF(RECEBIDAS[[#This Row],[Emissão]]=0,"-",TEXT(RECEBIDAS[[#This Row],[Emissão]],"mm/aaaa")))</f>
        <v>-</v>
      </c>
      <c r="AC89" s="88"/>
    </row>
    <row r="90" spans="1:29" ht="15.75" customHeight="1" x14ac:dyDescent="0.25">
      <c r="A90" s="66" t="s">
        <v>84</v>
      </c>
      <c r="B90" s="67" t="s">
        <v>151</v>
      </c>
      <c r="C90" s="96" t="s">
        <v>55</v>
      </c>
      <c r="D90" s="31" t="s">
        <v>56</v>
      </c>
      <c r="E90" s="31">
        <v>45765</v>
      </c>
      <c r="F90" s="16" t="s">
        <v>56</v>
      </c>
      <c r="G90" s="65">
        <v>45190</v>
      </c>
      <c r="H90" s="35">
        <v>45218</v>
      </c>
      <c r="I90" s="95">
        <v>1278</v>
      </c>
      <c r="J90" s="64"/>
      <c r="K90" s="64"/>
      <c r="L90" s="64"/>
      <c r="M90" s="64"/>
      <c r="N90" s="25">
        <f>IF(RECEBIDAS[[#This Row],[IRRF]]*RECEBIDAS[[#This Row],[Valor Bruto]]&lt;10,0,RECEBIDAS[[#This Row],[IRRF]]*RECEBIDAS[[#This Row],[Valor Bruto]])</f>
        <v>0</v>
      </c>
      <c r="O90" s="31"/>
      <c r="P90" s="25">
        <f>IF(RECEBIDAS[[#This Row],[Valor Bruto]]&gt;215,RECEBIDAS[[#This Row],[Valor Bruto]]*RECEBIDAS[[#This Row],[CSRF]],0)</f>
        <v>0</v>
      </c>
      <c r="Q90" s="71"/>
      <c r="R90" s="32" t="str">
        <f t="shared" si="6"/>
        <v/>
      </c>
      <c r="S90" s="28">
        <f>IFERROR(IF(RECEBIDAS[[#This Row],[INSS]]*RECEBIDAS[[#This Row],[Base Cal. INSS]]&gt;10,RECEBIDAS[[#This Row],[INSS]]*RECEBIDAS[[#This Row],[Base Cal. INSS]],0),0)</f>
        <v>0</v>
      </c>
      <c r="T90" s="28" t="str">
        <f t="shared" si="7"/>
        <v/>
      </c>
      <c r="U90" s="28">
        <f>IF(RECEBIDAS[[#This Row],[ISS]]&gt;0,RECEBIDAS[[#This Row],[ISS]]*RECEBIDAS[[#This Row],[Base Cal. ISS]],0)</f>
        <v>0</v>
      </c>
      <c r="V90" s="32"/>
      <c r="W90" s="32"/>
      <c r="X9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1278</v>
      </c>
      <c r="Y90" s="72" t="str">
        <f>IF(RECEBIDAS[[#This Row],[IRRF]]=0,"-",IF(RECEBIDAS[[#This Row],[Emissão]]=0,"-",TEXT(RECEBIDAS[[#This Row],[Emissão]],"mm/aaaa")))</f>
        <v>-</v>
      </c>
      <c r="Z90" s="72" t="str">
        <f>IF(RECEBIDAS[[#This Row],[CSRF]]=0,"-",IF(RECEBIDAS[[#This Row],[Pagamentos]]=0,"FALTA DATA",TEXT(RECEBIDAS[[#This Row],[Pagamentos]],"mm/aaaa")))</f>
        <v>-</v>
      </c>
      <c r="AA90" s="65" t="str">
        <f>IF(RECEBIDAS[[#This Row],[INSS]]=0,"-",IF(RECEBIDAS[[#This Row],[Emissão]]=0,"-",TEXT(RECEBIDAS[[#This Row],[Emissão]],"mm/aaaa")))</f>
        <v>-</v>
      </c>
      <c r="AB90" s="31" t="str">
        <f>IF(RECEBIDAS[[#This Row],[ISS]]=0,"-",IF(RECEBIDAS[[#This Row],[Emissão]]=0,"-",TEXT(RECEBIDAS[[#This Row],[Emissão]],"mm/aaaa")))</f>
        <v>-</v>
      </c>
      <c r="AC90" s="72"/>
    </row>
    <row r="91" spans="1:29" ht="15.75" customHeight="1" x14ac:dyDescent="0.25">
      <c r="A91" s="66" t="s">
        <v>125</v>
      </c>
      <c r="B91" s="67" t="s">
        <v>148</v>
      </c>
      <c r="C91" s="96" t="s">
        <v>55</v>
      </c>
      <c r="D91" s="31" t="s">
        <v>56</v>
      </c>
      <c r="E91" s="31">
        <v>47700</v>
      </c>
      <c r="F91" s="16" t="s">
        <v>56</v>
      </c>
      <c r="G91" s="65">
        <v>45190</v>
      </c>
      <c r="H91" s="35"/>
      <c r="I91" s="95">
        <v>29165</v>
      </c>
      <c r="J91" s="64"/>
      <c r="K91" s="64"/>
      <c r="L91" s="64"/>
      <c r="M91" s="64"/>
      <c r="N91" s="25">
        <f>IF(RECEBIDAS[[#This Row],[IRRF]]*RECEBIDAS[[#This Row],[Valor Bruto]]&lt;10,0,RECEBIDAS[[#This Row],[IRRF]]*RECEBIDAS[[#This Row],[Valor Bruto]])</f>
        <v>0</v>
      </c>
      <c r="O91" s="31"/>
      <c r="P91" s="25">
        <f>IF(RECEBIDAS[[#This Row],[Valor Bruto]]&gt;215,RECEBIDAS[[#This Row],[Valor Bruto]]*RECEBIDAS[[#This Row],[CSRF]],0)</f>
        <v>0</v>
      </c>
      <c r="Q91" s="71"/>
      <c r="R91" s="32" t="str">
        <f t="shared" si="6"/>
        <v/>
      </c>
      <c r="S91" s="28">
        <f>IFERROR(IF(RECEBIDAS[[#This Row],[INSS]]*RECEBIDAS[[#This Row],[Base Cal. INSS]]&gt;10,RECEBIDAS[[#This Row],[INSS]]*RECEBIDAS[[#This Row],[Base Cal. INSS]],0),0)</f>
        <v>0</v>
      </c>
      <c r="T91" s="28" t="str">
        <f t="shared" si="7"/>
        <v/>
      </c>
      <c r="U91" s="28">
        <f>IF(RECEBIDAS[[#This Row],[ISS]]&gt;0,RECEBIDAS[[#This Row],[ISS]]*RECEBIDAS[[#This Row],[Base Cal. ISS]],0)</f>
        <v>0</v>
      </c>
      <c r="V91" s="32"/>
      <c r="W91" s="32"/>
      <c r="X9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29165</v>
      </c>
      <c r="Y91" s="72" t="str">
        <f>IF(RECEBIDAS[[#This Row],[IRRF]]=0,"-",IF(RECEBIDAS[[#This Row],[Emissão]]=0,"-",TEXT(RECEBIDAS[[#This Row],[Emissão]],"mm/aaaa")))</f>
        <v>-</v>
      </c>
      <c r="Z91" s="72" t="str">
        <f>IF(RECEBIDAS[[#This Row],[CSRF]]=0,"-",IF(RECEBIDAS[[#This Row],[Pagamentos]]=0,"FALTA DATA",TEXT(RECEBIDAS[[#This Row],[Pagamentos]],"mm/aaaa")))</f>
        <v>-</v>
      </c>
      <c r="AA91" s="65" t="str">
        <f>IF(RECEBIDAS[[#This Row],[INSS]]=0,"-",IF(RECEBIDAS[[#This Row],[Emissão]]=0,"-",TEXT(RECEBIDAS[[#This Row],[Emissão]],"mm/aaaa")))</f>
        <v>-</v>
      </c>
      <c r="AB91" s="31" t="str">
        <f>IF(RECEBIDAS[[#This Row],[ISS]]=0,"-",IF(RECEBIDAS[[#This Row],[Emissão]]=0,"-",TEXT(RECEBIDAS[[#This Row],[Emissão]],"mm/aaaa")))</f>
        <v>-</v>
      </c>
      <c r="AC91" s="72"/>
    </row>
    <row r="92" spans="1:29" ht="15.75" customHeight="1" x14ac:dyDescent="0.25">
      <c r="A92" s="66" t="s">
        <v>131</v>
      </c>
      <c r="B92" s="67" t="s">
        <v>138</v>
      </c>
      <c r="C92" s="96" t="s">
        <v>55</v>
      </c>
      <c r="D92" s="31" t="s">
        <v>56</v>
      </c>
      <c r="E92" s="31">
        <v>174768</v>
      </c>
      <c r="F92" s="16" t="s">
        <v>56</v>
      </c>
      <c r="G92" s="65">
        <v>45190</v>
      </c>
      <c r="H92" s="35"/>
      <c r="I92" s="95">
        <v>69707.070000000007</v>
      </c>
      <c r="J92" s="64"/>
      <c r="K92" s="64"/>
      <c r="L92" s="64"/>
      <c r="M92" s="64"/>
      <c r="N92" s="25">
        <f>IF(RECEBIDAS[[#This Row],[IRRF]]*RECEBIDAS[[#This Row],[Valor Bruto]]&lt;10,0,RECEBIDAS[[#This Row],[IRRF]]*RECEBIDAS[[#This Row],[Valor Bruto]])</f>
        <v>0</v>
      </c>
      <c r="O92" s="31"/>
      <c r="P92" s="25">
        <f>IF(RECEBIDAS[[#This Row],[Valor Bruto]]&gt;215,RECEBIDAS[[#This Row],[Valor Bruto]]*RECEBIDAS[[#This Row],[CSRF]],0)</f>
        <v>0</v>
      </c>
      <c r="Q92" s="71"/>
      <c r="R92" s="32" t="str">
        <f t="shared" si="6"/>
        <v/>
      </c>
      <c r="S92" s="28">
        <f>IFERROR(IF(RECEBIDAS[[#This Row],[INSS]]*RECEBIDAS[[#This Row],[Base Cal. INSS]]&gt;10,RECEBIDAS[[#This Row],[INSS]]*RECEBIDAS[[#This Row],[Base Cal. INSS]],0),0)</f>
        <v>0</v>
      </c>
      <c r="T92" s="28" t="str">
        <f t="shared" si="7"/>
        <v/>
      </c>
      <c r="U92" s="28">
        <f>IF(RECEBIDAS[[#This Row],[ISS]]&gt;0,RECEBIDAS[[#This Row],[ISS]]*RECEBIDAS[[#This Row],[Base Cal. ISS]],0)</f>
        <v>0</v>
      </c>
      <c r="V92" s="32"/>
      <c r="W92" s="32"/>
      <c r="X9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69707.070000000007</v>
      </c>
      <c r="Y92" s="72" t="str">
        <f>IF(RECEBIDAS[[#This Row],[IRRF]]=0,"-",IF(RECEBIDAS[[#This Row],[Emissão]]=0,"-",TEXT(RECEBIDAS[[#This Row],[Emissão]],"mm/aaaa")))</f>
        <v>-</v>
      </c>
      <c r="Z92" s="72" t="str">
        <f>IF(RECEBIDAS[[#This Row],[CSRF]]=0,"-",IF(RECEBIDAS[[#This Row],[Pagamentos]]=0,"FALTA DATA",TEXT(RECEBIDAS[[#This Row],[Pagamentos]],"mm/aaaa")))</f>
        <v>-</v>
      </c>
      <c r="AA92" s="65" t="str">
        <f>IF(RECEBIDAS[[#This Row],[INSS]]=0,"-",IF(RECEBIDAS[[#This Row],[Emissão]]=0,"-",TEXT(RECEBIDAS[[#This Row],[Emissão]],"mm/aaaa")))</f>
        <v>-</v>
      </c>
      <c r="AB92" s="31" t="str">
        <f>IF(RECEBIDAS[[#This Row],[ISS]]=0,"-",IF(RECEBIDAS[[#This Row],[Emissão]]=0,"-",TEXT(RECEBIDAS[[#This Row],[Emissão]],"mm/aaaa")))</f>
        <v>-</v>
      </c>
      <c r="AC92" s="72"/>
    </row>
    <row r="93" spans="1:29" ht="15.75" customHeight="1" x14ac:dyDescent="0.25">
      <c r="A93" s="66" t="s">
        <v>90</v>
      </c>
      <c r="B93" s="67" t="s">
        <v>138</v>
      </c>
      <c r="C93" s="96" t="s">
        <v>55</v>
      </c>
      <c r="D93" s="31" t="s">
        <v>56</v>
      </c>
      <c r="E93" s="31">
        <v>661651</v>
      </c>
      <c r="F93" s="16" t="s">
        <v>56</v>
      </c>
      <c r="G93" s="65">
        <v>45190</v>
      </c>
      <c r="H93" s="35">
        <v>45211</v>
      </c>
      <c r="I93" s="95">
        <v>8420.58</v>
      </c>
      <c r="J93" s="64"/>
      <c r="K93" s="64"/>
      <c r="L93" s="64"/>
      <c r="M93" s="64"/>
      <c r="N93" s="25">
        <f>IF(RECEBIDAS[[#This Row],[IRRF]]*RECEBIDAS[[#This Row],[Valor Bruto]]&lt;10,0,RECEBIDAS[[#This Row],[IRRF]]*RECEBIDAS[[#This Row],[Valor Bruto]])</f>
        <v>0</v>
      </c>
      <c r="O93" s="31"/>
      <c r="P93" s="25">
        <f>IF(RECEBIDAS[[#This Row],[Valor Bruto]]&gt;215,RECEBIDAS[[#This Row],[Valor Bruto]]*RECEBIDAS[[#This Row],[CSRF]],0)</f>
        <v>0</v>
      </c>
      <c r="Q93" s="71"/>
      <c r="R93" s="32" t="str">
        <f t="shared" si="6"/>
        <v/>
      </c>
      <c r="S93" s="28">
        <f>IFERROR(IF(RECEBIDAS[[#This Row],[INSS]]*RECEBIDAS[[#This Row],[Base Cal. INSS]]&gt;10,RECEBIDAS[[#This Row],[INSS]]*RECEBIDAS[[#This Row],[Base Cal. INSS]],0),0)</f>
        <v>0</v>
      </c>
      <c r="T93" s="28" t="str">
        <f t="shared" si="7"/>
        <v/>
      </c>
      <c r="U93" s="28">
        <f>IF(RECEBIDAS[[#This Row],[ISS]]&gt;0,RECEBIDAS[[#This Row],[ISS]]*RECEBIDAS[[#This Row],[Base Cal. ISS]],0)</f>
        <v>0</v>
      </c>
      <c r="V93" s="32"/>
      <c r="W93" s="32"/>
      <c r="X9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8420.58</v>
      </c>
      <c r="Y93" s="72" t="str">
        <f>IF(RECEBIDAS[[#This Row],[IRRF]]=0,"-",IF(RECEBIDAS[[#This Row],[Emissão]]=0,"-",TEXT(RECEBIDAS[[#This Row],[Emissão]],"mm/aaaa")))</f>
        <v>-</v>
      </c>
      <c r="Z93" s="72" t="str">
        <f>IF(RECEBIDAS[[#This Row],[CSRF]]=0,"-",IF(RECEBIDAS[[#This Row],[Pagamentos]]=0,"FALTA DATA",TEXT(RECEBIDAS[[#This Row],[Pagamentos]],"mm/aaaa")))</f>
        <v>-</v>
      </c>
      <c r="AA93" s="65" t="str">
        <f>IF(RECEBIDAS[[#This Row],[INSS]]=0,"-",IF(RECEBIDAS[[#This Row],[Emissão]]=0,"-",TEXT(RECEBIDAS[[#This Row],[Emissão]],"mm/aaaa")))</f>
        <v>-</v>
      </c>
      <c r="AB93" s="31" t="str">
        <f>IF(RECEBIDAS[[#This Row],[ISS]]=0,"-",IF(RECEBIDAS[[#This Row],[Emissão]]=0,"-",TEXT(RECEBIDAS[[#This Row],[Emissão]],"mm/aaaa")))</f>
        <v>-</v>
      </c>
      <c r="AC93" s="72"/>
    </row>
    <row r="94" spans="1:29" ht="15.75" customHeight="1" x14ac:dyDescent="0.25">
      <c r="A94" s="66" t="s">
        <v>124</v>
      </c>
      <c r="B94" s="67" t="s">
        <v>137</v>
      </c>
      <c r="C94" s="79" t="s">
        <v>55</v>
      </c>
      <c r="D94" s="31" t="s">
        <v>56</v>
      </c>
      <c r="E94" s="31">
        <v>753</v>
      </c>
      <c r="F94" s="16" t="s">
        <v>56</v>
      </c>
      <c r="G94" s="65">
        <v>45191</v>
      </c>
      <c r="H94" s="35"/>
      <c r="I94" s="95">
        <v>77440.759999999995</v>
      </c>
      <c r="J94" s="64"/>
      <c r="K94" s="64"/>
      <c r="L94" s="64"/>
      <c r="M94" s="64"/>
      <c r="N94" s="25">
        <f>IF(RECEBIDAS[[#This Row],[IRRF]]*RECEBIDAS[[#This Row],[Valor Bruto]]&lt;10,0,RECEBIDAS[[#This Row],[IRRF]]*RECEBIDAS[[#This Row],[Valor Bruto]])</f>
        <v>0</v>
      </c>
      <c r="O94" s="31"/>
      <c r="P94" s="25">
        <f>IF(RECEBIDAS[[#This Row],[Valor Bruto]]&gt;215,RECEBIDAS[[#This Row],[Valor Bruto]]*RECEBIDAS[[#This Row],[CSRF]],0)</f>
        <v>0</v>
      </c>
      <c r="Q94" s="71"/>
      <c r="R94" s="32" t="str">
        <f t="shared" si="6"/>
        <v/>
      </c>
      <c r="S94" s="28">
        <f>IFERROR(IF(RECEBIDAS[[#This Row],[INSS]]*RECEBIDAS[[#This Row],[Base Cal. INSS]]&gt;10,RECEBIDAS[[#This Row],[INSS]]*RECEBIDAS[[#This Row],[Base Cal. INSS]],0),0)</f>
        <v>0</v>
      </c>
      <c r="T94" s="28" t="str">
        <f t="shared" si="7"/>
        <v/>
      </c>
      <c r="U94" s="28">
        <f>IF(RECEBIDAS[[#This Row],[ISS]]&gt;0,RECEBIDAS[[#This Row],[ISS]]*RECEBIDAS[[#This Row],[Base Cal. ISS]],0)</f>
        <v>0</v>
      </c>
      <c r="V94" s="32"/>
      <c r="W94" s="32"/>
      <c r="X9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77440.759999999995</v>
      </c>
      <c r="Y94" s="72" t="str">
        <f>IF(RECEBIDAS[[#This Row],[IRRF]]=0,"-",IF(RECEBIDAS[[#This Row],[Emissão]]=0,"-",TEXT(RECEBIDAS[[#This Row],[Emissão]],"mm/aaaa")))</f>
        <v>-</v>
      </c>
      <c r="Z94" s="72" t="str">
        <f>IF(RECEBIDAS[[#This Row],[CSRF]]=0,"-",IF(RECEBIDAS[[#This Row],[Pagamentos]]=0,"FALTA DATA",TEXT(RECEBIDAS[[#This Row],[Pagamentos]],"mm/aaaa")))</f>
        <v>-</v>
      </c>
      <c r="AA94" s="65" t="str">
        <f>IF(RECEBIDAS[[#This Row],[INSS]]=0,"-",IF(RECEBIDAS[[#This Row],[Emissão]]=0,"-",TEXT(RECEBIDAS[[#This Row],[Emissão]],"mm/aaaa")))</f>
        <v>-</v>
      </c>
      <c r="AB94" s="31" t="str">
        <f>IF(RECEBIDAS[[#This Row],[ISS]]=0,"-",IF(RECEBIDAS[[#This Row],[Emissão]]=0,"-",TEXT(RECEBIDAS[[#This Row],[Emissão]],"mm/aaaa")))</f>
        <v>-</v>
      </c>
      <c r="AC94" s="72"/>
    </row>
    <row r="95" spans="1:29" ht="15.75" customHeight="1" x14ac:dyDescent="0.25">
      <c r="A95" s="70" t="s">
        <v>121</v>
      </c>
      <c r="B95" s="15" t="s">
        <v>137</v>
      </c>
      <c r="C95" s="79" t="s">
        <v>38</v>
      </c>
      <c r="D95" s="31" t="s">
        <v>61</v>
      </c>
      <c r="E95" s="31">
        <v>2504</v>
      </c>
      <c r="F95" s="16" t="s">
        <v>46</v>
      </c>
      <c r="G95" s="17">
        <v>45194</v>
      </c>
      <c r="H95" s="108">
        <v>45194</v>
      </c>
      <c r="I95" s="18">
        <v>520.53</v>
      </c>
      <c r="J95" s="64">
        <v>1.4999999999999999E-2</v>
      </c>
      <c r="K95" s="64"/>
      <c r="L95" s="64"/>
      <c r="M95" s="64"/>
      <c r="N95" s="25">
        <v>7.81</v>
      </c>
      <c r="O95" s="31">
        <v>8045</v>
      </c>
      <c r="P95" s="25">
        <f>IF(RECEBIDAS[[#This Row],[Valor Bruto]]&gt;215,RECEBIDAS[[#This Row],[Valor Bruto]]*RECEBIDAS[[#This Row],[CSRF]],0)</f>
        <v>0</v>
      </c>
      <c r="Q95" s="71"/>
      <c r="R95" s="32" t="str">
        <f t="shared" si="6"/>
        <v/>
      </c>
      <c r="S95" s="28">
        <f>IFERROR(IF(RECEBIDAS[[#This Row],[INSS]]*RECEBIDAS[[#This Row],[Base Cal. INSS]]&gt;10,RECEBIDAS[[#This Row],[INSS]]*RECEBIDAS[[#This Row],[Base Cal. INSS]],0),0)</f>
        <v>0</v>
      </c>
      <c r="T95" s="28" t="str">
        <f t="shared" si="7"/>
        <v/>
      </c>
      <c r="U95" s="28">
        <f>IF(RECEBIDAS[[#This Row],[ISS]]&gt;0,RECEBIDAS[[#This Row],[ISS]]*RECEBIDAS[[#This Row],[Base Cal. ISS]],0)</f>
        <v>0</v>
      </c>
      <c r="V95" s="32"/>
      <c r="W95" s="32"/>
      <c r="X9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512.72</v>
      </c>
      <c r="Y95" s="72" t="str">
        <f>IF(RECEBIDAS[[#This Row],[IRRF]]=0,"-",IF(RECEBIDAS[[#This Row],[Emissão]]=0,"-",TEXT(RECEBIDAS[[#This Row],[Emissão]],"mm/aaaa")))</f>
        <v>09/2023</v>
      </c>
      <c r="Z95" s="72" t="str">
        <f>IF(RECEBIDAS[[#This Row],[CSRF]]=0,"-",IF(RECEBIDAS[[#This Row],[Pagamentos]]=0,"FALTA DATA",TEXT(RECEBIDAS[[#This Row],[Pagamentos]],"mm/aaaa")))</f>
        <v>-</v>
      </c>
      <c r="AA95" s="65" t="str">
        <f>IF(RECEBIDAS[[#This Row],[INSS]]=0,"-",IF(RECEBIDAS[[#This Row],[Emissão]]=0,"-",TEXT(RECEBIDAS[[#This Row],[Emissão]],"mm/aaaa")))</f>
        <v>-</v>
      </c>
      <c r="AB95" s="31" t="str">
        <f>IF(RECEBIDAS[[#This Row],[ISS]]=0,"-",IF(RECEBIDAS[[#This Row],[Emissão]]=0,"-",TEXT(RECEBIDAS[[#This Row],[Emissão]],"mm/aaaa")))</f>
        <v>-</v>
      </c>
      <c r="AC95" s="72"/>
    </row>
    <row r="96" spans="1:29" ht="15.75" customHeight="1" x14ac:dyDescent="0.25">
      <c r="A96" s="70" t="s">
        <v>125</v>
      </c>
      <c r="B96" s="119" t="s">
        <v>157</v>
      </c>
      <c r="C96" s="79" t="s">
        <v>38</v>
      </c>
      <c r="D96" s="31" t="s">
        <v>61</v>
      </c>
      <c r="E96" s="31">
        <v>36036</v>
      </c>
      <c r="F96" s="16" t="s">
        <v>45</v>
      </c>
      <c r="G96" s="17">
        <v>45194</v>
      </c>
      <c r="H96" s="108">
        <v>45212</v>
      </c>
      <c r="I96" s="18">
        <v>14760</v>
      </c>
      <c r="J96" s="64">
        <v>1.4999999999999999E-2</v>
      </c>
      <c r="K96" s="64">
        <v>4.65E-2</v>
      </c>
      <c r="L96" s="64">
        <v>0.11</v>
      </c>
      <c r="M96" s="64">
        <v>0.02</v>
      </c>
      <c r="N96" s="25">
        <f>IF(RECEBIDAS[[#This Row],[IRRF]]*RECEBIDAS[[#This Row],[Valor Bruto]]&lt;10,0,RECEBIDAS[[#This Row],[IRRF]]*RECEBIDAS[[#This Row],[Valor Bruto]])</f>
        <v>221.4</v>
      </c>
      <c r="O96" s="31">
        <v>1708</v>
      </c>
      <c r="P96" s="25">
        <f>IF(RECEBIDAS[[#This Row],[Valor Bruto]]&gt;215,RECEBIDAS[[#This Row],[Valor Bruto]]*RECEBIDAS[[#This Row],[CSRF]],0)</f>
        <v>686.34</v>
      </c>
      <c r="Q96" s="71">
        <v>5952</v>
      </c>
      <c r="R96" s="32">
        <f t="shared" si="6"/>
        <v>14760</v>
      </c>
      <c r="S96" s="28">
        <f>IFERROR(IF(RECEBIDAS[[#This Row],[INSS]]*RECEBIDAS[[#This Row],[Base Cal. INSS]]&gt;10,RECEBIDAS[[#This Row],[INSS]]*RECEBIDAS[[#This Row],[Base Cal. INSS]],0),0)</f>
        <v>1623.6</v>
      </c>
      <c r="T96" s="28">
        <f t="shared" si="7"/>
        <v>14760</v>
      </c>
      <c r="U96" s="28">
        <f>IF(RECEBIDAS[[#This Row],[ISS]]&gt;0,RECEBIDAS[[#This Row],[ISS]]*RECEBIDAS[[#This Row],[Base Cal. ISS]],0)</f>
        <v>295.2</v>
      </c>
      <c r="V96" s="32"/>
      <c r="W96" s="32">
        <v>738</v>
      </c>
      <c r="X9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11195.46</v>
      </c>
      <c r="Y96" s="72" t="str">
        <f>IF(RECEBIDAS[[#This Row],[IRRF]]=0,"-",IF(RECEBIDAS[[#This Row],[Emissão]]=0,"-",TEXT(RECEBIDAS[[#This Row],[Emissão]],"mm/aaaa")))</f>
        <v>09/2023</v>
      </c>
      <c r="Z96" s="72" t="str">
        <f>IF(RECEBIDAS[[#This Row],[CSRF]]=0,"-",IF(RECEBIDAS[[#This Row],[Pagamentos]]=0,"FALTA DATA",TEXT(RECEBIDAS[[#This Row],[Pagamentos]],"mm/aaaa")))</f>
        <v>10/2023</v>
      </c>
      <c r="AA96" s="65" t="str">
        <f>IF(RECEBIDAS[[#This Row],[INSS]]=0,"-",IF(RECEBIDAS[[#This Row],[Emissão]]=0,"-",TEXT(RECEBIDAS[[#This Row],[Emissão]],"mm/aaaa")))</f>
        <v>09/2023</v>
      </c>
      <c r="AB96" s="31" t="str">
        <f>IF(RECEBIDAS[[#This Row],[ISS]]=0,"-",IF(RECEBIDAS[[#This Row],[Emissão]]=0,"-",TEXT(RECEBIDAS[[#This Row],[Emissão]],"mm/aaaa")))</f>
        <v>09/2023</v>
      </c>
      <c r="AC96" s="72"/>
    </row>
    <row r="97" spans="1:29" ht="15.75" customHeight="1" x14ac:dyDescent="0.25">
      <c r="A97" s="66" t="s">
        <v>106</v>
      </c>
      <c r="B97" s="67" t="s">
        <v>148</v>
      </c>
      <c r="C97" s="79" t="s">
        <v>55</v>
      </c>
      <c r="D97" s="31" t="s">
        <v>56</v>
      </c>
      <c r="E97" s="31">
        <v>174824</v>
      </c>
      <c r="F97" s="16" t="s">
        <v>56</v>
      </c>
      <c r="G97" s="65">
        <v>45194</v>
      </c>
      <c r="H97" s="35"/>
      <c r="I97" s="95">
        <v>1972.78</v>
      </c>
      <c r="J97" s="64"/>
      <c r="K97" s="64"/>
      <c r="L97" s="64"/>
      <c r="M97" s="64"/>
      <c r="N97" s="25">
        <f>IF(RECEBIDAS[[#This Row],[IRRF]]*RECEBIDAS[[#This Row],[Valor Bruto]]&lt;10,0,RECEBIDAS[[#This Row],[IRRF]]*RECEBIDAS[[#This Row],[Valor Bruto]])</f>
        <v>0</v>
      </c>
      <c r="O97" s="31"/>
      <c r="P97" s="25">
        <f>IF(RECEBIDAS[[#This Row],[Valor Bruto]]&gt;215,RECEBIDAS[[#This Row],[Valor Bruto]]*RECEBIDAS[[#This Row],[CSRF]],0)</f>
        <v>0</v>
      </c>
      <c r="Q97" s="71"/>
      <c r="R97" s="32" t="str">
        <f t="shared" si="6"/>
        <v/>
      </c>
      <c r="S97" s="28">
        <f>IFERROR(IF(RECEBIDAS[[#This Row],[INSS]]*RECEBIDAS[[#This Row],[Base Cal. INSS]]&gt;10,RECEBIDAS[[#This Row],[INSS]]*RECEBIDAS[[#This Row],[Base Cal. INSS]],0),0)</f>
        <v>0</v>
      </c>
      <c r="T97" s="28" t="str">
        <f t="shared" si="7"/>
        <v/>
      </c>
      <c r="U97" s="28">
        <f>IF(RECEBIDAS[[#This Row],[ISS]]&gt;0,RECEBIDAS[[#This Row],[ISS]]*RECEBIDAS[[#This Row],[Base Cal. ISS]],0)</f>
        <v>0</v>
      </c>
      <c r="V97" s="32"/>
      <c r="W97" s="32"/>
      <c r="X9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1972.78</v>
      </c>
      <c r="Y97" s="72" t="str">
        <f>IF(RECEBIDAS[[#This Row],[IRRF]]=0,"-",IF(RECEBIDAS[[#This Row],[Emissão]]=0,"-",TEXT(RECEBIDAS[[#This Row],[Emissão]],"mm/aaaa")))</f>
        <v>-</v>
      </c>
      <c r="Z97" s="72" t="str">
        <f>IF(RECEBIDAS[[#This Row],[CSRF]]=0,"-",IF(RECEBIDAS[[#This Row],[Pagamentos]]=0,"FALTA DATA",TEXT(RECEBIDAS[[#This Row],[Pagamentos]],"mm/aaaa")))</f>
        <v>-</v>
      </c>
      <c r="AA97" s="65" t="str">
        <f>IF(RECEBIDAS[[#This Row],[INSS]]=0,"-",IF(RECEBIDAS[[#This Row],[Emissão]]=0,"-",TEXT(RECEBIDAS[[#This Row],[Emissão]],"mm/aaaa")))</f>
        <v>-</v>
      </c>
      <c r="AB97" s="31" t="str">
        <f>IF(RECEBIDAS[[#This Row],[ISS]]=0,"-",IF(RECEBIDAS[[#This Row],[Emissão]]=0,"-",TEXT(RECEBIDAS[[#This Row],[Emissão]],"mm/aaaa")))</f>
        <v>-</v>
      </c>
      <c r="AC97" s="72"/>
    </row>
    <row r="98" spans="1:29" ht="15.75" customHeight="1" x14ac:dyDescent="0.25">
      <c r="A98" s="66" t="s">
        <v>115</v>
      </c>
      <c r="B98" s="67" t="s">
        <v>146</v>
      </c>
      <c r="C98" s="79" t="s">
        <v>55</v>
      </c>
      <c r="D98" s="31" t="s">
        <v>56</v>
      </c>
      <c r="E98" s="31">
        <v>1095439</v>
      </c>
      <c r="F98" s="16" t="s">
        <v>56</v>
      </c>
      <c r="G98" s="65">
        <v>45194</v>
      </c>
      <c r="H98" s="35"/>
      <c r="I98" s="95">
        <v>46096.639999999999</v>
      </c>
      <c r="J98" s="64"/>
      <c r="K98" s="64"/>
      <c r="L98" s="64"/>
      <c r="M98" s="64"/>
      <c r="N98" s="25">
        <f>IF(RECEBIDAS[[#This Row],[IRRF]]*RECEBIDAS[[#This Row],[Valor Bruto]]&lt;10,0,RECEBIDAS[[#This Row],[IRRF]]*RECEBIDAS[[#This Row],[Valor Bruto]])</f>
        <v>0</v>
      </c>
      <c r="O98" s="31"/>
      <c r="P98" s="25">
        <f>IF(RECEBIDAS[[#This Row],[Valor Bruto]]&gt;215,RECEBIDAS[[#This Row],[Valor Bruto]]*RECEBIDAS[[#This Row],[CSRF]],0)</f>
        <v>0</v>
      </c>
      <c r="Q98" s="71"/>
      <c r="R98" s="32" t="str">
        <f t="shared" si="6"/>
        <v/>
      </c>
      <c r="S98" s="28">
        <f>IFERROR(IF(RECEBIDAS[[#This Row],[INSS]]*RECEBIDAS[[#This Row],[Base Cal. INSS]]&gt;10,RECEBIDAS[[#This Row],[INSS]]*RECEBIDAS[[#This Row],[Base Cal. INSS]],0),0)</f>
        <v>0</v>
      </c>
      <c r="T98" s="28" t="str">
        <f t="shared" si="7"/>
        <v/>
      </c>
      <c r="U98" s="28">
        <f>IF(RECEBIDAS[[#This Row],[ISS]]&gt;0,RECEBIDAS[[#This Row],[ISS]]*RECEBIDAS[[#This Row],[Base Cal. ISS]],0)</f>
        <v>0</v>
      </c>
      <c r="V98" s="32"/>
      <c r="W98" s="32"/>
      <c r="X9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46096.639999999999</v>
      </c>
      <c r="Y98" s="72" t="str">
        <f>IF(RECEBIDAS[[#This Row],[IRRF]]=0,"-",IF(RECEBIDAS[[#This Row],[Emissão]]=0,"-",TEXT(RECEBIDAS[[#This Row],[Emissão]],"mm/aaaa")))</f>
        <v>-</v>
      </c>
      <c r="Z98" s="72" t="str">
        <f>IF(RECEBIDAS[[#This Row],[CSRF]]=0,"-",IF(RECEBIDAS[[#This Row],[Pagamentos]]=0,"FALTA DATA",TEXT(RECEBIDAS[[#This Row],[Pagamentos]],"mm/aaaa")))</f>
        <v>-</v>
      </c>
      <c r="AA98" s="65" t="str">
        <f>IF(RECEBIDAS[[#This Row],[INSS]]=0,"-",IF(RECEBIDAS[[#This Row],[Emissão]]=0,"-",TEXT(RECEBIDAS[[#This Row],[Emissão]],"mm/aaaa")))</f>
        <v>-</v>
      </c>
      <c r="AB98" s="31" t="str">
        <f>IF(RECEBIDAS[[#This Row],[ISS]]=0,"-",IF(RECEBIDAS[[#This Row],[Emissão]]=0,"-",TEXT(RECEBIDAS[[#This Row],[Emissão]],"mm/aaaa")))</f>
        <v>-</v>
      </c>
      <c r="AC98" s="72"/>
    </row>
    <row r="99" spans="1:29" ht="15.75" customHeight="1" x14ac:dyDescent="0.25">
      <c r="A99" s="70" t="s">
        <v>115</v>
      </c>
      <c r="B99" s="15" t="s">
        <v>152</v>
      </c>
      <c r="C99" s="79" t="s">
        <v>38</v>
      </c>
      <c r="D99" s="31" t="s">
        <v>61</v>
      </c>
      <c r="E99" s="31">
        <v>18864</v>
      </c>
      <c r="F99" s="16" t="s">
        <v>70</v>
      </c>
      <c r="G99" s="17">
        <v>45194</v>
      </c>
      <c r="H99" s="108">
        <v>45194</v>
      </c>
      <c r="I99" s="18">
        <v>1902.78</v>
      </c>
      <c r="J99" s="64"/>
      <c r="K99" s="64"/>
      <c r="L99" s="64"/>
      <c r="M99" s="64"/>
      <c r="N99" s="25">
        <f>IF(RECEBIDAS[[#This Row],[IRRF]]*RECEBIDAS[[#This Row],[Valor Bruto]]&lt;10,0,RECEBIDAS[[#This Row],[IRRF]]*RECEBIDAS[[#This Row],[Valor Bruto]])</f>
        <v>0</v>
      </c>
      <c r="O99" s="31"/>
      <c r="P99" s="25">
        <f>IF(RECEBIDAS[[#This Row],[Valor Bruto]]&gt;215,RECEBIDAS[[#This Row],[Valor Bruto]]*RECEBIDAS[[#This Row],[CSRF]],0)</f>
        <v>0</v>
      </c>
      <c r="Q99" s="71"/>
      <c r="R99" s="32" t="str">
        <f t="shared" si="6"/>
        <v/>
      </c>
      <c r="S99" s="28">
        <f>IFERROR(IF(RECEBIDAS[[#This Row],[INSS]]*RECEBIDAS[[#This Row],[Base Cal. INSS]]&gt;10,RECEBIDAS[[#This Row],[INSS]]*RECEBIDAS[[#This Row],[Base Cal. INSS]],0),0)</f>
        <v>0</v>
      </c>
      <c r="T99" s="28" t="str">
        <f t="shared" si="7"/>
        <v/>
      </c>
      <c r="U99" s="28">
        <f>IF(RECEBIDAS[[#This Row],[ISS]]&gt;0,RECEBIDAS[[#This Row],[ISS]]*RECEBIDAS[[#This Row],[Base Cal. ISS]],0)</f>
        <v>0</v>
      </c>
      <c r="V99" s="32"/>
      <c r="W99" s="32"/>
      <c r="X9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1902.78</v>
      </c>
      <c r="Y99" s="72" t="str">
        <f>IF(RECEBIDAS[[#This Row],[IRRF]]=0,"-",IF(RECEBIDAS[[#This Row],[Emissão]]=0,"-",TEXT(RECEBIDAS[[#This Row],[Emissão]],"mm/aaaa")))</f>
        <v>-</v>
      </c>
      <c r="Z99" s="72" t="str">
        <f>IF(RECEBIDAS[[#This Row],[CSRF]]=0,"-",IF(RECEBIDAS[[#This Row],[Pagamentos]]=0,"FALTA DATA",TEXT(RECEBIDAS[[#This Row],[Pagamentos]],"mm/aaaa")))</f>
        <v>-</v>
      </c>
      <c r="AA99" s="65" t="str">
        <f>IF(RECEBIDAS[[#This Row],[INSS]]=0,"-",IF(RECEBIDAS[[#This Row],[Emissão]]=0,"-",TEXT(RECEBIDAS[[#This Row],[Emissão]],"mm/aaaa")))</f>
        <v>-</v>
      </c>
      <c r="AB99" s="31" t="str">
        <f>IF(RECEBIDAS[[#This Row],[ISS]]=0,"-",IF(RECEBIDAS[[#This Row],[Emissão]]=0,"-",TEXT(RECEBIDAS[[#This Row],[Emissão]],"mm/aaaa")))</f>
        <v>-</v>
      </c>
      <c r="AC99" s="72"/>
    </row>
    <row r="100" spans="1:29" ht="15.75" customHeight="1" x14ac:dyDescent="0.25">
      <c r="A100" s="66" t="s">
        <v>115</v>
      </c>
      <c r="B100" s="67" t="s">
        <v>153</v>
      </c>
      <c r="C100" s="79" t="s">
        <v>55</v>
      </c>
      <c r="D100" s="31" t="s">
        <v>56</v>
      </c>
      <c r="E100" s="31">
        <v>18865</v>
      </c>
      <c r="F100" s="16" t="s">
        <v>56</v>
      </c>
      <c r="G100" s="65">
        <v>45195</v>
      </c>
      <c r="H100" s="35"/>
      <c r="I100" s="95">
        <v>4595.67</v>
      </c>
      <c r="J100" s="64"/>
      <c r="K100" s="64"/>
      <c r="L100" s="64"/>
      <c r="M100" s="64"/>
      <c r="N100" s="25">
        <f>IF(RECEBIDAS[[#This Row],[IRRF]]*RECEBIDAS[[#This Row],[Valor Bruto]]&lt;10,0,RECEBIDAS[[#This Row],[IRRF]]*RECEBIDAS[[#This Row],[Valor Bruto]])</f>
        <v>0</v>
      </c>
      <c r="O100" s="31"/>
      <c r="P100" s="25">
        <f>IF(RECEBIDAS[[#This Row],[Valor Bruto]]&gt;215,RECEBIDAS[[#This Row],[Valor Bruto]]*RECEBIDAS[[#This Row],[CSRF]],0)</f>
        <v>0</v>
      </c>
      <c r="Q100" s="71"/>
      <c r="R100" s="32" t="str">
        <f t="shared" si="6"/>
        <v/>
      </c>
      <c r="S100" s="28">
        <f>IFERROR(IF(RECEBIDAS[[#This Row],[INSS]]*RECEBIDAS[[#This Row],[Base Cal. INSS]]&gt;10,RECEBIDAS[[#This Row],[INSS]]*RECEBIDAS[[#This Row],[Base Cal. INSS]],0),0)</f>
        <v>0</v>
      </c>
      <c r="T100" s="28" t="str">
        <f t="shared" si="7"/>
        <v/>
      </c>
      <c r="U100" s="28">
        <f>IF(RECEBIDAS[[#This Row],[ISS]]&gt;0,RECEBIDAS[[#This Row],[ISS]]*RECEBIDAS[[#This Row],[Base Cal. ISS]],0)</f>
        <v>0</v>
      </c>
      <c r="V100" s="32"/>
      <c r="W100" s="32"/>
      <c r="X10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4595.67</v>
      </c>
      <c r="Y100" s="72" t="str">
        <f>IF(RECEBIDAS[[#This Row],[IRRF]]=0,"-",IF(RECEBIDAS[[#This Row],[Emissão]]=0,"-",TEXT(RECEBIDAS[[#This Row],[Emissão]],"mm/aaaa")))</f>
        <v>-</v>
      </c>
      <c r="Z100" s="72" t="str">
        <f>IF(RECEBIDAS[[#This Row],[CSRF]]=0,"-",IF(RECEBIDAS[[#This Row],[Pagamentos]]=0,"FALTA DATA",TEXT(RECEBIDAS[[#This Row],[Pagamentos]],"mm/aaaa")))</f>
        <v>-</v>
      </c>
      <c r="AA100" s="65" t="str">
        <f>IF(RECEBIDAS[[#This Row],[INSS]]=0,"-",IF(RECEBIDAS[[#This Row],[Emissão]]=0,"-",TEXT(RECEBIDAS[[#This Row],[Emissão]],"mm/aaaa")))</f>
        <v>-</v>
      </c>
      <c r="AB100" s="31" t="str">
        <f>IF(RECEBIDAS[[#This Row],[ISS]]=0,"-",IF(RECEBIDAS[[#This Row],[Emissão]]=0,"-",TEXT(RECEBIDAS[[#This Row],[Emissão]],"mm/aaaa")))</f>
        <v>-</v>
      </c>
      <c r="AC100" s="72"/>
    </row>
    <row r="101" spans="1:29" ht="15.75" customHeight="1" x14ac:dyDescent="0.25">
      <c r="A101" s="66" t="s">
        <v>132</v>
      </c>
      <c r="B101" s="67" t="s">
        <v>148</v>
      </c>
      <c r="C101" s="79" t="s">
        <v>55</v>
      </c>
      <c r="D101" s="31" t="s">
        <v>56</v>
      </c>
      <c r="E101" s="31">
        <v>19067</v>
      </c>
      <c r="F101" s="16" t="s">
        <v>56</v>
      </c>
      <c r="G101" s="65">
        <v>45195</v>
      </c>
      <c r="H101" s="35"/>
      <c r="I101" s="95">
        <v>324</v>
      </c>
      <c r="J101" s="64"/>
      <c r="K101" s="64"/>
      <c r="L101" s="64"/>
      <c r="M101" s="64"/>
      <c r="N101" s="25">
        <f>IF(RECEBIDAS[[#This Row],[IRRF]]*RECEBIDAS[[#This Row],[Valor Bruto]]&lt;10,0,RECEBIDAS[[#This Row],[IRRF]]*RECEBIDAS[[#This Row],[Valor Bruto]])</f>
        <v>0</v>
      </c>
      <c r="O101" s="31"/>
      <c r="P101" s="25">
        <f>IF(RECEBIDAS[[#This Row],[Valor Bruto]]&gt;215,RECEBIDAS[[#This Row],[Valor Bruto]]*RECEBIDAS[[#This Row],[CSRF]],0)</f>
        <v>0</v>
      </c>
      <c r="Q101" s="71"/>
      <c r="R101" s="32" t="str">
        <f t="shared" si="6"/>
        <v/>
      </c>
      <c r="S101" s="28">
        <f>IFERROR(IF(RECEBIDAS[[#This Row],[INSS]]*RECEBIDAS[[#This Row],[Base Cal. INSS]]&gt;10,RECEBIDAS[[#This Row],[INSS]]*RECEBIDAS[[#This Row],[Base Cal. INSS]],0),0)</f>
        <v>0</v>
      </c>
      <c r="T101" s="28" t="str">
        <f t="shared" si="7"/>
        <v/>
      </c>
      <c r="U101" s="28">
        <f>IF(RECEBIDAS[[#This Row],[ISS]]&gt;0,RECEBIDAS[[#This Row],[ISS]]*RECEBIDAS[[#This Row],[Base Cal. ISS]],0)</f>
        <v>0</v>
      </c>
      <c r="V101" s="32"/>
      <c r="W101" s="32"/>
      <c r="X10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324</v>
      </c>
      <c r="Y101" s="72" t="str">
        <f>IF(RECEBIDAS[[#This Row],[IRRF]]=0,"-",IF(RECEBIDAS[[#This Row],[Emissão]]=0,"-",TEXT(RECEBIDAS[[#This Row],[Emissão]],"mm/aaaa")))</f>
        <v>-</v>
      </c>
      <c r="Z101" s="72" t="str">
        <f>IF(RECEBIDAS[[#This Row],[CSRF]]=0,"-",IF(RECEBIDAS[[#This Row],[Pagamentos]]=0,"FALTA DATA",TEXT(RECEBIDAS[[#This Row],[Pagamentos]],"mm/aaaa")))</f>
        <v>-</v>
      </c>
      <c r="AA101" s="65" t="str">
        <f>IF(RECEBIDAS[[#This Row],[INSS]]=0,"-",IF(RECEBIDAS[[#This Row],[Emissão]]=0,"-",TEXT(RECEBIDAS[[#This Row],[Emissão]],"mm/aaaa")))</f>
        <v>-</v>
      </c>
      <c r="AB101" s="31" t="str">
        <f>IF(RECEBIDAS[[#This Row],[ISS]]=0,"-",IF(RECEBIDAS[[#This Row],[Emissão]]=0,"-",TEXT(RECEBIDAS[[#This Row],[Emissão]],"mm/aaaa")))</f>
        <v>-</v>
      </c>
      <c r="AC101" s="72"/>
    </row>
    <row r="102" spans="1:29" ht="15.75" customHeight="1" x14ac:dyDescent="0.25">
      <c r="A102" s="66" t="s">
        <v>132</v>
      </c>
      <c r="B102" s="67" t="s">
        <v>151</v>
      </c>
      <c r="C102" s="96" t="s">
        <v>55</v>
      </c>
      <c r="D102" s="31" t="s">
        <v>56</v>
      </c>
      <c r="E102" s="31">
        <v>23379</v>
      </c>
      <c r="F102" s="16" t="s">
        <v>56</v>
      </c>
      <c r="G102" s="65">
        <v>45195</v>
      </c>
      <c r="H102" s="35"/>
      <c r="I102" s="95">
        <v>1202.5</v>
      </c>
      <c r="J102" s="64"/>
      <c r="K102" s="64"/>
      <c r="L102" s="64"/>
      <c r="M102" s="64"/>
      <c r="N102" s="25">
        <f>IF(RECEBIDAS[[#This Row],[IRRF]]*RECEBIDAS[[#This Row],[Valor Bruto]]&lt;10,0,RECEBIDAS[[#This Row],[IRRF]]*RECEBIDAS[[#This Row],[Valor Bruto]])</f>
        <v>0</v>
      </c>
      <c r="O102" s="31"/>
      <c r="P102" s="25">
        <f>IF(RECEBIDAS[[#This Row],[Valor Bruto]]&gt;215,RECEBIDAS[[#This Row],[Valor Bruto]]*RECEBIDAS[[#This Row],[CSRF]],0)</f>
        <v>0</v>
      </c>
      <c r="Q102" s="71"/>
      <c r="R102" s="32" t="str">
        <f t="shared" si="6"/>
        <v/>
      </c>
      <c r="S102" s="28">
        <f>IFERROR(IF(RECEBIDAS[[#This Row],[INSS]]*RECEBIDAS[[#This Row],[Base Cal. INSS]]&gt;10,RECEBIDAS[[#This Row],[INSS]]*RECEBIDAS[[#This Row],[Base Cal. INSS]],0),0)</f>
        <v>0</v>
      </c>
      <c r="T102" s="28" t="str">
        <f t="shared" si="7"/>
        <v/>
      </c>
      <c r="U102" s="28">
        <f>IF(RECEBIDAS[[#This Row],[ISS]]&gt;0,RECEBIDAS[[#This Row],[ISS]]*RECEBIDAS[[#This Row],[Base Cal. ISS]],0)</f>
        <v>0</v>
      </c>
      <c r="V102" s="32"/>
      <c r="W102" s="32"/>
      <c r="X10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1202.5</v>
      </c>
      <c r="Y102" s="72" t="str">
        <f>IF(RECEBIDAS[[#This Row],[IRRF]]=0,"-",IF(RECEBIDAS[[#This Row],[Emissão]]=0,"-",TEXT(RECEBIDAS[[#This Row],[Emissão]],"mm/aaaa")))</f>
        <v>-</v>
      </c>
      <c r="Z102" s="72" t="str">
        <f>IF(RECEBIDAS[[#This Row],[CSRF]]=0,"-",IF(RECEBIDAS[[#This Row],[Pagamentos]]=0,"FALTA DATA",TEXT(RECEBIDAS[[#This Row],[Pagamentos]],"mm/aaaa")))</f>
        <v>-</v>
      </c>
      <c r="AA102" s="65" t="str">
        <f>IF(RECEBIDAS[[#This Row],[INSS]]=0,"-",IF(RECEBIDAS[[#This Row],[Emissão]]=0,"-",TEXT(RECEBIDAS[[#This Row],[Emissão]],"mm/aaaa")))</f>
        <v>-</v>
      </c>
      <c r="AB102" s="31" t="str">
        <f>IF(RECEBIDAS[[#This Row],[ISS]]=0,"-",IF(RECEBIDAS[[#This Row],[Emissão]]=0,"-",TEXT(RECEBIDAS[[#This Row],[Emissão]],"mm/aaaa")))</f>
        <v>-</v>
      </c>
      <c r="AC102" s="72"/>
    </row>
    <row r="103" spans="1:29" ht="15.75" customHeight="1" x14ac:dyDescent="0.25">
      <c r="A103" s="70" t="s">
        <v>84</v>
      </c>
      <c r="B103" s="15" t="s">
        <v>151</v>
      </c>
      <c r="C103" s="96" t="s">
        <v>38</v>
      </c>
      <c r="D103" s="31" t="s">
        <v>61</v>
      </c>
      <c r="E103" s="104">
        <v>23380</v>
      </c>
      <c r="F103" s="105" t="s">
        <v>60</v>
      </c>
      <c r="G103" s="17">
        <v>45195</v>
      </c>
      <c r="H103" s="108">
        <v>45214</v>
      </c>
      <c r="I103" s="18">
        <v>13572.5</v>
      </c>
      <c r="J103" s="64">
        <v>1.4999999999999999E-2</v>
      </c>
      <c r="K103" s="64">
        <v>4.65E-2</v>
      </c>
      <c r="L103" s="64"/>
      <c r="M103" s="106">
        <v>0.02</v>
      </c>
      <c r="N103" s="25">
        <f>IF(RECEBIDAS[[#This Row],[IRRF]]*RECEBIDAS[[#This Row],[Valor Bruto]]&lt;10,0,RECEBIDAS[[#This Row],[IRRF]]*RECEBIDAS[[#This Row],[Valor Bruto]])</f>
        <v>203.58750000000001</v>
      </c>
      <c r="O103" s="31">
        <v>1708</v>
      </c>
      <c r="P103" s="25">
        <f>IF(RECEBIDAS[[#This Row],[Valor Bruto]]&gt;215,RECEBIDAS[[#This Row],[Valor Bruto]]*RECEBIDAS[[#This Row],[CSRF]],0)</f>
        <v>631.12125000000003</v>
      </c>
      <c r="Q103" s="71">
        <v>5952</v>
      </c>
      <c r="R103" s="32" t="str">
        <f t="shared" si="6"/>
        <v/>
      </c>
      <c r="S103" s="28">
        <f>IFERROR(IF(RECEBIDAS[[#This Row],[INSS]]*RECEBIDAS[[#This Row],[Base Cal. INSS]]&gt;10,RECEBIDAS[[#This Row],[INSS]]*RECEBIDAS[[#This Row],[Base Cal. INSS]],0),0)</f>
        <v>0</v>
      </c>
      <c r="T103" s="28">
        <f t="shared" si="7"/>
        <v>13572.5</v>
      </c>
      <c r="U103" s="28">
        <f>IF(RECEBIDAS[[#This Row],[ISS]]&gt;0,RECEBIDAS[[#This Row],[ISS]]*RECEBIDAS[[#This Row],[Base Cal. ISS]],0)</f>
        <v>271.45</v>
      </c>
      <c r="V103" s="32"/>
      <c r="W103" s="32"/>
      <c r="X10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12466.341249999999</v>
      </c>
      <c r="Y103" s="72" t="str">
        <f>IF(RECEBIDAS[[#This Row],[IRRF]]=0,"-",IF(RECEBIDAS[[#This Row],[Emissão]]=0,"-",TEXT(RECEBIDAS[[#This Row],[Emissão]],"mm/aaaa")))</f>
        <v>09/2023</v>
      </c>
      <c r="Z103" s="72" t="str">
        <f>IF(RECEBIDAS[[#This Row],[CSRF]]=0,"-",IF(RECEBIDAS[[#This Row],[Pagamentos]]=0,"FALTA DATA",TEXT(RECEBIDAS[[#This Row],[Pagamentos]],"mm/aaaa")))</f>
        <v>10/2023</v>
      </c>
      <c r="AA103" s="65" t="str">
        <f>IF(RECEBIDAS[[#This Row],[INSS]]=0,"-",IF(RECEBIDAS[[#This Row],[Emissão]]=0,"-",TEXT(RECEBIDAS[[#This Row],[Emissão]],"mm/aaaa")))</f>
        <v>-</v>
      </c>
      <c r="AB103" s="31" t="str">
        <f>IF(RECEBIDAS[[#This Row],[ISS]]=0,"-",IF(RECEBIDAS[[#This Row],[Emissão]]=0,"-",TEXT(RECEBIDAS[[#This Row],[Emissão]],"mm/aaaa")))</f>
        <v>09/2023</v>
      </c>
      <c r="AC103" s="72"/>
    </row>
    <row r="104" spans="1:29" ht="15.75" customHeight="1" x14ac:dyDescent="0.25">
      <c r="A104" s="70" t="s">
        <v>123</v>
      </c>
      <c r="B104" s="15" t="s">
        <v>151</v>
      </c>
      <c r="C104" s="96" t="s">
        <v>38</v>
      </c>
      <c r="D104" s="31" t="s">
        <v>61</v>
      </c>
      <c r="E104" s="104">
        <v>47972</v>
      </c>
      <c r="F104" s="105" t="s">
        <v>60</v>
      </c>
      <c r="G104" s="17">
        <v>45195</v>
      </c>
      <c r="H104" s="108">
        <v>45219</v>
      </c>
      <c r="I104" s="18">
        <v>27422.05</v>
      </c>
      <c r="J104" s="64">
        <v>1.4999999999999999E-2</v>
      </c>
      <c r="K104" s="64">
        <v>4.65E-2</v>
      </c>
      <c r="L104" s="64"/>
      <c r="M104" s="106">
        <v>0.02</v>
      </c>
      <c r="N104" s="25">
        <f>IF(RECEBIDAS[[#This Row],[IRRF]]*RECEBIDAS[[#This Row],[Valor Bruto]]&lt;10,0,RECEBIDAS[[#This Row],[IRRF]]*RECEBIDAS[[#This Row],[Valor Bruto]])</f>
        <v>411.33074999999997</v>
      </c>
      <c r="O104" s="31">
        <v>1708</v>
      </c>
      <c r="P104" s="25">
        <f>IF(RECEBIDAS[[#This Row],[Valor Bruto]]&gt;215,RECEBIDAS[[#This Row],[Valor Bruto]]*RECEBIDAS[[#This Row],[CSRF]],0)</f>
        <v>1275.125325</v>
      </c>
      <c r="Q104" s="71">
        <v>5952</v>
      </c>
      <c r="R104" s="32" t="str">
        <f t="shared" si="6"/>
        <v/>
      </c>
      <c r="S104" s="28">
        <f>IFERROR(IF(RECEBIDAS[[#This Row],[INSS]]*RECEBIDAS[[#This Row],[Base Cal. INSS]]&gt;10,RECEBIDAS[[#This Row],[INSS]]*RECEBIDAS[[#This Row],[Base Cal. INSS]],0),0)</f>
        <v>0</v>
      </c>
      <c r="T104" s="28">
        <f t="shared" si="7"/>
        <v>27422.05</v>
      </c>
      <c r="U104" s="28">
        <f>IF(RECEBIDAS[[#This Row],[ISS]]&gt;0,RECEBIDAS[[#This Row],[ISS]]*RECEBIDAS[[#This Row],[Base Cal. ISS]],0)</f>
        <v>548.44100000000003</v>
      </c>
      <c r="V104" s="32"/>
      <c r="W104" s="32"/>
      <c r="X10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25187.152924999999</v>
      </c>
      <c r="Y104" s="72" t="str">
        <f>IF(RECEBIDAS[[#This Row],[IRRF]]=0,"-",IF(RECEBIDAS[[#This Row],[Emissão]]=0,"-",TEXT(RECEBIDAS[[#This Row],[Emissão]],"mm/aaaa")))</f>
        <v>09/2023</v>
      </c>
      <c r="Z104" s="72" t="str">
        <f>IF(RECEBIDAS[[#This Row],[CSRF]]=0,"-",IF(RECEBIDAS[[#This Row],[Pagamentos]]=0,"FALTA DATA",TEXT(RECEBIDAS[[#This Row],[Pagamentos]],"mm/aaaa")))</f>
        <v>10/2023</v>
      </c>
      <c r="AA104" s="65" t="str">
        <f>IF(RECEBIDAS[[#This Row],[INSS]]=0,"-",IF(RECEBIDAS[[#This Row],[Emissão]]=0,"-",TEXT(RECEBIDAS[[#This Row],[Emissão]],"mm/aaaa")))</f>
        <v>-</v>
      </c>
      <c r="AB104" s="31" t="str">
        <f>IF(RECEBIDAS[[#This Row],[ISS]]=0,"-",IF(RECEBIDAS[[#This Row],[Emissão]]=0,"-",TEXT(RECEBIDAS[[#This Row],[Emissão]],"mm/aaaa")))</f>
        <v>09/2023</v>
      </c>
      <c r="AC104" s="72"/>
    </row>
    <row r="105" spans="1:29" ht="15.75" customHeight="1" x14ac:dyDescent="0.25">
      <c r="A105" s="66" t="s">
        <v>133</v>
      </c>
      <c r="B105" s="67" t="s">
        <v>150</v>
      </c>
      <c r="C105" s="96" t="s">
        <v>55</v>
      </c>
      <c r="D105" s="31" t="s">
        <v>56</v>
      </c>
      <c r="E105" s="31">
        <v>20</v>
      </c>
      <c r="F105" s="16" t="s">
        <v>56</v>
      </c>
      <c r="G105" s="65">
        <v>45195</v>
      </c>
      <c r="H105" s="35"/>
      <c r="I105" s="95">
        <v>25073</v>
      </c>
      <c r="J105" s="64"/>
      <c r="K105" s="64"/>
      <c r="L105" s="64"/>
      <c r="M105" s="64"/>
      <c r="N105" s="25">
        <f>IF(RECEBIDAS[[#This Row],[IRRF]]*RECEBIDAS[[#This Row],[Valor Bruto]]&lt;10,0,RECEBIDAS[[#This Row],[IRRF]]*RECEBIDAS[[#This Row],[Valor Bruto]])</f>
        <v>0</v>
      </c>
      <c r="O105" s="31"/>
      <c r="P105" s="25">
        <f>IF(RECEBIDAS[[#This Row],[Valor Bruto]]&gt;215,RECEBIDAS[[#This Row],[Valor Bruto]]*RECEBIDAS[[#This Row],[CSRF]],0)</f>
        <v>0</v>
      </c>
      <c r="Q105" s="71"/>
      <c r="R105" s="32" t="str">
        <f t="shared" si="6"/>
        <v/>
      </c>
      <c r="S105" s="28">
        <f>IFERROR(IF(RECEBIDAS[[#This Row],[INSS]]*RECEBIDAS[[#This Row],[Base Cal. INSS]]&gt;10,RECEBIDAS[[#This Row],[INSS]]*RECEBIDAS[[#This Row],[Base Cal. INSS]],0),0)</f>
        <v>0</v>
      </c>
      <c r="T105" s="28" t="str">
        <f t="shared" si="7"/>
        <v/>
      </c>
      <c r="U105" s="28">
        <f>IF(RECEBIDAS[[#This Row],[ISS]]&gt;0,RECEBIDAS[[#This Row],[ISS]]*RECEBIDAS[[#This Row],[Base Cal. ISS]],0)</f>
        <v>0</v>
      </c>
      <c r="V105" s="32"/>
      <c r="W105" s="32"/>
      <c r="X105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25073</v>
      </c>
      <c r="Y105" s="72" t="str">
        <f>IF(RECEBIDAS[[#This Row],[IRRF]]=0,"-",IF(RECEBIDAS[[#This Row],[Emissão]]=0,"-",TEXT(RECEBIDAS[[#This Row],[Emissão]],"mm/aaaa")))</f>
        <v>-</v>
      </c>
      <c r="Z105" s="72" t="str">
        <f>IF(RECEBIDAS[[#This Row],[CSRF]]=0,"-",IF(RECEBIDAS[[#This Row],[Pagamentos]]=0,"FALTA DATA",TEXT(RECEBIDAS[[#This Row],[Pagamentos]],"mm/aaaa")))</f>
        <v>-</v>
      </c>
      <c r="AA105" s="65" t="str">
        <f>IF(RECEBIDAS[[#This Row],[INSS]]=0,"-",IF(RECEBIDAS[[#This Row],[Emissão]]=0,"-",TEXT(RECEBIDAS[[#This Row],[Emissão]],"mm/aaaa")))</f>
        <v>-</v>
      </c>
      <c r="AB105" s="31" t="str">
        <f>IF(RECEBIDAS[[#This Row],[ISS]]=0,"-",IF(RECEBIDAS[[#This Row],[Emissão]]=0,"-",TEXT(RECEBIDAS[[#This Row],[Emissão]],"mm/aaaa")))</f>
        <v>-</v>
      </c>
      <c r="AC105" s="72"/>
    </row>
    <row r="106" spans="1:29" ht="15.75" customHeight="1" x14ac:dyDescent="0.25">
      <c r="A106" s="70" t="s">
        <v>134</v>
      </c>
      <c r="B106" s="15" t="s">
        <v>150</v>
      </c>
      <c r="C106" s="96" t="s">
        <v>38</v>
      </c>
      <c r="D106" s="31" t="s">
        <v>37</v>
      </c>
      <c r="E106" s="104">
        <v>54</v>
      </c>
      <c r="F106" s="105" t="s">
        <v>60</v>
      </c>
      <c r="G106" s="17">
        <v>45196</v>
      </c>
      <c r="H106" s="108">
        <v>45201</v>
      </c>
      <c r="I106" s="18">
        <v>887.5</v>
      </c>
      <c r="J106" s="64"/>
      <c r="K106" s="64"/>
      <c r="L106" s="64"/>
      <c r="M106" s="106">
        <v>2.01E-2</v>
      </c>
      <c r="N106" s="25">
        <f>IF(RECEBIDAS[[#This Row],[IRRF]]*RECEBIDAS[[#This Row],[Valor Bruto]]&lt;10,0,RECEBIDAS[[#This Row],[IRRF]]*RECEBIDAS[[#This Row],[Valor Bruto]])</f>
        <v>0</v>
      </c>
      <c r="O106" s="31"/>
      <c r="P106" s="25">
        <f>IF(RECEBIDAS[[#This Row],[Valor Bruto]]&gt;215,RECEBIDAS[[#This Row],[Valor Bruto]]*RECEBIDAS[[#This Row],[CSRF]],0)</f>
        <v>0</v>
      </c>
      <c r="Q106" s="71"/>
      <c r="R106" s="32" t="str">
        <f t="shared" si="6"/>
        <v/>
      </c>
      <c r="S106" s="28">
        <f>IFERROR(IF(RECEBIDAS[[#This Row],[INSS]]*RECEBIDAS[[#This Row],[Base Cal. INSS]]&gt;10,RECEBIDAS[[#This Row],[INSS]]*RECEBIDAS[[#This Row],[Base Cal. INSS]],0),0)</f>
        <v>0</v>
      </c>
      <c r="T106" s="28">
        <f t="shared" si="7"/>
        <v>887.5</v>
      </c>
      <c r="U106" s="28">
        <f>IF(RECEBIDAS[[#This Row],[ISS]]&gt;0,RECEBIDAS[[#This Row],[ISS]]*RECEBIDAS[[#This Row],[Base Cal. ISS]],0)</f>
        <v>17.838750000000001</v>
      </c>
      <c r="V106" s="32"/>
      <c r="W106" s="32">
        <v>44.38</v>
      </c>
      <c r="X10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825.28125</v>
      </c>
      <c r="Y106" s="72" t="str">
        <f>IF(RECEBIDAS[[#This Row],[IRRF]]=0,"-",IF(RECEBIDAS[[#This Row],[Emissão]]=0,"-",TEXT(RECEBIDAS[[#This Row],[Emissão]],"mm/aaaa")))</f>
        <v>-</v>
      </c>
      <c r="Z106" s="72" t="str">
        <f>IF(RECEBIDAS[[#This Row],[CSRF]]=0,"-",IF(RECEBIDAS[[#This Row],[Pagamentos]]=0,"FALTA DATA",TEXT(RECEBIDAS[[#This Row],[Pagamentos]],"mm/aaaa")))</f>
        <v>-</v>
      </c>
      <c r="AA106" s="65" t="str">
        <f>IF(RECEBIDAS[[#This Row],[INSS]]=0,"-",IF(RECEBIDAS[[#This Row],[Emissão]]=0,"-",TEXT(RECEBIDAS[[#This Row],[Emissão]],"mm/aaaa")))</f>
        <v>-</v>
      </c>
      <c r="AB106" s="31" t="str">
        <f>IF(RECEBIDAS[[#This Row],[ISS]]=0,"-",IF(RECEBIDAS[[#This Row],[Emissão]]=0,"-",TEXT(RECEBIDAS[[#This Row],[Emissão]],"mm/aaaa")))</f>
        <v>09/2023</v>
      </c>
      <c r="AC106" s="72"/>
    </row>
    <row r="107" spans="1:29" ht="15.75" customHeight="1" x14ac:dyDescent="0.25">
      <c r="A107" s="70" t="s">
        <v>135</v>
      </c>
      <c r="B107" s="15" t="s">
        <v>150</v>
      </c>
      <c r="C107" s="96" t="s">
        <v>38</v>
      </c>
      <c r="D107" s="31" t="s">
        <v>37</v>
      </c>
      <c r="E107" s="104">
        <v>277</v>
      </c>
      <c r="F107" s="105" t="s">
        <v>57</v>
      </c>
      <c r="G107" s="17">
        <v>45196</v>
      </c>
      <c r="H107" s="108">
        <v>45204</v>
      </c>
      <c r="I107" s="18">
        <v>2796</v>
      </c>
      <c r="J107" s="64"/>
      <c r="K107" s="64"/>
      <c r="L107" s="64"/>
      <c r="M107" s="106">
        <v>0.02</v>
      </c>
      <c r="N107" s="25">
        <f>IF(RECEBIDAS[[#This Row],[IRRF]]*RECEBIDAS[[#This Row],[Valor Bruto]]&lt;10,0,RECEBIDAS[[#This Row],[IRRF]]*RECEBIDAS[[#This Row],[Valor Bruto]])</f>
        <v>0</v>
      </c>
      <c r="O107" s="31"/>
      <c r="P107" s="25">
        <f>IF(RECEBIDAS[[#This Row],[Valor Bruto]]&gt;215,RECEBIDAS[[#This Row],[Valor Bruto]]*RECEBIDAS[[#This Row],[CSRF]],0)</f>
        <v>0</v>
      </c>
      <c r="Q107" s="71"/>
      <c r="R107" s="32" t="str">
        <f t="shared" si="6"/>
        <v/>
      </c>
      <c r="S107" s="28">
        <f>IFERROR(IF(RECEBIDAS[[#This Row],[INSS]]*RECEBIDAS[[#This Row],[Base Cal. INSS]]&gt;10,RECEBIDAS[[#This Row],[INSS]]*RECEBIDAS[[#This Row],[Base Cal. INSS]],0),0)</f>
        <v>0</v>
      </c>
      <c r="T107" s="28">
        <f t="shared" si="7"/>
        <v>2796</v>
      </c>
      <c r="U107" s="28">
        <f>IF(RECEBIDAS[[#This Row],[ISS]]&gt;0,RECEBIDAS[[#This Row],[ISS]]*RECEBIDAS[[#This Row],[Base Cal. ISS]],0)</f>
        <v>55.92</v>
      </c>
      <c r="V107" s="32"/>
      <c r="W107" s="32"/>
      <c r="X107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2740.08</v>
      </c>
      <c r="Y107" s="72" t="str">
        <f>IF(RECEBIDAS[[#This Row],[IRRF]]=0,"-",IF(RECEBIDAS[[#This Row],[Emissão]]=0,"-",TEXT(RECEBIDAS[[#This Row],[Emissão]],"mm/aaaa")))</f>
        <v>-</v>
      </c>
      <c r="Z107" s="72" t="str">
        <f>IF(RECEBIDAS[[#This Row],[CSRF]]=0,"-",IF(RECEBIDAS[[#This Row],[Pagamentos]]=0,"FALTA DATA",TEXT(RECEBIDAS[[#This Row],[Pagamentos]],"mm/aaaa")))</f>
        <v>-</v>
      </c>
      <c r="AA107" s="65" t="str">
        <f>IF(RECEBIDAS[[#This Row],[INSS]]=0,"-",IF(RECEBIDAS[[#This Row],[Emissão]]=0,"-",TEXT(RECEBIDAS[[#This Row],[Emissão]],"mm/aaaa")))</f>
        <v>-</v>
      </c>
      <c r="AB107" s="31" t="str">
        <f>IF(RECEBIDAS[[#This Row],[ISS]]=0,"-",IF(RECEBIDAS[[#This Row],[Emissão]]=0,"-",TEXT(RECEBIDAS[[#This Row],[Emissão]],"mm/aaaa")))</f>
        <v>09/2023</v>
      </c>
      <c r="AC107" s="72"/>
    </row>
    <row r="108" spans="1:29" ht="15.75" customHeight="1" x14ac:dyDescent="0.25">
      <c r="A108" s="70" t="s">
        <v>125</v>
      </c>
      <c r="B108" s="15" t="s">
        <v>151</v>
      </c>
      <c r="C108" s="96" t="s">
        <v>38</v>
      </c>
      <c r="D108" s="31" t="s">
        <v>37</v>
      </c>
      <c r="E108" s="31">
        <v>522</v>
      </c>
      <c r="F108" s="16" t="s">
        <v>57</v>
      </c>
      <c r="G108" s="17">
        <v>45196</v>
      </c>
      <c r="H108" s="108">
        <v>45201</v>
      </c>
      <c r="I108" s="18">
        <v>9114.2900000000009</v>
      </c>
      <c r="J108" s="64"/>
      <c r="K108" s="64"/>
      <c r="L108" s="64"/>
      <c r="M108" s="64"/>
      <c r="N108" s="25">
        <f>IF(RECEBIDAS[[#This Row],[IRRF]]*RECEBIDAS[[#This Row],[Valor Bruto]]&lt;10,0,RECEBIDAS[[#This Row],[IRRF]]*RECEBIDAS[[#This Row],[Valor Bruto]])</f>
        <v>0</v>
      </c>
      <c r="O108" s="31"/>
      <c r="P108" s="25">
        <f>IF(RECEBIDAS[[#This Row],[Valor Bruto]]&gt;215,RECEBIDAS[[#This Row],[Valor Bruto]]*RECEBIDAS[[#This Row],[CSRF]],0)</f>
        <v>0</v>
      </c>
      <c r="Q108" s="71"/>
      <c r="R108" s="32" t="str">
        <f t="shared" si="6"/>
        <v/>
      </c>
      <c r="S108" s="28">
        <f>IFERROR(IF(RECEBIDAS[[#This Row],[INSS]]*RECEBIDAS[[#This Row],[Base Cal. INSS]]&gt;10,RECEBIDAS[[#This Row],[INSS]]*RECEBIDAS[[#This Row],[Base Cal. INSS]],0),0)</f>
        <v>0</v>
      </c>
      <c r="T108" s="28" t="str">
        <f t="shared" si="7"/>
        <v/>
      </c>
      <c r="U108" s="28">
        <f>IF(RECEBIDAS[[#This Row],[ISS]]&gt;0,RECEBIDAS[[#This Row],[ISS]]*RECEBIDAS[[#This Row],[Base Cal. ISS]],0)</f>
        <v>0</v>
      </c>
      <c r="V108" s="32"/>
      <c r="W108" s="32"/>
      <c r="X108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9114.2900000000009</v>
      </c>
      <c r="Y108" s="72" t="str">
        <f>IF(RECEBIDAS[[#This Row],[IRRF]]=0,"-",IF(RECEBIDAS[[#This Row],[Emissão]]=0,"-",TEXT(RECEBIDAS[[#This Row],[Emissão]],"mm/aaaa")))</f>
        <v>-</v>
      </c>
      <c r="Z108" s="72" t="str">
        <f>IF(RECEBIDAS[[#This Row],[CSRF]]=0,"-",IF(RECEBIDAS[[#This Row],[Pagamentos]]=0,"FALTA DATA",TEXT(RECEBIDAS[[#This Row],[Pagamentos]],"mm/aaaa")))</f>
        <v>-</v>
      </c>
      <c r="AA108" s="65" t="str">
        <f>IF(RECEBIDAS[[#This Row],[INSS]]=0,"-",IF(RECEBIDAS[[#This Row],[Emissão]]=0,"-",TEXT(RECEBIDAS[[#This Row],[Emissão]],"mm/aaaa")))</f>
        <v>-</v>
      </c>
      <c r="AB108" s="31" t="str">
        <f>IF(RECEBIDAS[[#This Row],[ISS]]=0,"-",IF(RECEBIDAS[[#This Row],[Emissão]]=0,"-",TEXT(RECEBIDAS[[#This Row],[Emissão]],"mm/aaaa")))</f>
        <v>-</v>
      </c>
      <c r="AC108" s="72"/>
    </row>
    <row r="109" spans="1:29" ht="15.75" customHeight="1" x14ac:dyDescent="0.25">
      <c r="A109" s="66" t="s">
        <v>116</v>
      </c>
      <c r="B109" s="67" t="s">
        <v>151</v>
      </c>
      <c r="C109" s="96" t="s">
        <v>55</v>
      </c>
      <c r="D109" s="31" t="s">
        <v>56</v>
      </c>
      <c r="E109" s="31">
        <v>174965</v>
      </c>
      <c r="F109" s="16" t="s">
        <v>56</v>
      </c>
      <c r="G109" s="65">
        <v>45196</v>
      </c>
      <c r="H109" s="35"/>
      <c r="I109" s="95">
        <v>3684.56</v>
      </c>
      <c r="J109" s="64"/>
      <c r="K109" s="64"/>
      <c r="L109" s="64"/>
      <c r="M109" s="64"/>
      <c r="N109" s="25">
        <f>IF(RECEBIDAS[[#This Row],[IRRF]]*RECEBIDAS[[#This Row],[Valor Bruto]]&lt;10,0,RECEBIDAS[[#This Row],[IRRF]]*RECEBIDAS[[#This Row],[Valor Bruto]])</f>
        <v>0</v>
      </c>
      <c r="O109" s="31"/>
      <c r="P109" s="25">
        <f>IF(RECEBIDAS[[#This Row],[Valor Bruto]]&gt;215,RECEBIDAS[[#This Row],[Valor Bruto]]*RECEBIDAS[[#This Row],[CSRF]],0)</f>
        <v>0</v>
      </c>
      <c r="Q109" s="71"/>
      <c r="R109" s="32" t="str">
        <f t="shared" si="6"/>
        <v/>
      </c>
      <c r="S109" s="28">
        <f>IFERROR(IF(RECEBIDAS[[#This Row],[INSS]]*RECEBIDAS[[#This Row],[Base Cal. INSS]]&gt;10,RECEBIDAS[[#This Row],[INSS]]*RECEBIDAS[[#This Row],[Base Cal. INSS]],0),0)</f>
        <v>0</v>
      </c>
      <c r="T109" s="28" t="str">
        <f t="shared" si="7"/>
        <v/>
      </c>
      <c r="U109" s="28">
        <f>IF(RECEBIDAS[[#This Row],[ISS]]&gt;0,RECEBIDAS[[#This Row],[ISS]]*RECEBIDAS[[#This Row],[Base Cal. ISS]],0)</f>
        <v>0</v>
      </c>
      <c r="V109" s="32"/>
      <c r="W109" s="32"/>
      <c r="X109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3684.56</v>
      </c>
      <c r="Y109" s="72" t="str">
        <f>IF(RECEBIDAS[[#This Row],[IRRF]]=0,"-",IF(RECEBIDAS[[#This Row],[Emissão]]=0,"-",TEXT(RECEBIDAS[[#This Row],[Emissão]],"mm/aaaa")))</f>
        <v>-</v>
      </c>
      <c r="Z109" s="72" t="str">
        <f>IF(RECEBIDAS[[#This Row],[CSRF]]=0,"-",IF(RECEBIDAS[[#This Row],[Pagamentos]]=0,"FALTA DATA",TEXT(RECEBIDAS[[#This Row],[Pagamentos]],"mm/aaaa")))</f>
        <v>-</v>
      </c>
      <c r="AA109" s="65" t="str">
        <f>IF(RECEBIDAS[[#This Row],[INSS]]=0,"-",IF(RECEBIDAS[[#This Row],[Emissão]]=0,"-",TEXT(RECEBIDAS[[#This Row],[Emissão]],"mm/aaaa")))</f>
        <v>-</v>
      </c>
      <c r="AB109" s="31" t="str">
        <f>IF(RECEBIDAS[[#This Row],[ISS]]=0,"-",IF(RECEBIDAS[[#This Row],[Emissão]]=0,"-",TEXT(RECEBIDAS[[#This Row],[Emissão]],"mm/aaaa")))</f>
        <v>-</v>
      </c>
      <c r="AC109" s="72"/>
    </row>
    <row r="110" spans="1:29" ht="15.75" customHeight="1" x14ac:dyDescent="0.25">
      <c r="A110" s="66" t="s">
        <v>116</v>
      </c>
      <c r="B110" s="90" t="s">
        <v>146</v>
      </c>
      <c r="C110" s="96" t="s">
        <v>55</v>
      </c>
      <c r="D110" s="31" t="s">
        <v>56</v>
      </c>
      <c r="E110" s="31">
        <v>55426</v>
      </c>
      <c r="F110" s="16" t="s">
        <v>56</v>
      </c>
      <c r="G110" s="65">
        <v>45196</v>
      </c>
      <c r="H110" s="35"/>
      <c r="I110" s="95">
        <v>37658.25</v>
      </c>
      <c r="J110" s="64"/>
      <c r="K110" s="64"/>
      <c r="L110" s="64"/>
      <c r="M110" s="64"/>
      <c r="N110" s="25">
        <f>IF(RECEBIDAS[[#This Row],[IRRF]]*RECEBIDAS[[#This Row],[Valor Bruto]]&lt;10,0,RECEBIDAS[[#This Row],[IRRF]]*RECEBIDAS[[#This Row],[Valor Bruto]])</f>
        <v>0</v>
      </c>
      <c r="O110" s="31"/>
      <c r="P110" s="25">
        <f>IF(RECEBIDAS[[#This Row],[Valor Bruto]]&gt;215,RECEBIDAS[[#This Row],[Valor Bruto]]*RECEBIDAS[[#This Row],[CSRF]],0)</f>
        <v>0</v>
      </c>
      <c r="Q110" s="71"/>
      <c r="R110" s="32" t="str">
        <f t="shared" si="6"/>
        <v/>
      </c>
      <c r="S110" s="28">
        <f>IFERROR(IF(RECEBIDAS[[#This Row],[INSS]]*RECEBIDAS[[#This Row],[Base Cal. INSS]]&gt;10,RECEBIDAS[[#This Row],[INSS]]*RECEBIDAS[[#This Row],[Base Cal. INSS]],0),0)</f>
        <v>0</v>
      </c>
      <c r="T110" s="28" t="str">
        <f t="shared" si="7"/>
        <v/>
      </c>
      <c r="U110" s="28">
        <f>IF(RECEBIDAS[[#This Row],[ISS]]&gt;0,RECEBIDAS[[#This Row],[ISS]]*RECEBIDAS[[#This Row],[Base Cal. ISS]],0)</f>
        <v>0</v>
      </c>
      <c r="V110" s="32"/>
      <c r="W110" s="32"/>
      <c r="X110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37658.25</v>
      </c>
      <c r="Y110" s="72" t="str">
        <f>IF(RECEBIDAS[[#This Row],[IRRF]]=0,"-",IF(RECEBIDAS[[#This Row],[Emissão]]=0,"-",TEXT(RECEBIDAS[[#This Row],[Emissão]],"mm/aaaa")))</f>
        <v>-</v>
      </c>
      <c r="Z110" s="72" t="str">
        <f>IF(RECEBIDAS[[#This Row],[CSRF]]=0,"-",IF(RECEBIDAS[[#This Row],[Pagamentos]]=0,"FALTA DATA",TEXT(RECEBIDAS[[#This Row],[Pagamentos]],"mm/aaaa")))</f>
        <v>-</v>
      </c>
      <c r="AA110" s="65" t="str">
        <f>IF(RECEBIDAS[[#This Row],[INSS]]=0,"-",IF(RECEBIDAS[[#This Row],[Emissão]]=0,"-",TEXT(RECEBIDAS[[#This Row],[Emissão]],"mm/aaaa")))</f>
        <v>-</v>
      </c>
      <c r="AB110" s="31" t="str">
        <f>IF(RECEBIDAS[[#This Row],[ISS]]=0,"-",IF(RECEBIDAS[[#This Row],[Emissão]]=0,"-",TEXT(RECEBIDAS[[#This Row],[Emissão]],"mm/aaaa")))</f>
        <v>-</v>
      </c>
      <c r="AC110" s="72"/>
    </row>
    <row r="111" spans="1:29" ht="15.75" customHeight="1" x14ac:dyDescent="0.25">
      <c r="A111" s="66" t="s">
        <v>125</v>
      </c>
      <c r="B111" s="68" t="s">
        <v>151</v>
      </c>
      <c r="C111" s="96" t="s">
        <v>55</v>
      </c>
      <c r="D111" s="31" t="s">
        <v>56</v>
      </c>
      <c r="E111" s="31">
        <v>55427</v>
      </c>
      <c r="F111" s="16" t="s">
        <v>56</v>
      </c>
      <c r="G111" s="65">
        <v>45197</v>
      </c>
      <c r="H111" s="35">
        <v>45217</v>
      </c>
      <c r="I111" s="95">
        <v>1104</v>
      </c>
      <c r="J111" s="64"/>
      <c r="K111" s="64"/>
      <c r="L111" s="64"/>
      <c r="M111" s="64"/>
      <c r="N111" s="25">
        <f>IF(RECEBIDAS[[#This Row],[IRRF]]*RECEBIDAS[[#This Row],[Valor Bruto]]&lt;10,0,RECEBIDAS[[#This Row],[IRRF]]*RECEBIDAS[[#This Row],[Valor Bruto]])</f>
        <v>0</v>
      </c>
      <c r="O111" s="31"/>
      <c r="P111" s="25">
        <f>IF(RECEBIDAS[[#This Row],[Valor Bruto]]&gt;215,RECEBIDAS[[#This Row],[Valor Bruto]]*RECEBIDAS[[#This Row],[CSRF]],0)</f>
        <v>0</v>
      </c>
      <c r="Q111" s="71"/>
      <c r="R111" s="32" t="str">
        <f t="shared" si="6"/>
        <v/>
      </c>
      <c r="S111" s="28">
        <f>IFERROR(IF(RECEBIDAS[[#This Row],[INSS]]*RECEBIDAS[[#This Row],[Base Cal. INSS]]&gt;10,RECEBIDAS[[#This Row],[INSS]]*RECEBIDAS[[#This Row],[Base Cal. INSS]],0),0)</f>
        <v>0</v>
      </c>
      <c r="T111" s="28" t="str">
        <f t="shared" si="7"/>
        <v/>
      </c>
      <c r="U111" s="28">
        <f>IF(RECEBIDAS[[#This Row],[ISS]]&gt;0,RECEBIDAS[[#This Row],[ISS]]*RECEBIDAS[[#This Row],[Base Cal. ISS]],0)</f>
        <v>0</v>
      </c>
      <c r="V111" s="32"/>
      <c r="W111" s="32"/>
      <c r="X111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1104</v>
      </c>
      <c r="Y111" s="72" t="str">
        <f>IF(RECEBIDAS[[#This Row],[IRRF]]=0,"-",IF(RECEBIDAS[[#This Row],[Emissão]]=0,"-",TEXT(RECEBIDAS[[#This Row],[Emissão]],"mm/aaaa")))</f>
        <v>-</v>
      </c>
      <c r="Z111" s="72" t="str">
        <f>IF(RECEBIDAS[[#This Row],[CSRF]]=0,"-",IF(RECEBIDAS[[#This Row],[Pagamentos]]=0,"FALTA DATA",TEXT(RECEBIDAS[[#This Row],[Pagamentos]],"mm/aaaa")))</f>
        <v>-</v>
      </c>
      <c r="AA111" s="65" t="str">
        <f>IF(RECEBIDAS[[#This Row],[INSS]]=0,"-",IF(RECEBIDAS[[#This Row],[Emissão]]=0,"-",TEXT(RECEBIDAS[[#This Row],[Emissão]],"mm/aaaa")))</f>
        <v>-</v>
      </c>
      <c r="AB111" s="31" t="str">
        <f>IF(RECEBIDAS[[#This Row],[ISS]]=0,"-",IF(RECEBIDAS[[#This Row],[Emissão]]=0,"-",TEXT(RECEBIDAS[[#This Row],[Emissão]],"mm/aaaa")))</f>
        <v>-</v>
      </c>
      <c r="AC111" s="72"/>
    </row>
    <row r="112" spans="1:29" ht="15.75" customHeight="1" x14ac:dyDescent="0.25">
      <c r="A112" s="66" t="s">
        <v>136</v>
      </c>
      <c r="B112" s="67" t="s">
        <v>154</v>
      </c>
      <c r="C112" s="96" t="s">
        <v>55</v>
      </c>
      <c r="D112" s="31" t="s">
        <v>56</v>
      </c>
      <c r="E112" s="31">
        <v>175017</v>
      </c>
      <c r="F112" s="16" t="s">
        <v>56</v>
      </c>
      <c r="G112" s="65">
        <v>45197</v>
      </c>
      <c r="H112" s="35">
        <v>45217</v>
      </c>
      <c r="I112" s="95">
        <v>1983.8</v>
      </c>
      <c r="J112" s="64"/>
      <c r="K112" s="64"/>
      <c r="L112" s="64"/>
      <c r="M112" s="64"/>
      <c r="N112" s="25">
        <f>IF(RECEBIDAS[[#This Row],[IRRF]]*RECEBIDAS[[#This Row],[Valor Bruto]]&lt;10,0,RECEBIDAS[[#This Row],[IRRF]]*RECEBIDAS[[#This Row],[Valor Bruto]])</f>
        <v>0</v>
      </c>
      <c r="O112" s="31"/>
      <c r="P112" s="25">
        <f>IF(RECEBIDAS[[#This Row],[Valor Bruto]]&gt;215,RECEBIDAS[[#This Row],[Valor Bruto]]*RECEBIDAS[[#This Row],[CSRF]],0)</f>
        <v>0</v>
      </c>
      <c r="Q112" s="71"/>
      <c r="R112" s="32" t="str">
        <f t="shared" si="6"/>
        <v/>
      </c>
      <c r="S112" s="28">
        <f>IFERROR(IF(RECEBIDAS[[#This Row],[INSS]]*RECEBIDAS[[#This Row],[Base Cal. INSS]]&gt;10,RECEBIDAS[[#This Row],[INSS]]*RECEBIDAS[[#This Row],[Base Cal. INSS]],0),0)</f>
        <v>0</v>
      </c>
      <c r="T112" s="28" t="str">
        <f t="shared" si="7"/>
        <v/>
      </c>
      <c r="U112" s="28">
        <f>IF(RECEBIDAS[[#This Row],[ISS]]&gt;0,RECEBIDAS[[#This Row],[ISS]]*RECEBIDAS[[#This Row],[Base Cal. ISS]],0)</f>
        <v>0</v>
      </c>
      <c r="V112" s="32"/>
      <c r="W112" s="32"/>
      <c r="X112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1983.8</v>
      </c>
      <c r="Y112" s="72" t="str">
        <f>IF(RECEBIDAS[[#This Row],[IRRF]]=0,"-",IF(RECEBIDAS[[#This Row],[Emissão]]=0,"-",TEXT(RECEBIDAS[[#This Row],[Emissão]],"mm/aaaa")))</f>
        <v>-</v>
      </c>
      <c r="Z112" s="72" t="str">
        <f>IF(RECEBIDAS[[#This Row],[CSRF]]=0,"-",IF(RECEBIDAS[[#This Row],[Pagamentos]]=0,"FALTA DATA",TEXT(RECEBIDAS[[#This Row],[Pagamentos]],"mm/aaaa")))</f>
        <v>-</v>
      </c>
      <c r="AA112" s="65" t="str">
        <f>IF(RECEBIDAS[[#This Row],[INSS]]=0,"-",IF(RECEBIDAS[[#This Row],[Emissão]]=0,"-",TEXT(RECEBIDAS[[#This Row],[Emissão]],"mm/aaaa")))</f>
        <v>-</v>
      </c>
      <c r="AB112" s="31" t="str">
        <f>IF(RECEBIDAS[[#This Row],[ISS]]=0,"-",IF(RECEBIDAS[[#This Row],[Emissão]]=0,"-",TEXT(RECEBIDAS[[#This Row],[Emissão]],"mm/aaaa")))</f>
        <v>-</v>
      </c>
      <c r="AC112" s="72"/>
    </row>
    <row r="113" spans="1:29" ht="15.75" customHeight="1" x14ac:dyDescent="0.25">
      <c r="A113" s="66" t="s">
        <v>106</v>
      </c>
      <c r="B113" s="67" t="s">
        <v>152</v>
      </c>
      <c r="C113" s="96" t="s">
        <v>55</v>
      </c>
      <c r="D113" s="31" t="s">
        <v>56</v>
      </c>
      <c r="E113" s="31">
        <v>208648</v>
      </c>
      <c r="F113" s="16" t="s">
        <v>56</v>
      </c>
      <c r="G113" s="65">
        <v>45197</v>
      </c>
      <c r="H113" s="35"/>
      <c r="I113" s="95">
        <v>61282.85</v>
      </c>
      <c r="J113" s="64"/>
      <c r="K113" s="64"/>
      <c r="L113" s="64"/>
      <c r="M113" s="64"/>
      <c r="N113" s="25">
        <f>IF(RECEBIDAS[[#This Row],[IRRF]]*RECEBIDAS[[#This Row],[Valor Bruto]]&lt;10,0,RECEBIDAS[[#This Row],[IRRF]]*RECEBIDAS[[#This Row],[Valor Bruto]])</f>
        <v>0</v>
      </c>
      <c r="O113" s="31"/>
      <c r="P113" s="25">
        <f>IF(RECEBIDAS[[#This Row],[Valor Bruto]]&gt;215,RECEBIDAS[[#This Row],[Valor Bruto]]*RECEBIDAS[[#This Row],[CSRF]],0)</f>
        <v>0</v>
      </c>
      <c r="Q113" s="71"/>
      <c r="R113" s="32" t="str">
        <f t="shared" si="6"/>
        <v/>
      </c>
      <c r="S113" s="28">
        <f>IFERROR(IF(RECEBIDAS[[#This Row],[INSS]]*RECEBIDAS[[#This Row],[Base Cal. INSS]]&gt;10,RECEBIDAS[[#This Row],[INSS]]*RECEBIDAS[[#This Row],[Base Cal. INSS]],0),0)</f>
        <v>0</v>
      </c>
      <c r="T113" s="28" t="str">
        <f t="shared" si="7"/>
        <v/>
      </c>
      <c r="U113" s="28">
        <f>IF(RECEBIDAS[[#This Row],[ISS]]&gt;0,RECEBIDAS[[#This Row],[ISS]]*RECEBIDAS[[#This Row],[Base Cal. ISS]],0)</f>
        <v>0</v>
      </c>
      <c r="V113" s="32"/>
      <c r="W113" s="32"/>
      <c r="X113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61282.85</v>
      </c>
      <c r="Y113" s="72" t="str">
        <f>IF(RECEBIDAS[[#This Row],[IRRF]]=0,"-",IF(RECEBIDAS[[#This Row],[Emissão]]=0,"-",TEXT(RECEBIDAS[[#This Row],[Emissão]],"mm/aaaa")))</f>
        <v>-</v>
      </c>
      <c r="Z113" s="72" t="str">
        <f>IF(RECEBIDAS[[#This Row],[CSRF]]=0,"-",IF(RECEBIDAS[[#This Row],[Pagamentos]]=0,"FALTA DATA",TEXT(RECEBIDAS[[#This Row],[Pagamentos]],"mm/aaaa")))</f>
        <v>-</v>
      </c>
      <c r="AA113" s="65" t="str">
        <f>IF(RECEBIDAS[[#This Row],[INSS]]=0,"-",IF(RECEBIDAS[[#This Row],[Emissão]]=0,"-",TEXT(RECEBIDAS[[#This Row],[Emissão]],"mm/aaaa")))</f>
        <v>-</v>
      </c>
      <c r="AB113" s="31" t="str">
        <f>IF(RECEBIDAS[[#This Row],[ISS]]=0,"-",IF(RECEBIDAS[[#This Row],[Emissão]]=0,"-",TEXT(RECEBIDAS[[#This Row],[Emissão]],"mm/aaaa")))</f>
        <v>-</v>
      </c>
      <c r="AC113" s="72"/>
    </row>
    <row r="114" spans="1:29" ht="15.75" customHeight="1" x14ac:dyDescent="0.25">
      <c r="A114" s="66" t="s">
        <v>72</v>
      </c>
      <c r="B114" s="67" t="s">
        <v>151</v>
      </c>
      <c r="C114" s="96" t="s">
        <v>55</v>
      </c>
      <c r="D114" s="31" t="s">
        <v>56</v>
      </c>
      <c r="E114" s="31">
        <v>1027215</v>
      </c>
      <c r="F114" s="16" t="s">
        <v>56</v>
      </c>
      <c r="G114" s="65">
        <v>45198</v>
      </c>
      <c r="H114" s="35"/>
      <c r="I114" s="95">
        <v>22200</v>
      </c>
      <c r="J114" s="64"/>
      <c r="K114" s="64"/>
      <c r="L114" s="64"/>
      <c r="M114" s="64"/>
      <c r="N114" s="25">
        <f>IF(RECEBIDAS[[#This Row],[IRRF]]*RECEBIDAS[[#This Row],[Valor Bruto]]&lt;10,0,RECEBIDAS[[#This Row],[IRRF]]*RECEBIDAS[[#This Row],[Valor Bruto]])</f>
        <v>0</v>
      </c>
      <c r="O114" s="31"/>
      <c r="P114" s="25">
        <f>IF(RECEBIDAS[[#This Row],[Valor Bruto]]&gt;215,RECEBIDAS[[#This Row],[Valor Bruto]]*RECEBIDAS[[#This Row],[CSRF]],0)</f>
        <v>0</v>
      </c>
      <c r="Q114" s="71"/>
      <c r="R114" s="32" t="str">
        <f t="shared" si="6"/>
        <v/>
      </c>
      <c r="S114" s="28">
        <f>IFERROR(IF(RECEBIDAS[[#This Row],[INSS]]*RECEBIDAS[[#This Row],[Base Cal. INSS]]&gt;10,RECEBIDAS[[#This Row],[INSS]]*RECEBIDAS[[#This Row],[Base Cal. INSS]],0),0)</f>
        <v>0</v>
      </c>
      <c r="T114" s="28" t="str">
        <f t="shared" si="7"/>
        <v/>
      </c>
      <c r="U114" s="28">
        <f>IF(RECEBIDAS[[#This Row],[ISS]]&gt;0,RECEBIDAS[[#This Row],[ISS]]*RECEBIDAS[[#This Row],[Base Cal. ISS]],0)</f>
        <v>0</v>
      </c>
      <c r="V114" s="32"/>
      <c r="W114" s="32"/>
      <c r="X114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22200</v>
      </c>
      <c r="Y114" s="72" t="str">
        <f>IF(RECEBIDAS[[#This Row],[IRRF]]=0,"-",IF(RECEBIDAS[[#This Row],[Emissão]]=0,"-",TEXT(RECEBIDAS[[#This Row],[Emissão]],"mm/aaaa")))</f>
        <v>-</v>
      </c>
      <c r="Z114" s="72" t="str">
        <f>IF(RECEBIDAS[[#This Row],[CSRF]]=0,"-",IF(RECEBIDAS[[#This Row],[Pagamentos]]=0,"FALTA DATA",TEXT(RECEBIDAS[[#This Row],[Pagamentos]],"mm/aaaa")))</f>
        <v>-</v>
      </c>
      <c r="AA114" s="65" t="str">
        <f>IF(RECEBIDAS[[#This Row],[INSS]]=0,"-",IF(RECEBIDAS[[#This Row],[Emissão]]=0,"-",TEXT(RECEBIDAS[[#This Row],[Emissão]],"mm/aaaa")))</f>
        <v>-</v>
      </c>
      <c r="AB114" s="31" t="str">
        <f>IF(RECEBIDAS[[#This Row],[ISS]]=0,"-",IF(RECEBIDAS[[#This Row],[Emissão]]=0,"-",TEXT(RECEBIDAS[[#This Row],[Emissão]],"mm/aaaa")))</f>
        <v>-</v>
      </c>
      <c r="AC114" s="72"/>
    </row>
    <row r="115" spans="1:29" ht="15.75" customHeight="1" x14ac:dyDescent="0.25">
      <c r="A115" s="82" t="s">
        <v>67</v>
      </c>
      <c r="B115" s="67" t="s">
        <v>152</v>
      </c>
      <c r="C115" s="96" t="s">
        <v>38</v>
      </c>
      <c r="D115" s="75" t="s">
        <v>42</v>
      </c>
      <c r="E115" s="75">
        <v>476</v>
      </c>
      <c r="F115" s="19" t="s">
        <v>70</v>
      </c>
      <c r="G115" s="69">
        <v>45170</v>
      </c>
      <c r="H115" s="110">
        <v>45170</v>
      </c>
      <c r="I115" s="77">
        <v>4439.82</v>
      </c>
      <c r="J115" s="83"/>
      <c r="K115" s="83"/>
      <c r="L115" s="83"/>
      <c r="M115" s="83"/>
      <c r="N115" s="84">
        <f>IF(RECEBIDAS[[#This Row],[IRRF]]*RECEBIDAS[[#This Row],[Valor Bruto]]&lt;10,0,RECEBIDAS[[#This Row],[IRRF]]*RECEBIDAS[[#This Row],[Valor Bruto]])</f>
        <v>0</v>
      </c>
      <c r="O115" s="75"/>
      <c r="P115" s="84">
        <f>IF(RECEBIDAS[[#This Row],[Valor Bruto]]&gt;215,RECEBIDAS[[#This Row],[Valor Bruto]]*RECEBIDAS[[#This Row],[CSRF]],0)</f>
        <v>0</v>
      </c>
      <c r="Q115" s="85"/>
      <c r="R115" s="86" t="str">
        <f>IF(L115=0,"",I115)</f>
        <v/>
      </c>
      <c r="S115" s="87">
        <f>IFERROR(IF(RECEBIDAS[[#This Row],[INSS]]*RECEBIDAS[[#This Row],[Base Cal. INSS]]&gt;10,RECEBIDAS[[#This Row],[INSS]]*RECEBIDAS[[#This Row],[Base Cal. INSS]],0),0)</f>
        <v>0</v>
      </c>
      <c r="T115" s="87" t="str">
        <f>IF(M115=0,"",I115)</f>
        <v/>
      </c>
      <c r="U115" s="87">
        <f>IF(RECEBIDAS[[#This Row],[ISS]]&gt;0,RECEBIDAS[[#This Row],[ISS]]*RECEBIDAS[[#This Row],[Base Cal. ISS]],0)</f>
        <v>0</v>
      </c>
      <c r="V115" s="86"/>
      <c r="W115" s="86"/>
      <c r="X115" s="78">
        <f>RECEBIDAS[[#This Row],[Valor Bruto]]-RECEBIDAS[[#This Row],[Valor IRRF]]-RECEBIDAS[[#This Row],[Valor CSRF]]-RECEBIDAS[[#This Row],[Valor INSS]]-RECEBIDAS[[#This Row],[Valor ISS]]-RECEBIDAS[[#This Row],[Descontos]]-RECEBIDAS[[#This Row],[Caução]]</f>
        <v>4439.82</v>
      </c>
      <c r="Y115" s="88" t="str">
        <f>IF(RECEBIDAS[[#This Row],[IRRF]]=0,"-",IF(RECEBIDAS[[#This Row],[Emissão]]=0,"-",TEXT(RECEBIDAS[[#This Row],[Emissão]],"mm/aaaa")))</f>
        <v>-</v>
      </c>
      <c r="Z115" s="88" t="str">
        <f>IF(RECEBIDAS[[#This Row],[CSRF]]=0,"-",IF(RECEBIDAS[[#This Row],[Pagamentos]]=0,"FALTA DATA",TEXT(RECEBIDAS[[#This Row],[Pagamentos]],"mm/aaaa")))</f>
        <v>-</v>
      </c>
      <c r="AA115" s="89" t="str">
        <f>IF(RECEBIDAS[[#This Row],[INSS]]=0,"-",IF(RECEBIDAS[[#This Row],[Emissão]]=0,"-",TEXT(RECEBIDAS[[#This Row],[Emissão]],"mm/aaaa")))</f>
        <v>-</v>
      </c>
      <c r="AB115" s="75" t="str">
        <f>IF(RECEBIDAS[[#This Row],[ISS]]=0,"-",IF(RECEBIDAS[[#This Row],[Emissão]]=0,"-",TEXT(RECEBIDAS[[#This Row],[Emissão]],"mm/aaaa")))</f>
        <v>-</v>
      </c>
      <c r="AC115" s="88"/>
    </row>
    <row r="116" spans="1:29" ht="15.75" customHeight="1" x14ac:dyDescent="0.25">
      <c r="A116" s="70" t="s">
        <v>49</v>
      </c>
      <c r="B116" s="67" t="s">
        <v>151</v>
      </c>
      <c r="C116" s="79" t="s">
        <v>38</v>
      </c>
      <c r="D116" s="31" t="s">
        <v>42</v>
      </c>
      <c r="E116" s="24">
        <v>457</v>
      </c>
      <c r="F116" s="16" t="s">
        <v>50</v>
      </c>
      <c r="G116" s="17">
        <v>45183</v>
      </c>
      <c r="H116" s="35">
        <v>45183</v>
      </c>
      <c r="I116" s="18">
        <v>54502.080000000002</v>
      </c>
      <c r="J116" s="64">
        <v>1.4999999999999999E-2</v>
      </c>
      <c r="K116" s="64">
        <v>4.65E-2</v>
      </c>
      <c r="L116" s="64"/>
      <c r="M116" s="64"/>
      <c r="N116" s="25">
        <f>IF(RECEBIDAS[[#This Row],[IRRF]]*RECEBIDAS[[#This Row],[Valor Bruto]]&lt;10,0,RECEBIDAS[[#This Row],[IRRF]]*RECEBIDAS[[#This Row],[Valor Bruto]])</f>
        <v>817.53120000000001</v>
      </c>
      <c r="O116" s="31">
        <v>1708</v>
      </c>
      <c r="P116" s="25">
        <f>IF(RECEBIDAS[[#This Row],[Valor Bruto]]&gt;215,RECEBIDAS[[#This Row],[Valor Bruto]]*RECEBIDAS[[#This Row],[CSRF]],0)</f>
        <v>2534.34672</v>
      </c>
      <c r="Q116" s="71">
        <v>5952</v>
      </c>
      <c r="R116" s="32" t="str">
        <f t="shared" ref="R116" si="8">IF(L116=0,"",I116)</f>
        <v/>
      </c>
      <c r="S116" s="28">
        <f>IFERROR(IF(RECEBIDAS[[#This Row],[INSS]]*RECEBIDAS[[#This Row],[Base Cal. INSS]]&gt;10,RECEBIDAS[[#This Row],[INSS]]*RECEBIDAS[[#This Row],[Base Cal. INSS]],0),0)</f>
        <v>0</v>
      </c>
      <c r="T116" s="28" t="str">
        <f t="shared" ref="T116" si="9">IF(M116=0,"",I116)</f>
        <v/>
      </c>
      <c r="U116" s="28">
        <f>IF(RECEBIDAS[[#This Row],[ISS]]&gt;0,RECEBIDAS[[#This Row],[ISS]]*RECEBIDAS[[#This Row],[Base Cal. ISS]],0)</f>
        <v>0</v>
      </c>
      <c r="V116" s="32"/>
      <c r="W116" s="32"/>
      <c r="X116" s="30">
        <f>RECEBIDAS[[#This Row],[Valor Bruto]]-RECEBIDAS[[#This Row],[Valor IRRF]]-RECEBIDAS[[#This Row],[Valor CSRF]]-RECEBIDAS[[#This Row],[Valor INSS]]-RECEBIDAS[[#This Row],[Valor ISS]]-RECEBIDAS[[#This Row],[Descontos]]-RECEBIDAS[[#This Row],[Caução]]</f>
        <v>51150.202080000003</v>
      </c>
      <c r="Y116" s="72" t="str">
        <f>IF(RECEBIDAS[[#This Row],[IRRF]]=0,"-",IF(RECEBIDAS[[#This Row],[Emissão]]=0,"-",TEXT(RECEBIDAS[[#This Row],[Emissão]],"mm/aaaa")))</f>
        <v>09/2023</v>
      </c>
      <c r="Z116" s="72" t="str">
        <f>IF(RECEBIDAS[[#This Row],[CSRF]]=0,"-",IF(RECEBIDAS[[#This Row],[Pagamentos]]=0,"FALTA DATA",TEXT(RECEBIDAS[[#This Row],[Pagamentos]],"mm/aaaa")))</f>
        <v>09/2023</v>
      </c>
      <c r="AA116" s="65" t="str">
        <f>IF(RECEBIDAS[[#This Row],[INSS]]=0,"-",IF(RECEBIDAS[[#This Row],[Emissão]]=0,"-",TEXT(RECEBIDAS[[#This Row],[Emissão]],"mm/aaaa")))</f>
        <v>-</v>
      </c>
      <c r="AB116" s="72" t="str">
        <f>IF(RECEBIDAS[[#This Row],[ISS]]=0,"-",IF(RECEBIDAS[[#This Row],[Emissão]]=0,"-",TEXT(RECEBIDAS[[#This Row],[Emissão]],"mm/aaaa")))</f>
        <v>-</v>
      </c>
      <c r="AC116" s="72"/>
    </row>
  </sheetData>
  <sheetProtection formatCells="0" formatColumns="0" formatRows="0" insertRows="0" deleteRows="0" sort="0" autoFilter="0"/>
  <mergeCells count="11">
    <mergeCell ref="J6:J7"/>
    <mergeCell ref="M6:M7"/>
    <mergeCell ref="N6:N7"/>
    <mergeCell ref="C4:H4"/>
    <mergeCell ref="C3:H3"/>
    <mergeCell ref="J2:J3"/>
    <mergeCell ref="J4:J5"/>
    <mergeCell ref="N2:N3"/>
    <mergeCell ref="N4:N5"/>
    <mergeCell ref="M2:M3"/>
    <mergeCell ref="M4:M5"/>
  </mergeCells>
  <conditionalFormatting sqref="H10:H116">
    <cfRule type="expression" dxfId="38" priority="14" stopIfTrue="1">
      <formula>AND($K10&gt;0,$H10=0)</formula>
    </cfRule>
  </conditionalFormatting>
  <conditionalFormatting sqref="O10:O116">
    <cfRule type="expression" dxfId="37" priority="11" stopIfTrue="1">
      <formula>AND($N10&gt;0,$O10=0)</formula>
    </cfRule>
  </conditionalFormatting>
  <conditionalFormatting sqref="Q10:Q116">
    <cfRule type="expression" dxfId="36" priority="12" stopIfTrue="1">
      <formula>AND($P10&gt;0,$Q10=0)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B340-62C0-46BD-AD95-FCA2B1DDB04B}">
  <dimension ref="A1:V33"/>
  <sheetViews>
    <sheetView showGridLines="0" zoomScale="110" zoomScaleNormal="110" workbookViewId="0">
      <selection activeCell="J20" sqref="J20"/>
    </sheetView>
  </sheetViews>
  <sheetFormatPr defaultRowHeight="15" x14ac:dyDescent="0.25"/>
  <cols>
    <col min="1" max="1" width="56" bestFit="1" customWidth="1"/>
    <col min="2" max="2" width="18.28515625" bestFit="1" customWidth="1"/>
    <col min="3" max="3" width="6.85546875" customWidth="1"/>
    <col min="4" max="4" width="15.140625" customWidth="1"/>
    <col min="5" max="5" width="19" bestFit="1" customWidth="1"/>
    <col min="6" max="6" width="10.85546875" bestFit="1" customWidth="1"/>
    <col min="7" max="7" width="13.85546875" customWidth="1"/>
    <col min="8" max="8" width="14.7109375" customWidth="1"/>
    <col min="9" max="9" width="8.5703125" customWidth="1"/>
    <col min="10" max="10" width="8.85546875" customWidth="1"/>
    <col min="11" max="11" width="8.5703125" customWidth="1"/>
    <col min="12" max="12" width="7.140625" customWidth="1"/>
    <col min="13" max="13" width="13.28515625" customWidth="1"/>
    <col min="14" max="14" width="13.7109375" customWidth="1"/>
    <col min="15" max="15" width="19.28515625" bestFit="1" customWidth="1"/>
    <col min="16" max="16" width="13.7109375" customWidth="1"/>
    <col min="17" max="17" width="17.85546875" bestFit="1" customWidth="1"/>
    <col min="18" max="18" width="12.140625" customWidth="1"/>
    <col min="19" max="19" width="13.42578125" customWidth="1"/>
    <col min="20" max="20" width="10.85546875" customWidth="1"/>
    <col min="21" max="21" width="15.85546875" customWidth="1"/>
    <col min="22" max="22" width="11.28515625" customWidth="1"/>
  </cols>
  <sheetData>
    <row r="1" spans="1:22" s="1" customFormat="1" ht="15.75" customHeight="1" x14ac:dyDescent="0.25">
      <c r="N1" s="6"/>
      <c r="U1" s="20"/>
    </row>
    <row r="2" spans="1:22" s="1" customFormat="1" ht="15.75" customHeight="1" x14ac:dyDescent="0.25">
      <c r="H2" s="135"/>
      <c r="I2" s="45"/>
      <c r="J2" s="46"/>
      <c r="K2" s="136"/>
      <c r="L2" s="137"/>
      <c r="N2" s="6"/>
      <c r="U2" s="20"/>
    </row>
    <row r="3" spans="1:22" s="1" customFormat="1" ht="15.75" customHeight="1" x14ac:dyDescent="0.25">
      <c r="B3" s="42" t="s">
        <v>30</v>
      </c>
      <c r="C3" s="133" t="str">
        <f>IF('RECEBIDAS'!C3=0,"",'RECEBIDAS'!C3)</f>
        <v>Verde Vasto Desenvolvimentos Imobiliários Ltda.</v>
      </c>
      <c r="D3" s="133"/>
      <c r="E3" s="133"/>
      <c r="F3" s="133"/>
      <c r="G3" s="134"/>
      <c r="H3" s="135"/>
      <c r="I3" s="45"/>
      <c r="J3" s="46"/>
      <c r="K3" s="136"/>
      <c r="L3" s="137"/>
      <c r="N3" s="6"/>
      <c r="U3" s="20"/>
    </row>
    <row r="4" spans="1:22" s="1" customFormat="1" ht="15.75" customHeight="1" thickBot="1" x14ac:dyDescent="0.3">
      <c r="B4" s="43" t="s">
        <v>29</v>
      </c>
      <c r="C4" s="127">
        <f>IF('RECEBIDAS'!C4=0,"",'RECEBIDAS'!C4)</f>
        <v>18765432099987</v>
      </c>
      <c r="D4" s="127"/>
      <c r="E4" s="127"/>
      <c r="F4" s="127"/>
      <c r="G4" s="128"/>
      <c r="H4" s="135"/>
      <c r="I4" s="45"/>
      <c r="J4" s="46"/>
      <c r="K4" s="136"/>
      <c r="L4" s="137"/>
      <c r="N4" s="6"/>
      <c r="U4" s="20"/>
    </row>
    <row r="5" spans="1:22" s="1" customFormat="1" ht="15.75" customHeight="1" thickTop="1" x14ac:dyDescent="0.25">
      <c r="H5" s="135"/>
      <c r="I5" s="45"/>
      <c r="J5" s="46"/>
      <c r="K5" s="136"/>
      <c r="L5" s="137"/>
      <c r="N5" s="6"/>
      <c r="U5" s="20"/>
    </row>
    <row r="6" spans="1:22" s="1" customFormat="1" ht="15.75" customHeight="1" x14ac:dyDescent="0.25">
      <c r="N6" s="6"/>
      <c r="U6" s="20"/>
    </row>
    <row r="9" spans="1:22" x14ac:dyDescent="0.25">
      <c r="A9" s="7" t="s">
        <v>0</v>
      </c>
      <c r="B9" s="8" t="s">
        <v>26</v>
      </c>
      <c r="C9" s="9" t="s">
        <v>2</v>
      </c>
      <c r="D9" s="10" t="s">
        <v>4</v>
      </c>
      <c r="E9" s="10" t="s">
        <v>35</v>
      </c>
      <c r="F9" s="11" t="s">
        <v>6</v>
      </c>
      <c r="G9" s="11" t="s">
        <v>7</v>
      </c>
      <c r="H9" s="4" t="s">
        <v>8</v>
      </c>
      <c r="I9" s="12" t="s">
        <v>9</v>
      </c>
      <c r="J9" s="12" t="s">
        <v>10</v>
      </c>
      <c r="K9" s="12" t="s">
        <v>11</v>
      </c>
      <c r="L9" s="12" t="s">
        <v>12</v>
      </c>
      <c r="M9" s="13" t="s">
        <v>23</v>
      </c>
      <c r="N9" s="13" t="s">
        <v>24</v>
      </c>
      <c r="O9" s="4" t="s">
        <v>32</v>
      </c>
      <c r="P9" s="12" t="s">
        <v>27</v>
      </c>
      <c r="Q9" s="12" t="s">
        <v>31</v>
      </c>
      <c r="R9" s="3" t="s">
        <v>28</v>
      </c>
      <c r="S9" s="3" t="s">
        <v>15</v>
      </c>
      <c r="T9" s="3" t="s">
        <v>36</v>
      </c>
      <c r="U9" s="3" t="s">
        <v>16</v>
      </c>
      <c r="V9" s="5" t="s">
        <v>18</v>
      </c>
    </row>
    <row r="10" spans="1:22" x14ac:dyDescent="0.25">
      <c r="A10" s="14"/>
      <c r="B10" s="15"/>
      <c r="C10" s="24"/>
      <c r="D10" s="16"/>
      <c r="E10" s="16"/>
      <c r="F10" s="17"/>
      <c r="G10" s="35"/>
      <c r="H10" s="18"/>
      <c r="I10" s="48"/>
      <c r="J10" s="48"/>
      <c r="K10" s="48"/>
      <c r="L10" s="48"/>
      <c r="M10" s="25">
        <f>IF(EMITIDAS[[#This Row],[IRRF]]*EMITIDAS[[#This Row],[Valor Bruto]]&lt;10,0,EMITIDAS[[#This Row],[IRRF]]*EMITIDAS[[#This Row],[Valor Bruto]])</f>
        <v>0</v>
      </c>
      <c r="N10" s="25">
        <f>IF(EMITIDAS[[#This Row],[Valor Bruto]]&gt;215,EMITIDAS[[#This Row],[Valor Bruto]]*EMITIDAS[[#This Row],[CSRF]],0)</f>
        <v>0</v>
      </c>
      <c r="O10" s="27" t="str">
        <f>IF(K10=0,"",H10)</f>
        <v/>
      </c>
      <c r="P10" s="28">
        <f>IFERROR(IF(EMITIDAS[[#This Row],[INSS]]*EMITIDAS[[#This Row],[Base Cal. INSS]]&gt;10,EMITIDAS[[#This Row],[INSS]]*EMITIDAS[[#This Row],[Base Cal. INSS]],0),0)</f>
        <v>0</v>
      </c>
      <c r="Q10" s="28"/>
      <c r="R10" s="28">
        <f>IF(EMITIDAS[[#This Row],[ISS]]&gt;0,EMITIDAS[[#This Row],[ISS]]*EMITIDAS[[#This Row],[Base Cal. ISS]],0)</f>
        <v>0</v>
      </c>
      <c r="S10" s="27"/>
      <c r="T10" s="27"/>
      <c r="U10" s="30">
        <f>EMITIDAS[[#This Row],[Valor Bruto]]-EMITIDAS[[#This Row],[Valor IRRF]]-EMITIDAS[[#This Row],[Valor CSRF]]-EMITIDAS[[#This Row],[Valor INSS]]-EMITIDAS[[#This Row],[Valor ISS]]-EMITIDAS[[#This Row],[Caução]]-EMITIDAS[[#This Row],[Descontos]]</f>
        <v>0</v>
      </c>
      <c r="V10" s="24"/>
    </row>
    <row r="11" spans="1:22" x14ac:dyDescent="0.25">
      <c r="A11" s="22"/>
      <c r="B11" s="23"/>
      <c r="C11" s="31"/>
      <c r="D11" s="19"/>
      <c r="E11" s="16"/>
      <c r="F11" s="17"/>
      <c r="G11" s="35"/>
      <c r="H11" s="18"/>
      <c r="I11" s="49"/>
      <c r="J11" s="49"/>
      <c r="K11" s="49"/>
      <c r="L11" s="49"/>
      <c r="M11" s="25">
        <f>IF(EMITIDAS[[#This Row],[IRRF]]*EMITIDAS[[#This Row],[Valor Bruto]]&lt;10,0,EMITIDAS[[#This Row],[IRRF]]*EMITIDAS[[#This Row],[Valor Bruto]])</f>
        <v>0</v>
      </c>
      <c r="N11" s="25">
        <f>IF(EMITIDAS[[#This Row],[Valor Bruto]]&gt;215,EMITIDAS[[#This Row],[Valor Bruto]]*EMITIDAS[[#This Row],[CSRF]],0)</f>
        <v>0</v>
      </c>
      <c r="O11" s="32" t="str">
        <f>IF(K11=0,"",H11)</f>
        <v/>
      </c>
      <c r="P11" s="28">
        <f>IFERROR(IF(EMITIDAS[[#This Row],[INSS]]*EMITIDAS[[#This Row],[Base Cal. INSS]]&gt;10,EMITIDAS[[#This Row],[INSS]]*EMITIDAS[[#This Row],[Base Cal. INSS]],0),0)</f>
        <v>0</v>
      </c>
      <c r="Q11" s="28"/>
      <c r="R11" s="28">
        <f>IF(EMITIDAS[[#This Row],[ISS]]&gt;0,EMITIDAS[[#This Row],[ISS]]*EMITIDAS[[#This Row],[Base Cal. ISS]],0)</f>
        <v>0</v>
      </c>
      <c r="S11" s="32"/>
      <c r="T11" s="32"/>
      <c r="U11" s="30">
        <f>EMITIDAS[[#This Row],[Valor Bruto]]-EMITIDAS[[#This Row],[Valor IRRF]]-EMITIDAS[[#This Row],[Valor CSRF]]-EMITIDAS[[#This Row],[Valor INSS]]-EMITIDAS[[#This Row],[Valor ISS]]-EMITIDAS[[#This Row],[Caução]]-EMITIDAS[[#This Row],[Descontos]]</f>
        <v>0</v>
      </c>
      <c r="V11" s="31"/>
    </row>
    <row r="33" spans="2:2" x14ac:dyDescent="0.25">
      <c r="B33" s="47"/>
    </row>
  </sheetData>
  <mergeCells count="8">
    <mergeCell ref="C3:G3"/>
    <mergeCell ref="C4:G4"/>
    <mergeCell ref="H2:H3"/>
    <mergeCell ref="K2:K3"/>
    <mergeCell ref="L2:L3"/>
    <mergeCell ref="H4:H5"/>
    <mergeCell ref="K4:K5"/>
    <mergeCell ref="L4:L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S11:T11 O10 S10:T10 V10 O11 V11" unlocked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3B1C-A304-4D8B-AEC0-2EA7A515B255}">
  <dimension ref="A1:Y47"/>
  <sheetViews>
    <sheetView showGridLines="0" zoomScale="90" zoomScaleNormal="90" workbookViewId="0">
      <selection activeCell="G15" sqref="G15"/>
    </sheetView>
  </sheetViews>
  <sheetFormatPr defaultRowHeight="15" x14ac:dyDescent="0.25"/>
  <cols>
    <col min="1" max="1" width="32.5703125" bestFit="1" customWidth="1"/>
    <col min="2" max="2" width="19.7109375" bestFit="1" customWidth="1"/>
    <col min="3" max="3" width="18.5703125" bestFit="1" customWidth="1"/>
    <col min="4" max="4" width="17.28515625" bestFit="1" customWidth="1"/>
    <col min="5" max="5" width="30.28515625" bestFit="1" customWidth="1"/>
    <col min="6" max="6" width="21.28515625" bestFit="1" customWidth="1"/>
    <col min="7" max="7" width="24" bestFit="1" customWidth="1"/>
    <col min="8" max="8" width="12.28515625" bestFit="1" customWidth="1"/>
    <col min="9" max="9" width="16" bestFit="1" customWidth="1"/>
    <col min="10" max="10" width="17.28515625" bestFit="1" customWidth="1"/>
    <col min="11" max="11" width="18.28515625" bestFit="1" customWidth="1"/>
    <col min="12" max="12" width="19.28515625" bestFit="1" customWidth="1"/>
    <col min="13" max="13" width="13.5703125" bestFit="1" customWidth="1"/>
  </cols>
  <sheetData>
    <row r="1" spans="1:25" s="1" customFormat="1" ht="15.75" customHeight="1" x14ac:dyDescent="0.25">
      <c r="R1" s="6"/>
      <c r="X1" s="20"/>
      <c r="Y1" s="21"/>
    </row>
    <row r="2" spans="1:25" s="1" customFormat="1" ht="15.75" customHeight="1" x14ac:dyDescent="0.25">
      <c r="K2" s="33"/>
      <c r="L2" s="34"/>
      <c r="M2" s="33"/>
      <c r="N2" s="34"/>
      <c r="R2" s="6"/>
      <c r="X2" s="20"/>
      <c r="Y2" s="21"/>
    </row>
    <row r="3" spans="1:25" s="1" customFormat="1" ht="15.75" customHeight="1" x14ac:dyDescent="0.25">
      <c r="D3" s="42" t="s">
        <v>30</v>
      </c>
      <c r="E3" s="133" t="str">
        <f>IF('RECEBIDAS'!C3=0,"",'RECEBIDAS'!C3)</f>
        <v>Verde Vasto Desenvolvimentos Imobiliários Ltda.</v>
      </c>
      <c r="F3" s="133"/>
      <c r="G3" s="133"/>
      <c r="H3" s="133"/>
      <c r="I3" s="134"/>
      <c r="K3" s="33"/>
      <c r="L3" s="34"/>
      <c r="M3" s="33"/>
      <c r="N3" s="34"/>
      <c r="R3" s="6"/>
      <c r="X3" s="20"/>
      <c r="Y3" s="21"/>
    </row>
    <row r="4" spans="1:25" s="1" customFormat="1" ht="15.75" customHeight="1" thickBot="1" x14ac:dyDescent="0.3">
      <c r="D4" s="43" t="s">
        <v>29</v>
      </c>
      <c r="E4" s="138">
        <f>IF('RECEBIDAS'!C4=0,"",'RECEBIDAS'!C4)</f>
        <v>18765432099987</v>
      </c>
      <c r="F4" s="138"/>
      <c r="G4" s="138"/>
      <c r="H4" s="138"/>
      <c r="I4" s="139"/>
      <c r="K4" s="33"/>
      <c r="L4" s="34"/>
      <c r="M4" s="33"/>
      <c r="N4" s="34"/>
      <c r="R4" s="6"/>
      <c r="X4" s="20"/>
      <c r="Y4" s="21"/>
    </row>
    <row r="5" spans="1:25" s="1" customFormat="1" ht="15.75" customHeight="1" thickTop="1" x14ac:dyDescent="0.25">
      <c r="K5" s="33"/>
      <c r="L5" s="34"/>
      <c r="M5" s="33"/>
      <c r="N5" s="34"/>
      <c r="R5" s="6"/>
      <c r="X5" s="20"/>
      <c r="Y5" s="21"/>
    </row>
    <row r="6" spans="1:25" s="1" customFormat="1" ht="15.75" customHeight="1" x14ac:dyDescent="0.25">
      <c r="R6" s="6"/>
      <c r="X6" s="20"/>
      <c r="Y6" s="21"/>
    </row>
    <row r="7" spans="1:25" s="1" customFormat="1" ht="15.75" customHeight="1" thickBot="1" x14ac:dyDescent="0.3">
      <c r="A7" s="37" t="s">
        <v>1</v>
      </c>
      <c r="B7" s="37" t="s">
        <v>25</v>
      </c>
      <c r="C7" s="37" t="s">
        <v>2</v>
      </c>
      <c r="D7" s="37" t="s">
        <v>4</v>
      </c>
      <c r="E7" s="37" t="s">
        <v>33</v>
      </c>
      <c r="F7" s="37" t="s">
        <v>34</v>
      </c>
      <c r="G7" s="37" t="s">
        <v>6</v>
      </c>
      <c r="H7" s="37" t="s">
        <v>7</v>
      </c>
      <c r="I7" s="37" t="s">
        <v>8</v>
      </c>
      <c r="J7" s="37" t="s">
        <v>16</v>
      </c>
      <c r="K7" s="37" t="s">
        <v>17</v>
      </c>
      <c r="L7" s="37" t="s">
        <v>18</v>
      </c>
      <c r="R7" s="6"/>
      <c r="X7" s="20"/>
      <c r="Y7" s="21"/>
    </row>
    <row r="8" spans="1:25" x14ac:dyDescent="0.25">
      <c r="A8" s="70" t="s">
        <v>71</v>
      </c>
      <c r="B8" s="15" t="s">
        <v>141</v>
      </c>
      <c r="C8" s="79" t="s">
        <v>55</v>
      </c>
      <c r="D8" s="16">
        <v>9874</v>
      </c>
      <c r="E8" s="31" t="s">
        <v>53</v>
      </c>
      <c r="F8" s="16">
        <v>13816</v>
      </c>
      <c r="G8" s="17">
        <v>45173</v>
      </c>
      <c r="H8" s="35"/>
      <c r="I8" s="18">
        <v>1066.83</v>
      </c>
      <c r="J8" s="36"/>
      <c r="K8" s="92"/>
      <c r="L8" s="92"/>
    </row>
    <row r="9" spans="1:25" ht="15.75" thickBot="1" x14ac:dyDescent="0.3">
      <c r="A9" s="70" t="s">
        <v>72</v>
      </c>
      <c r="B9" s="67" t="s">
        <v>142</v>
      </c>
      <c r="C9" s="79" t="s">
        <v>55</v>
      </c>
      <c r="D9" s="16">
        <v>953</v>
      </c>
      <c r="E9" s="16" t="s">
        <v>52</v>
      </c>
      <c r="F9" s="16">
        <v>47044</v>
      </c>
      <c r="G9" s="17">
        <v>45174</v>
      </c>
      <c r="H9" s="35"/>
      <c r="I9" s="18">
        <v>4913.3999999999996</v>
      </c>
      <c r="J9" s="44"/>
      <c r="K9" s="94"/>
      <c r="L9" s="94"/>
    </row>
    <row r="10" spans="1:25" ht="15.75" thickTop="1" x14ac:dyDescent="0.25">
      <c r="A10" s="70" t="s">
        <v>73</v>
      </c>
      <c r="B10" s="67" t="s">
        <v>143</v>
      </c>
      <c r="C10" s="79" t="s">
        <v>55</v>
      </c>
      <c r="D10" s="19">
        <v>48842</v>
      </c>
      <c r="E10" s="16" t="s">
        <v>52</v>
      </c>
      <c r="F10" s="19">
        <v>47044</v>
      </c>
      <c r="G10" s="69">
        <v>45174</v>
      </c>
      <c r="H10" s="76"/>
      <c r="I10" s="77">
        <v>4913.3999999999996</v>
      </c>
      <c r="J10" s="78"/>
      <c r="K10" s="75"/>
      <c r="L10" s="75"/>
    </row>
    <row r="11" spans="1:25" x14ac:dyDescent="0.25">
      <c r="A11" s="63" t="s">
        <v>74</v>
      </c>
      <c r="B11" s="15" t="s">
        <v>144</v>
      </c>
      <c r="C11" s="79" t="s">
        <v>55</v>
      </c>
      <c r="D11" s="19">
        <v>31</v>
      </c>
      <c r="E11" s="16" t="s">
        <v>52</v>
      </c>
      <c r="F11" s="19">
        <v>47044</v>
      </c>
      <c r="G11" s="69">
        <v>45174</v>
      </c>
      <c r="H11" s="76"/>
      <c r="I11" s="77">
        <v>4946.08</v>
      </c>
      <c r="J11" s="78"/>
      <c r="K11" s="75"/>
      <c r="L11" s="75"/>
    </row>
    <row r="12" spans="1:25" x14ac:dyDescent="0.25">
      <c r="A12" s="63" t="s">
        <v>75</v>
      </c>
      <c r="B12" s="15" t="s">
        <v>145</v>
      </c>
      <c r="C12" s="79" t="s">
        <v>55</v>
      </c>
      <c r="D12" s="75">
        <v>61</v>
      </c>
      <c r="E12" s="75" t="s">
        <v>52</v>
      </c>
      <c r="F12" s="19" t="s">
        <v>56</v>
      </c>
      <c r="G12" s="89">
        <v>45177</v>
      </c>
      <c r="H12" s="76"/>
      <c r="I12" s="91">
        <v>5000</v>
      </c>
      <c r="J12" s="78"/>
      <c r="K12" s="93"/>
      <c r="L12" s="93"/>
    </row>
    <row r="13" spans="1:25" x14ac:dyDescent="0.25">
      <c r="A13" s="66" t="s">
        <v>76</v>
      </c>
      <c r="B13" s="15" t="s">
        <v>145</v>
      </c>
      <c r="C13" s="79" t="s">
        <v>55</v>
      </c>
      <c r="D13" s="16">
        <v>813</v>
      </c>
      <c r="E13" s="16" t="s">
        <v>52</v>
      </c>
      <c r="F13" s="16">
        <v>47044</v>
      </c>
      <c r="G13" s="17">
        <v>45180</v>
      </c>
      <c r="H13" s="35"/>
      <c r="I13" s="18">
        <v>4913.3999999999996</v>
      </c>
      <c r="J13" s="30"/>
      <c r="K13" s="31"/>
      <c r="L13" s="31"/>
    </row>
    <row r="14" spans="1:25" x14ac:dyDescent="0.25">
      <c r="A14" s="66" t="s">
        <v>77</v>
      </c>
      <c r="B14" s="15" t="s">
        <v>144</v>
      </c>
      <c r="C14" s="79" t="s">
        <v>55</v>
      </c>
      <c r="D14" s="16">
        <v>1646</v>
      </c>
      <c r="E14" s="16" t="s">
        <v>52</v>
      </c>
      <c r="F14" s="16">
        <v>47044</v>
      </c>
      <c r="G14" s="17">
        <v>45180</v>
      </c>
      <c r="H14" s="35"/>
      <c r="I14" s="18">
        <v>4913.3999999999996</v>
      </c>
      <c r="J14" s="30"/>
      <c r="K14" s="31"/>
      <c r="L14" s="31"/>
    </row>
    <row r="15" spans="1:25" x14ac:dyDescent="0.25">
      <c r="A15" s="63" t="s">
        <v>78</v>
      </c>
      <c r="B15" s="15" t="s">
        <v>137</v>
      </c>
      <c r="C15" s="79" t="s">
        <v>55</v>
      </c>
      <c r="D15" s="19">
        <v>2741</v>
      </c>
      <c r="E15" s="16" t="s">
        <v>52</v>
      </c>
      <c r="F15" s="16">
        <v>47044</v>
      </c>
      <c r="G15" s="69">
        <v>45180</v>
      </c>
      <c r="H15" s="76"/>
      <c r="I15" s="77">
        <v>8091.5</v>
      </c>
      <c r="J15" s="78"/>
      <c r="K15" s="75"/>
      <c r="L15" s="75"/>
    </row>
    <row r="16" spans="1:25" x14ac:dyDescent="0.25">
      <c r="A16" s="63" t="s">
        <v>79</v>
      </c>
      <c r="B16" s="67" t="s">
        <v>146</v>
      </c>
      <c r="C16" s="79" t="s">
        <v>55</v>
      </c>
      <c r="D16" s="16">
        <v>3360</v>
      </c>
      <c r="E16" s="16" t="s">
        <v>52</v>
      </c>
      <c r="F16" s="16">
        <v>47044</v>
      </c>
      <c r="G16" s="17">
        <v>45180</v>
      </c>
      <c r="H16" s="35"/>
      <c r="I16" s="18">
        <v>4913.3999999999996</v>
      </c>
      <c r="J16" s="30"/>
      <c r="K16" s="31"/>
      <c r="L16" s="31"/>
    </row>
    <row r="17" spans="1:12" x14ac:dyDescent="0.25">
      <c r="A17" s="63" t="s">
        <v>80</v>
      </c>
      <c r="B17" s="67" t="s">
        <v>146</v>
      </c>
      <c r="C17" s="79" t="s">
        <v>55</v>
      </c>
      <c r="D17" s="16">
        <v>3367</v>
      </c>
      <c r="E17" s="16" t="s">
        <v>52</v>
      </c>
      <c r="F17" s="16">
        <v>47044</v>
      </c>
      <c r="G17" s="17">
        <v>45180</v>
      </c>
      <c r="H17" s="35"/>
      <c r="I17" s="18">
        <v>4913.3999999999996</v>
      </c>
      <c r="J17" s="30"/>
      <c r="K17" s="31"/>
      <c r="L17" s="31"/>
    </row>
    <row r="18" spans="1:12" x14ac:dyDescent="0.25">
      <c r="A18" s="70" t="s">
        <v>80</v>
      </c>
      <c r="B18" s="15" t="s">
        <v>137</v>
      </c>
      <c r="C18" s="79" t="s">
        <v>55</v>
      </c>
      <c r="D18" s="16">
        <v>7555</v>
      </c>
      <c r="E18" s="16" t="s">
        <v>52</v>
      </c>
      <c r="F18" s="16">
        <v>47044</v>
      </c>
      <c r="G18" s="17">
        <v>45180</v>
      </c>
      <c r="H18" s="35"/>
      <c r="I18" s="18">
        <v>4674</v>
      </c>
      <c r="J18" s="30"/>
      <c r="K18" s="31"/>
      <c r="L18" s="31"/>
    </row>
    <row r="19" spans="1:12" x14ac:dyDescent="0.25">
      <c r="A19" s="70" t="s">
        <v>81</v>
      </c>
      <c r="B19" s="67" t="s">
        <v>138</v>
      </c>
      <c r="C19" s="79" t="s">
        <v>55</v>
      </c>
      <c r="D19" s="16">
        <v>8313</v>
      </c>
      <c r="E19" s="16" t="s">
        <v>52</v>
      </c>
      <c r="F19" s="16">
        <v>47044</v>
      </c>
      <c r="G19" s="17">
        <v>45181</v>
      </c>
      <c r="H19" s="35"/>
      <c r="I19" s="18">
        <v>4913.3999999999996</v>
      </c>
      <c r="J19" s="30"/>
      <c r="K19" s="31"/>
      <c r="L19" s="31"/>
    </row>
    <row r="20" spans="1:12" x14ac:dyDescent="0.25">
      <c r="A20" s="66" t="s">
        <v>71</v>
      </c>
      <c r="B20" s="67" t="s">
        <v>139</v>
      </c>
      <c r="C20" s="79" t="s">
        <v>55</v>
      </c>
      <c r="D20" s="16">
        <v>9411</v>
      </c>
      <c r="E20" s="16" t="s">
        <v>52</v>
      </c>
      <c r="F20" s="16">
        <v>47044</v>
      </c>
      <c r="G20" s="17">
        <v>45181</v>
      </c>
      <c r="H20" s="35"/>
      <c r="I20" s="18">
        <v>4913.3999999999996</v>
      </c>
      <c r="J20" s="30"/>
      <c r="K20" s="31"/>
      <c r="L20" s="31"/>
    </row>
    <row r="21" spans="1:12" x14ac:dyDescent="0.25">
      <c r="A21" s="66" t="s">
        <v>82</v>
      </c>
      <c r="B21" s="67" t="s">
        <v>140</v>
      </c>
      <c r="C21" s="79" t="s">
        <v>55</v>
      </c>
      <c r="D21" s="19">
        <v>9415</v>
      </c>
      <c r="E21" s="16" t="s">
        <v>52</v>
      </c>
      <c r="F21" s="16">
        <v>47044</v>
      </c>
      <c r="G21" s="69">
        <v>45181</v>
      </c>
      <c r="H21" s="76"/>
      <c r="I21" s="77">
        <v>4913.3999999999996</v>
      </c>
      <c r="J21" s="78"/>
      <c r="K21" s="75"/>
      <c r="L21" s="75"/>
    </row>
    <row r="22" spans="1:12" x14ac:dyDescent="0.25">
      <c r="A22" s="70" t="s">
        <v>82</v>
      </c>
      <c r="B22" s="67" t="s">
        <v>141</v>
      </c>
      <c r="C22" s="79" t="s">
        <v>55</v>
      </c>
      <c r="D22" s="16">
        <v>47054</v>
      </c>
      <c r="E22" s="16" t="s">
        <v>52</v>
      </c>
      <c r="F22" s="16">
        <v>47044</v>
      </c>
      <c r="G22" s="17">
        <v>45181</v>
      </c>
      <c r="H22" s="35"/>
      <c r="I22" s="18">
        <v>4913.3999999999996</v>
      </c>
      <c r="J22" s="30"/>
      <c r="K22" s="31"/>
      <c r="L22" s="31"/>
    </row>
    <row r="23" spans="1:12" x14ac:dyDescent="0.25">
      <c r="A23" s="66" t="s">
        <v>83</v>
      </c>
      <c r="B23" s="15" t="s">
        <v>142</v>
      </c>
      <c r="C23" s="79" t="s">
        <v>55</v>
      </c>
      <c r="D23" s="16">
        <v>185799</v>
      </c>
      <c r="E23" s="16" t="s">
        <v>52</v>
      </c>
      <c r="F23" s="16">
        <v>47044</v>
      </c>
      <c r="G23" s="17">
        <v>45181</v>
      </c>
      <c r="H23" s="35"/>
      <c r="I23" s="18">
        <v>4913.3999999999996</v>
      </c>
      <c r="J23" s="30"/>
      <c r="K23" s="31"/>
      <c r="L23" s="31"/>
    </row>
    <row r="24" spans="1:12" x14ac:dyDescent="0.25">
      <c r="A24" s="66" t="s">
        <v>84</v>
      </c>
      <c r="B24" s="15" t="s">
        <v>143</v>
      </c>
      <c r="C24" s="79" t="s">
        <v>55</v>
      </c>
      <c r="D24" s="16">
        <v>267385</v>
      </c>
      <c r="E24" s="16" t="s">
        <v>54</v>
      </c>
      <c r="F24" s="16" t="s">
        <v>56</v>
      </c>
      <c r="G24" s="17">
        <v>45182</v>
      </c>
      <c r="H24" s="35"/>
      <c r="I24" s="18">
        <v>1.7</v>
      </c>
      <c r="J24" s="30"/>
      <c r="K24" s="31"/>
      <c r="L24" s="31"/>
    </row>
    <row r="25" spans="1:12" x14ac:dyDescent="0.25">
      <c r="A25" s="66" t="s">
        <v>85</v>
      </c>
      <c r="B25" s="15" t="s">
        <v>144</v>
      </c>
      <c r="C25" s="79" t="s">
        <v>55</v>
      </c>
      <c r="D25" s="31">
        <v>284121</v>
      </c>
      <c r="E25" s="31" t="s">
        <v>53</v>
      </c>
      <c r="F25" s="16">
        <v>1125</v>
      </c>
      <c r="G25" s="65">
        <v>45183</v>
      </c>
      <c r="H25" s="35"/>
      <c r="I25" s="74">
        <v>203366.25</v>
      </c>
      <c r="J25" s="30"/>
      <c r="K25" s="24"/>
      <c r="L25" s="24"/>
    </row>
    <row r="26" spans="1:12" x14ac:dyDescent="0.25">
      <c r="A26" s="66" t="s">
        <v>86</v>
      </c>
      <c r="B26" s="15" t="s">
        <v>145</v>
      </c>
      <c r="C26" s="79" t="s">
        <v>55</v>
      </c>
      <c r="D26" s="19">
        <v>2392738</v>
      </c>
      <c r="E26" s="31" t="s">
        <v>53</v>
      </c>
      <c r="F26" s="16">
        <v>15831</v>
      </c>
      <c r="G26" s="69">
        <v>45183</v>
      </c>
      <c r="H26" s="76"/>
      <c r="I26" s="77">
        <v>412.5</v>
      </c>
      <c r="J26" s="78"/>
      <c r="K26" s="75"/>
      <c r="L26" s="75"/>
    </row>
    <row r="27" spans="1:12" x14ac:dyDescent="0.25">
      <c r="A27" s="63" t="s">
        <v>87</v>
      </c>
      <c r="B27" s="15" t="s">
        <v>145</v>
      </c>
      <c r="C27" s="79" t="s">
        <v>55</v>
      </c>
      <c r="D27" s="16">
        <v>511</v>
      </c>
      <c r="E27" s="16" t="s">
        <v>52</v>
      </c>
      <c r="F27" s="16">
        <v>47690</v>
      </c>
      <c r="G27" s="17">
        <v>45194</v>
      </c>
      <c r="H27" s="35"/>
      <c r="I27" s="18">
        <v>4776.6000000000004</v>
      </c>
      <c r="J27" s="30"/>
      <c r="K27" s="31"/>
      <c r="L27" s="31"/>
    </row>
    <row r="28" spans="1:12" x14ac:dyDescent="0.25">
      <c r="A28" s="70" t="s">
        <v>88</v>
      </c>
      <c r="B28" s="67" t="s">
        <v>146</v>
      </c>
      <c r="C28" s="79" t="s">
        <v>55</v>
      </c>
      <c r="D28" s="16">
        <v>541</v>
      </c>
      <c r="E28" s="16" t="s">
        <v>52</v>
      </c>
      <c r="F28" s="16">
        <v>47690</v>
      </c>
      <c r="G28" s="17">
        <v>45194</v>
      </c>
      <c r="H28" s="35"/>
      <c r="I28" s="18">
        <v>4776.6000000000004</v>
      </c>
      <c r="J28" s="30"/>
      <c r="K28" s="31"/>
      <c r="L28" s="31"/>
    </row>
    <row r="29" spans="1:12" x14ac:dyDescent="0.25">
      <c r="A29" s="70" t="s">
        <v>89</v>
      </c>
      <c r="B29" s="15" t="s">
        <v>137</v>
      </c>
      <c r="C29" s="79" t="s">
        <v>55</v>
      </c>
      <c r="D29" s="16">
        <v>772</v>
      </c>
      <c r="E29" s="16" t="s">
        <v>52</v>
      </c>
      <c r="F29" s="16">
        <v>47690</v>
      </c>
      <c r="G29" s="17">
        <v>45194</v>
      </c>
      <c r="H29" s="35"/>
      <c r="I29" s="18">
        <v>5933.89</v>
      </c>
      <c r="J29" s="30"/>
      <c r="K29" s="31"/>
      <c r="L29" s="31"/>
    </row>
    <row r="30" spans="1:12" x14ac:dyDescent="0.25">
      <c r="A30" s="70" t="s">
        <v>90</v>
      </c>
      <c r="B30" s="67" t="s">
        <v>138</v>
      </c>
      <c r="C30" s="79" t="s">
        <v>55</v>
      </c>
      <c r="D30" s="19">
        <v>1005</v>
      </c>
      <c r="E30" s="16" t="s">
        <v>52</v>
      </c>
      <c r="F30" s="16">
        <v>47690</v>
      </c>
      <c r="G30" s="69">
        <v>45194</v>
      </c>
      <c r="H30" s="76"/>
      <c r="I30" s="77">
        <v>5864.4</v>
      </c>
      <c r="J30" s="78"/>
      <c r="K30" s="75"/>
      <c r="L30" s="75"/>
    </row>
    <row r="31" spans="1:12" x14ac:dyDescent="0.25">
      <c r="A31" s="70" t="s">
        <v>91</v>
      </c>
      <c r="B31" s="67" t="s">
        <v>139</v>
      </c>
      <c r="C31" s="79" t="s">
        <v>55</v>
      </c>
      <c r="D31" s="16">
        <v>1459</v>
      </c>
      <c r="E31" s="16" t="s">
        <v>52</v>
      </c>
      <c r="F31" s="16">
        <v>47690</v>
      </c>
      <c r="G31" s="17">
        <v>45194</v>
      </c>
      <c r="H31" s="35"/>
      <c r="I31" s="18">
        <v>5035.58</v>
      </c>
      <c r="J31" s="30"/>
      <c r="K31" s="31"/>
      <c r="L31" s="31"/>
    </row>
    <row r="32" spans="1:12" x14ac:dyDescent="0.25">
      <c r="A32" s="66" t="s">
        <v>91</v>
      </c>
      <c r="B32" s="67" t="s">
        <v>140</v>
      </c>
      <c r="C32" s="79" t="s">
        <v>55</v>
      </c>
      <c r="D32" s="16">
        <v>1819</v>
      </c>
      <c r="E32" s="16" t="s">
        <v>52</v>
      </c>
      <c r="F32" s="16">
        <v>47690</v>
      </c>
      <c r="G32" s="17">
        <v>45194</v>
      </c>
      <c r="H32" s="35"/>
      <c r="I32" s="18">
        <v>4776.6000000000004</v>
      </c>
      <c r="J32" s="30"/>
      <c r="K32" s="31"/>
      <c r="L32" s="31"/>
    </row>
    <row r="33" spans="1:12" x14ac:dyDescent="0.25">
      <c r="A33" s="70" t="s">
        <v>71</v>
      </c>
      <c r="B33" s="67" t="s">
        <v>141</v>
      </c>
      <c r="C33" s="79" t="s">
        <v>55</v>
      </c>
      <c r="D33" s="16">
        <v>3932</v>
      </c>
      <c r="E33" s="16" t="s">
        <v>52</v>
      </c>
      <c r="F33" s="16">
        <v>47690</v>
      </c>
      <c r="G33" s="17">
        <v>45194</v>
      </c>
      <c r="H33" s="35"/>
      <c r="I33" s="18">
        <v>4776.6000000000004</v>
      </c>
      <c r="J33" s="30"/>
      <c r="K33" s="31"/>
      <c r="L33" s="31"/>
    </row>
    <row r="34" spans="1:12" x14ac:dyDescent="0.25">
      <c r="A34" s="70" t="s">
        <v>72</v>
      </c>
      <c r="B34" s="15" t="s">
        <v>142</v>
      </c>
      <c r="C34" s="79" t="s">
        <v>55</v>
      </c>
      <c r="D34" s="19">
        <v>6684</v>
      </c>
      <c r="E34" s="16" t="s">
        <v>52</v>
      </c>
      <c r="F34" s="16">
        <v>47690</v>
      </c>
      <c r="G34" s="69">
        <v>45194</v>
      </c>
      <c r="H34" s="76"/>
      <c r="I34" s="77">
        <v>4776.6000000000004</v>
      </c>
      <c r="J34" s="78"/>
      <c r="K34" s="75"/>
      <c r="L34" s="75"/>
    </row>
    <row r="35" spans="1:12" x14ac:dyDescent="0.25">
      <c r="A35" s="70" t="s">
        <v>73</v>
      </c>
      <c r="B35" s="15" t="s">
        <v>143</v>
      </c>
      <c r="C35" s="96" t="s">
        <v>55</v>
      </c>
      <c r="D35" s="19">
        <v>178095</v>
      </c>
      <c r="E35" s="19" t="s">
        <v>64</v>
      </c>
      <c r="F35" s="19" t="s">
        <v>56</v>
      </c>
      <c r="G35" s="69">
        <v>45195</v>
      </c>
      <c r="H35" s="76"/>
      <c r="I35" s="77">
        <v>16147.8</v>
      </c>
      <c r="J35" s="78"/>
      <c r="K35" s="75"/>
      <c r="L35" s="75"/>
    </row>
    <row r="36" spans="1:12" x14ac:dyDescent="0.25">
      <c r="A36" s="63" t="s">
        <v>74</v>
      </c>
      <c r="B36" s="15" t="s">
        <v>144</v>
      </c>
      <c r="C36" s="96" t="s">
        <v>55</v>
      </c>
      <c r="D36" s="19">
        <v>204</v>
      </c>
      <c r="E36" s="19" t="s">
        <v>65</v>
      </c>
      <c r="F36" s="19" t="s">
        <v>56</v>
      </c>
      <c r="G36" s="69">
        <v>45198</v>
      </c>
      <c r="H36" s="76"/>
      <c r="I36" s="77">
        <v>226751.08</v>
      </c>
      <c r="J36" s="78"/>
      <c r="K36" s="75"/>
      <c r="L36" s="75"/>
    </row>
    <row r="37" spans="1:12" x14ac:dyDescent="0.25">
      <c r="A37" s="63" t="s">
        <v>75</v>
      </c>
      <c r="B37" s="15" t="s">
        <v>145</v>
      </c>
      <c r="C37" s="96" t="s">
        <v>55</v>
      </c>
      <c r="D37" s="19">
        <v>244</v>
      </c>
      <c r="E37" s="19" t="s">
        <v>53</v>
      </c>
      <c r="F37" s="19">
        <v>18754</v>
      </c>
      <c r="G37" s="69">
        <v>45196</v>
      </c>
      <c r="H37" s="76"/>
      <c r="I37" s="77">
        <v>4595.67</v>
      </c>
      <c r="J37" s="78"/>
      <c r="K37" s="75"/>
      <c r="L37" s="75"/>
    </row>
    <row r="38" spans="1:12" x14ac:dyDescent="0.25">
      <c r="A38" s="66" t="s">
        <v>76</v>
      </c>
      <c r="B38" s="15" t="s">
        <v>145</v>
      </c>
      <c r="C38" s="96" t="s">
        <v>55</v>
      </c>
      <c r="D38" s="19">
        <v>594</v>
      </c>
      <c r="E38" s="19" t="s">
        <v>53</v>
      </c>
      <c r="F38" s="19">
        <v>35926</v>
      </c>
      <c r="G38" s="69">
        <v>45196</v>
      </c>
      <c r="H38" s="76"/>
      <c r="I38" s="77">
        <v>12.8</v>
      </c>
      <c r="J38" s="78"/>
      <c r="K38" s="75"/>
      <c r="L38" s="75"/>
    </row>
    <row r="39" spans="1:12" x14ac:dyDescent="0.25">
      <c r="A39" s="66" t="s">
        <v>77</v>
      </c>
      <c r="B39" s="67" t="s">
        <v>140</v>
      </c>
      <c r="C39" s="79" t="s">
        <v>55</v>
      </c>
      <c r="D39" s="16">
        <v>769</v>
      </c>
      <c r="E39" s="16" t="s">
        <v>52</v>
      </c>
      <c r="F39" s="16">
        <v>47690</v>
      </c>
      <c r="G39" s="17">
        <v>45195</v>
      </c>
      <c r="H39" s="35"/>
      <c r="I39" s="18">
        <v>4776.6000000000004</v>
      </c>
      <c r="J39" s="30"/>
      <c r="K39" s="31"/>
      <c r="L39" s="31"/>
    </row>
    <row r="40" spans="1:12" x14ac:dyDescent="0.25">
      <c r="A40" s="63" t="s">
        <v>78</v>
      </c>
      <c r="B40" s="67" t="s">
        <v>141</v>
      </c>
      <c r="C40" s="79" t="s">
        <v>55</v>
      </c>
      <c r="D40" s="16">
        <v>774</v>
      </c>
      <c r="E40" s="16" t="s">
        <v>52</v>
      </c>
      <c r="F40" s="16">
        <v>47690</v>
      </c>
      <c r="G40" s="17">
        <v>45195</v>
      </c>
      <c r="H40" s="35"/>
      <c r="I40" s="18">
        <v>4776.6000000000004</v>
      </c>
      <c r="J40" s="30"/>
      <c r="K40" s="31"/>
      <c r="L40" s="31"/>
    </row>
    <row r="41" spans="1:12" x14ac:dyDescent="0.25">
      <c r="A41" s="63" t="s">
        <v>79</v>
      </c>
      <c r="B41" s="15" t="s">
        <v>142</v>
      </c>
      <c r="C41" s="96" t="s">
        <v>55</v>
      </c>
      <c r="D41" s="19">
        <v>706</v>
      </c>
      <c r="E41" s="16" t="s">
        <v>52</v>
      </c>
      <c r="F41" s="16">
        <v>47690</v>
      </c>
      <c r="G41" s="69">
        <v>45195</v>
      </c>
      <c r="H41" s="76"/>
      <c r="I41" s="77">
        <v>4776.6000000000004</v>
      </c>
      <c r="J41" s="78"/>
      <c r="K41" s="75"/>
      <c r="L41" s="75"/>
    </row>
    <row r="42" spans="1:12" x14ac:dyDescent="0.25">
      <c r="A42" s="63" t="s">
        <v>80</v>
      </c>
      <c r="B42" s="15" t="s">
        <v>143</v>
      </c>
      <c r="C42" s="79" t="s">
        <v>55</v>
      </c>
      <c r="D42" s="16">
        <v>1007</v>
      </c>
      <c r="E42" s="16" t="s">
        <v>52</v>
      </c>
      <c r="F42" s="16">
        <v>47862</v>
      </c>
      <c r="G42" s="17">
        <v>45196</v>
      </c>
      <c r="H42" s="35"/>
      <c r="I42" s="18">
        <v>5328</v>
      </c>
      <c r="J42" s="30"/>
      <c r="K42" s="31"/>
      <c r="L42" s="31"/>
    </row>
    <row r="43" spans="1:12" x14ac:dyDescent="0.25">
      <c r="A43" s="70" t="s">
        <v>80</v>
      </c>
      <c r="B43" s="15" t="s">
        <v>144</v>
      </c>
      <c r="C43" s="96" t="s">
        <v>55</v>
      </c>
      <c r="D43" s="19">
        <v>15516</v>
      </c>
      <c r="E43" s="16" t="s">
        <v>52</v>
      </c>
      <c r="F43" s="16">
        <v>47862</v>
      </c>
      <c r="G43" s="69">
        <v>45196</v>
      </c>
      <c r="H43" s="76"/>
      <c r="I43" s="77">
        <v>9089</v>
      </c>
      <c r="J43" s="78"/>
      <c r="K43" s="75"/>
      <c r="L43" s="75"/>
    </row>
    <row r="44" spans="1:12" x14ac:dyDescent="0.25">
      <c r="A44" s="70" t="s">
        <v>81</v>
      </c>
      <c r="B44" s="15" t="s">
        <v>145</v>
      </c>
      <c r="C44" s="79" t="s">
        <v>55</v>
      </c>
      <c r="D44" s="16">
        <v>1611</v>
      </c>
      <c r="E44" s="16" t="s">
        <v>52</v>
      </c>
      <c r="F44" s="16">
        <v>47690</v>
      </c>
      <c r="G44" s="17">
        <v>45196</v>
      </c>
      <c r="H44" s="35"/>
      <c r="I44" s="18">
        <v>5107.2</v>
      </c>
      <c r="J44" s="30"/>
      <c r="K44" s="31"/>
      <c r="L44" s="31"/>
    </row>
    <row r="45" spans="1:12" x14ac:dyDescent="0.25">
      <c r="A45" s="66" t="s">
        <v>71</v>
      </c>
      <c r="B45" s="15" t="s">
        <v>145</v>
      </c>
      <c r="C45" s="79" t="s">
        <v>55</v>
      </c>
      <c r="D45" s="16">
        <v>17188</v>
      </c>
      <c r="E45" s="16" t="s">
        <v>52</v>
      </c>
      <c r="F45" s="16">
        <v>47690</v>
      </c>
      <c r="G45" s="17">
        <v>45196</v>
      </c>
      <c r="H45" s="35"/>
      <c r="I45" s="18">
        <v>4776.6000000000004</v>
      </c>
      <c r="J45" s="30"/>
      <c r="K45" s="31"/>
      <c r="L45" s="31"/>
    </row>
    <row r="46" spans="1:12" x14ac:dyDescent="0.25">
      <c r="A46" s="66" t="s">
        <v>82</v>
      </c>
      <c r="B46" s="15" t="s">
        <v>145</v>
      </c>
      <c r="C46" s="96" t="s">
        <v>55</v>
      </c>
      <c r="D46" s="19">
        <v>20893</v>
      </c>
      <c r="E46" s="16" t="s">
        <v>52</v>
      </c>
      <c r="F46" s="16">
        <v>47690</v>
      </c>
      <c r="G46" s="69">
        <v>45196</v>
      </c>
      <c r="H46" s="76"/>
      <c r="I46" s="77">
        <v>4776.6000000000004</v>
      </c>
      <c r="J46" s="78"/>
      <c r="K46" s="75"/>
      <c r="L46" s="75"/>
    </row>
    <row r="47" spans="1:12" x14ac:dyDescent="0.25">
      <c r="A47" s="70" t="s">
        <v>82</v>
      </c>
      <c r="B47" s="15" t="s">
        <v>145</v>
      </c>
      <c r="C47" s="96" t="s">
        <v>55</v>
      </c>
      <c r="D47" s="19">
        <v>1045824</v>
      </c>
      <c r="E47" s="19" t="s">
        <v>53</v>
      </c>
      <c r="F47" s="19">
        <v>18957</v>
      </c>
      <c r="G47" s="69">
        <v>45195</v>
      </c>
      <c r="H47" s="76"/>
      <c r="I47" s="77">
        <v>1202.5</v>
      </c>
      <c r="J47" s="78"/>
      <c r="K47" s="75"/>
      <c r="L47" s="75"/>
    </row>
  </sheetData>
  <mergeCells count="2">
    <mergeCell ref="E3:I3"/>
    <mergeCell ref="E4:I4"/>
  </mergeCells>
  <conditionalFormatting sqref="D10">
    <cfRule type="duplicateValues" dxfId="35" priority="40" stopIfTrue="1"/>
  </conditionalFormatting>
  <conditionalFormatting sqref="D11">
    <cfRule type="duplicateValues" dxfId="34" priority="38" stopIfTrue="1"/>
  </conditionalFormatting>
  <conditionalFormatting sqref="D13:D15">
    <cfRule type="duplicateValues" dxfId="33" priority="32" stopIfTrue="1"/>
  </conditionalFormatting>
  <conditionalFormatting sqref="D16:D21">
    <cfRule type="duplicateValues" dxfId="32" priority="29" stopIfTrue="1"/>
  </conditionalFormatting>
  <conditionalFormatting sqref="D22:D26">
    <cfRule type="duplicateValues" dxfId="31" priority="26" stopIfTrue="1"/>
  </conditionalFormatting>
  <conditionalFormatting sqref="D27:D30">
    <cfRule type="duplicateValues" dxfId="30" priority="23" stopIfTrue="1"/>
  </conditionalFormatting>
  <conditionalFormatting sqref="D31:D34">
    <cfRule type="duplicateValues" dxfId="29" priority="20" stopIfTrue="1"/>
  </conditionalFormatting>
  <conditionalFormatting sqref="D39:D41">
    <cfRule type="duplicateValues" dxfId="28" priority="9" stopIfTrue="1"/>
  </conditionalFormatting>
  <conditionalFormatting sqref="D42:D43">
    <cfRule type="duplicateValues" dxfId="27" priority="6" stopIfTrue="1"/>
  </conditionalFormatting>
  <conditionalFormatting sqref="D44:D46">
    <cfRule type="duplicateValues" dxfId="26" priority="3" stopIfTrue="1"/>
  </conditionalFormatting>
  <conditionalFormatting sqref="D8:E8">
    <cfRule type="duplicateValues" dxfId="25" priority="44" stopIfTrue="1"/>
  </conditionalFormatting>
  <conditionalFormatting sqref="D9:E9 E10:E11">
    <cfRule type="duplicateValues" dxfId="24" priority="42" stopIfTrue="1"/>
  </conditionalFormatting>
  <conditionalFormatting sqref="D12:E12">
    <cfRule type="duplicateValues" dxfId="23" priority="36" stopIfTrue="1"/>
  </conditionalFormatting>
  <conditionalFormatting sqref="D35:E35">
    <cfRule type="duplicateValues" dxfId="22" priority="19" stopIfTrue="1"/>
  </conditionalFormatting>
  <conditionalFormatting sqref="D37:E37">
    <cfRule type="duplicateValues" dxfId="21" priority="15" stopIfTrue="1"/>
  </conditionalFormatting>
  <conditionalFormatting sqref="D38:E38">
    <cfRule type="duplicateValues" dxfId="20" priority="13" stopIfTrue="1"/>
  </conditionalFormatting>
  <conditionalFormatting sqref="E6">
    <cfRule type="duplicateValues" dxfId="19" priority="125" stopIfTrue="1"/>
    <cfRule type="duplicateValues" dxfId="18" priority="126" stopIfTrue="1"/>
  </conditionalFormatting>
  <conditionalFormatting sqref="E13:E26">
    <cfRule type="duplicateValues" dxfId="17" priority="34" stopIfTrue="1"/>
  </conditionalFormatting>
  <conditionalFormatting sqref="E27:E34">
    <cfRule type="duplicateValues" dxfId="16" priority="25" stopIfTrue="1"/>
  </conditionalFormatting>
  <conditionalFormatting sqref="E36">
    <cfRule type="duplicateValues" dxfId="15" priority="17" stopIfTrue="1"/>
  </conditionalFormatting>
  <conditionalFormatting sqref="E39:E46">
    <cfRule type="duplicateValues" dxfId="14" priority="11" stopIfTrue="1"/>
  </conditionalFormatting>
  <conditionalFormatting sqref="H6">
    <cfRule type="expression" dxfId="13" priority="127" stopIfTrue="1">
      <formula>AND(#REF!&gt;0,#REF!=0)</formula>
    </cfRule>
  </conditionalFormatting>
  <conditionalFormatting sqref="H8:H47">
    <cfRule type="expression" dxfId="12" priority="1" stopIfTrue="1">
      <formula>AND($K8&gt;0,$H8=0)</formula>
    </cfRule>
  </conditionalFormatting>
  <conditionalFormatting sqref="H48:H1048556">
    <cfRule type="expression" dxfId="11" priority="100" stopIfTrue="1">
      <formula>AND(#REF!&gt;0,$H55=0)</formula>
    </cfRule>
  </conditionalFormatting>
  <conditionalFormatting sqref="L2:L4">
    <cfRule type="expression" dxfId="10" priority="52" stopIfTrue="1">
      <formula>AND($K3&gt;0,$L3=0)</formula>
    </cfRule>
  </conditionalFormatting>
  <conditionalFormatting sqref="L2:L5">
    <cfRule type="expression" dxfId="9" priority="50" stopIfTrue="1">
      <formula>AND($K2&gt;0,$L2=0)</formula>
    </cfRule>
  </conditionalFormatting>
  <conditionalFormatting sqref="L5">
    <cfRule type="expression" dxfId="8" priority="53" stopIfTrue="1">
      <formula>AND($N36&gt;0,$O36=0)</formula>
    </cfRule>
  </conditionalFormatting>
  <conditionalFormatting sqref="N2:N4">
    <cfRule type="expression" dxfId="7" priority="57" stopIfTrue="1">
      <formula>AND($M3&gt;0,$N3=0)</formula>
    </cfRule>
  </conditionalFormatting>
  <conditionalFormatting sqref="N2:N5">
    <cfRule type="expression" dxfId="6" priority="56" stopIfTrue="1">
      <formula>AND($M2&gt;0,$N2=0)</formula>
    </cfRule>
  </conditionalFormatting>
  <conditionalFormatting sqref="N5">
    <cfRule type="expression" dxfId="5" priority="51" stopIfTrue="1">
      <formula>AND($P36&gt;0,$Q36=0)</formula>
    </cfRule>
  </conditionalFormatting>
  <conditionalFormatting sqref="O1:O4">
    <cfRule type="expression" dxfId="4" priority="54" stopIfTrue="1">
      <formula>AND(#REF!&gt;0,$O2=0)</formula>
    </cfRule>
  </conditionalFormatting>
  <conditionalFormatting sqref="O5:O7">
    <cfRule type="expression" dxfId="3" priority="48" stopIfTrue="1">
      <formula>AND($N6&gt;0,$O6=0)</formula>
    </cfRule>
  </conditionalFormatting>
  <conditionalFormatting sqref="Q1:Q7">
    <cfRule type="expression" dxfId="2" priority="47" stopIfTrue="1">
      <formula>AND($P2&gt;0,$Q2=0)</formula>
    </cfRule>
  </conditionalFormatting>
  <conditionalFormatting sqref="D47:E47">
    <cfRule type="duplicateValues" dxfId="1" priority="128" stopIfTrue="1"/>
  </conditionalFormatting>
  <conditionalFormatting sqref="H1048557:H1048576">
    <cfRule type="expression" dxfId="0" priority="130" stopIfTrue="1">
      <formula>AND(#REF!&gt;0,$H1=0)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RECEBIDAS</vt:lpstr>
      <vt:lpstr>EMITIDAS</vt:lpstr>
      <vt:lpstr>REMESSAS-COMODATO-DEVOLUCOES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 Contabilidade</dc:creator>
  <cp:lastModifiedBy>Pedro Henrique</cp:lastModifiedBy>
  <dcterms:created xsi:type="dcterms:W3CDTF">2022-09-23T11:39:47Z</dcterms:created>
  <dcterms:modified xsi:type="dcterms:W3CDTF">2023-12-22T03:23:18Z</dcterms:modified>
</cp:coreProperties>
</file>