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pwelsch_uw_edu/Documents/SP 25/ChemE 375/homework/"/>
    </mc:Choice>
  </mc:AlternateContent>
  <xr:revisionPtr revIDLastSave="1948" documentId="8_{C27B6606-4125-46D2-9576-303FE302C6BA}" xr6:coauthVersionLast="47" xr6:coauthVersionMax="47" xr10:uidLastSave="{9D8506A2-D496-4B21-8FCA-017ADA2195EB}"/>
  <bookViews>
    <workbookView xWindow="-110" yWindow="-110" windowWidth="19420" windowHeight="11500" xr2:uid="{C217DAE5-6F88-430A-906E-8531FAF183CC}"/>
  </bookViews>
  <sheets>
    <sheet name="Sheet1" sheetId="1" r:id="rId1"/>
    <sheet name="HW2_calorimetry_data" sheetId="2" r:id="rId2"/>
  </sheets>
  <definedNames>
    <definedName name="ExternalData_1" localSheetId="0" hidden="1">Sheet1!$V$1:$W$24</definedName>
    <definedName name="solver_adj" localSheetId="0" hidden="1">Sheet1!$P$9:$S$9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Sheet1!$L$9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P6" i="1"/>
  <c r="O6" i="1"/>
  <c r="N6" i="1"/>
  <c r="M6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" i="1"/>
  <c r="X2" i="1"/>
  <c r="X3" i="1"/>
  <c r="H3" i="1" s="1"/>
  <c r="X4" i="1"/>
  <c r="H4" i="1" s="1"/>
  <c r="X5" i="1"/>
  <c r="H5" i="1" s="1"/>
  <c r="X6" i="1"/>
  <c r="H6" i="1" s="1"/>
  <c r="X7" i="1"/>
  <c r="H7" i="1" s="1"/>
  <c r="X8" i="1"/>
  <c r="H8" i="1" s="1"/>
  <c r="X9" i="1"/>
  <c r="H9" i="1" s="1"/>
  <c r="X10" i="1"/>
  <c r="H10" i="1" s="1"/>
  <c r="J10" i="1" s="1"/>
  <c r="X11" i="1"/>
  <c r="H11" i="1" s="1"/>
  <c r="J11" i="1" s="1"/>
  <c r="X12" i="1"/>
  <c r="H12" i="1" s="1"/>
  <c r="J12" i="1" s="1"/>
  <c r="X13" i="1"/>
  <c r="H13" i="1" s="1"/>
  <c r="J13" i="1" s="1"/>
  <c r="X14" i="1"/>
  <c r="H14" i="1" s="1"/>
  <c r="J14" i="1" s="1"/>
  <c r="X15" i="1"/>
  <c r="H15" i="1" s="1"/>
  <c r="X16" i="1"/>
  <c r="H16" i="1" s="1"/>
  <c r="J16" i="1" s="1"/>
  <c r="X17" i="1"/>
  <c r="H17" i="1" s="1"/>
  <c r="X18" i="1"/>
  <c r="H18" i="1" s="1"/>
  <c r="J18" i="1" s="1"/>
  <c r="X19" i="1"/>
  <c r="H19" i="1" s="1"/>
  <c r="J19" i="1" s="1"/>
  <c r="X20" i="1"/>
  <c r="H20" i="1" s="1"/>
  <c r="J20" i="1" s="1"/>
  <c r="X21" i="1"/>
  <c r="H21" i="1" s="1"/>
  <c r="J21" i="1" s="1"/>
  <c r="X22" i="1"/>
  <c r="H22" i="1" s="1"/>
  <c r="J22" i="1" s="1"/>
  <c r="X23" i="1"/>
  <c r="H23" i="1" s="1"/>
  <c r="J23" i="1" s="1"/>
  <c r="X24" i="1"/>
  <c r="H24" i="1" s="1"/>
  <c r="J24" i="1" s="1"/>
  <c r="O3" i="1"/>
  <c r="O4" i="1"/>
  <c r="O5" i="1"/>
  <c r="P3" i="1"/>
  <c r="P4" i="1"/>
  <c r="P5" i="1"/>
  <c r="P2" i="1"/>
  <c r="O2" i="1"/>
  <c r="J4" i="1" l="1"/>
  <c r="J6" i="1"/>
  <c r="J9" i="1"/>
  <c r="J8" i="1"/>
  <c r="J7" i="1"/>
  <c r="J5" i="1"/>
  <c r="J17" i="1"/>
  <c r="J15" i="1"/>
  <c r="J3" i="1"/>
  <c r="B29" i="1"/>
  <c r="D2" i="1"/>
  <c r="C4" i="1"/>
  <c r="C15" i="1"/>
  <c r="C37" i="1"/>
  <c r="C16" i="1"/>
  <c r="C36" i="1"/>
  <c r="C35" i="1"/>
  <c r="C11" i="1"/>
  <c r="C34" i="1"/>
  <c r="D28" i="1"/>
  <c r="C33" i="1"/>
  <c r="B37" i="1"/>
  <c r="C14" i="1"/>
  <c r="C13" i="1"/>
  <c r="B14" i="1"/>
  <c r="C27" i="1"/>
  <c r="D13" i="1"/>
  <c r="C38" i="1"/>
  <c r="C7" i="1"/>
  <c r="C12" i="1"/>
  <c r="B13" i="1"/>
  <c r="D27" i="1"/>
  <c r="C28" i="1"/>
  <c r="D26" i="1"/>
  <c r="C22" i="1"/>
  <c r="D5" i="1"/>
  <c r="D37" i="1"/>
  <c r="B15" i="1"/>
  <c r="C17" i="1"/>
  <c r="D4" i="1"/>
  <c r="E35" i="1"/>
  <c r="B3" i="1"/>
  <c r="D3" i="1"/>
  <c r="C26" i="1"/>
  <c r="C10" i="1"/>
  <c r="E28" i="1"/>
  <c r="C30" i="1"/>
  <c r="B27" i="1"/>
  <c r="C25" i="1"/>
  <c r="C5" i="1"/>
  <c r="E27" i="1"/>
  <c r="C29" i="1"/>
  <c r="B26" i="1"/>
  <c r="C24" i="1"/>
  <c r="E5" i="1"/>
  <c r="E37" i="1"/>
  <c r="B12" i="1"/>
  <c r="B25" i="1"/>
  <c r="C23" i="1"/>
  <c r="C3" i="1"/>
  <c r="E4" i="1"/>
  <c r="E36" i="1"/>
  <c r="E34" i="1"/>
  <c r="E17" i="1"/>
  <c r="B24" i="1"/>
  <c r="B38" i="1"/>
  <c r="B23" i="1"/>
  <c r="B11" i="1"/>
  <c r="B36" i="1"/>
  <c r="B22" i="1"/>
  <c r="B10" i="1"/>
  <c r="B35" i="1"/>
  <c r="B21" i="1"/>
  <c r="B9" i="1"/>
  <c r="E19" i="1"/>
  <c r="B34" i="1"/>
  <c r="B20" i="1"/>
  <c r="B8" i="1"/>
  <c r="D25" i="1"/>
  <c r="E18" i="1"/>
  <c r="B33" i="1"/>
  <c r="B19" i="1"/>
  <c r="B7" i="1"/>
  <c r="C21" i="1"/>
  <c r="C9" i="1"/>
  <c r="D17" i="1"/>
  <c r="B32" i="1"/>
  <c r="D38" i="1"/>
  <c r="E31" i="1"/>
  <c r="C2" i="1"/>
  <c r="B18" i="1"/>
  <c r="B6" i="1"/>
  <c r="C20" i="1"/>
  <c r="C8" i="1"/>
  <c r="D16" i="1"/>
  <c r="E16" i="1"/>
  <c r="B31" i="1"/>
  <c r="D6" i="1"/>
  <c r="B2" i="1"/>
  <c r="B17" i="1"/>
  <c r="B5" i="1"/>
  <c r="C19" i="1"/>
  <c r="D15" i="1"/>
  <c r="E7" i="1"/>
  <c r="B30" i="1"/>
  <c r="D36" i="1"/>
  <c r="C31" i="1"/>
  <c r="B28" i="1"/>
  <c r="B16" i="1"/>
  <c r="B4" i="1"/>
  <c r="C18" i="1"/>
  <c r="C6" i="1"/>
  <c r="D14" i="1"/>
  <c r="E6" i="1"/>
  <c r="D35" i="1"/>
  <c r="D23" i="1"/>
  <c r="E13" i="1"/>
  <c r="D22" i="1"/>
  <c r="E12" i="1"/>
  <c r="D9" i="1"/>
  <c r="E11" i="1"/>
  <c r="D31" i="1"/>
  <c r="D20" i="1"/>
  <c r="D8" i="1"/>
  <c r="E22" i="1"/>
  <c r="E10" i="1"/>
  <c r="C32" i="1"/>
  <c r="D30" i="1"/>
  <c r="E2" i="1"/>
  <c r="D12" i="1"/>
  <c r="E14" i="1"/>
  <c r="D34" i="1"/>
  <c r="E25" i="1"/>
  <c r="D33" i="1"/>
  <c r="D10" i="1"/>
  <c r="D32" i="1"/>
  <c r="D21" i="1"/>
  <c r="E23" i="1"/>
  <c r="E29" i="1"/>
  <c r="D19" i="1"/>
  <c r="D7" i="1"/>
  <c r="E21" i="1"/>
  <c r="E9" i="1"/>
  <c r="D29" i="1"/>
  <c r="E15" i="1"/>
  <c r="E3" i="1"/>
  <c r="E33" i="1"/>
  <c r="D24" i="1"/>
  <c r="E26" i="1"/>
  <c r="E32" i="1"/>
  <c r="D11" i="1"/>
  <c r="E24" i="1"/>
  <c r="E30" i="1"/>
  <c r="D18" i="1"/>
  <c r="E20" i="1"/>
  <c r="E8" i="1"/>
  <c r="E38" i="1"/>
  <c r="L9" i="1"/>
  <c r="J2" i="1"/>
  <c r="H2" i="1"/>
  <c r="G2" i="1"/>
  <c r="G2" i="1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759BD6-200B-40D9-913D-DB7F8C18764C}" keepAlive="1" name="Query - HW2_calorimetry_data" description="Connection to the 'HW2_calorimetry_data' query in the workbook." type="5" refreshedVersion="8" background="1" saveData="1">
    <dbPr connection="Provider=Microsoft.Mashup.OleDb.1;Data Source=$Workbook$;Location=HW2_calorimetry_data;Extended Properties=&quot;&quot;" command="SELECT * FROM [HW2_calorimetry_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<sst xmlns="http://schemas.openxmlformats.org/spreadsheetml/2006/main" count="31" uniqueCount="31">
  <si>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Species</t>
  </si>
  <si>
    <t>A</t>
  </si>
  <si>
    <t>B</t>
  </si>
  <si>
    <t>C</t>
  </si>
  <si>
    <t>D</t>
  </si>
  <si>
    <t>CO2</t>
  </si>
  <si>
    <t>H2O</t>
  </si>
  <si>
    <t>O2</t>
  </si>
  <si>
    <t>N2</t>
  </si>
  <si>
    <t>C*10^5 (raw)</t>
  </si>
  <si>
    <t>D*10^9 (raw)</t>
  </si>
  <si>
    <t>heat capacity eq</t>
  </si>
  <si>
    <t>Cp=A+BT+CT^2+DT^3</t>
  </si>
  <si>
    <t>Cp CO2 (J/mol°C)</t>
  </si>
  <si>
    <t>Cp H2O (J/mol°C)</t>
  </si>
  <si>
    <t>Cp N2 (J/mol°C)</t>
  </si>
  <si>
    <t>Cp  O2 (J/mol°C)</t>
  </si>
  <si>
    <r>
      <t>T(</t>
    </r>
    <r>
      <rPr>
        <b/>
        <sz val="11"/>
        <color theme="1"/>
        <rFont val="Aptos Narrow"/>
        <family val="2"/>
      </rPr>
      <t>°C)</t>
    </r>
  </si>
  <si>
    <t>C2F4 (guess)</t>
  </si>
  <si>
    <t>SSE</t>
  </si>
  <si>
    <t>Cp C2F4 (J/mol°C) - Predicted</t>
  </si>
  <si>
    <t>Cp C2F4 (J/mol°C) - Observed</t>
  </si>
  <si>
    <t>Temperature [K]</t>
  </si>
  <si>
    <t>Cp_C2F4  [J/mol*K]</t>
  </si>
  <si>
    <t>Temperature (Celcius)</t>
  </si>
  <si>
    <t>Temperature (°C)</t>
  </si>
  <si>
    <t>Error^2</t>
  </si>
  <si>
    <t>A (guess)*10^-1</t>
  </si>
  <si>
    <t>B (guess)*10^2</t>
  </si>
  <si>
    <t>C (guess)*10^5</t>
  </si>
  <si>
    <t>D (guess)*10^9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</si>
</sst>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b/>
      <sz val="11"/>
      <color theme="1"/>
      <name val="Aptos Narrow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164" fontId="0" fillId="0" borderId="0" xfId="0" applyNumberFormat="1"/>
    <xf numFmtId="2" fontId="0" fillId="0" borderId="0" xfId="0" applyNumberFormat="1"/>
    <xf numFmtId="0" fontId="1" fillId="2" borderId="0" xfId="0" applyFont="1" applyFill="1"/>
    <xf numFmtId="0" fontId="4" fillId="2" borderId="0" xfId="0" applyFont="1" applyFill="1" applyAlignment="1">
      <alignment vertical="center" wrapText="1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5"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2C40D4"/>
      <color rgb="FF0B9352"/>
      <color rgb="FFA333A0"/>
      <color rgb="FF1872CC"/>
      <color rgb="FFE04F28"/>
      <color rgb="FFAF09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(°C)</a:t>
            </a:r>
            <a:r>
              <a:rPr lang="en-US" baseline="0"/>
              <a:t> vs Cp (J/mol-°C)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CO2</c:v>
          </c:tx>
          <c:spPr>
            <a:ln w="19050" cap="rnd">
              <a:solidFill>
                <a:srgbClr val="AF090D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Sheet1!$A$2:$A$38</c:f>
              <c:numCache>
                <c:formatCode>General</c:formatCode>
                <c:ptCount val="37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  <c:pt idx="9">
                  <c:v>325</c:v>
                </c:pt>
                <c:pt idx="10">
                  <c:v>350</c:v>
                </c:pt>
                <c:pt idx="11">
                  <c:v>375</c:v>
                </c:pt>
                <c:pt idx="12">
                  <c:v>400</c:v>
                </c:pt>
                <c:pt idx="13">
                  <c:v>425</c:v>
                </c:pt>
                <c:pt idx="14">
                  <c:v>450</c:v>
                </c:pt>
                <c:pt idx="15">
                  <c:v>475</c:v>
                </c:pt>
                <c:pt idx="16">
                  <c:v>500</c:v>
                </c:pt>
                <c:pt idx="17">
                  <c:v>525</c:v>
                </c:pt>
                <c:pt idx="18">
                  <c:v>550</c:v>
                </c:pt>
                <c:pt idx="19">
                  <c:v>575</c:v>
                </c:pt>
                <c:pt idx="20">
                  <c:v>600</c:v>
                </c:pt>
                <c:pt idx="21">
                  <c:v>625</c:v>
                </c:pt>
                <c:pt idx="22">
                  <c:v>650</c:v>
                </c:pt>
                <c:pt idx="23">
                  <c:v>675</c:v>
                </c:pt>
                <c:pt idx="24">
                  <c:v>700</c:v>
                </c:pt>
                <c:pt idx="25">
                  <c:v>725</c:v>
                </c:pt>
                <c:pt idx="26">
                  <c:v>750</c:v>
                </c:pt>
                <c:pt idx="27">
                  <c:v>775</c:v>
                </c:pt>
                <c:pt idx="28">
                  <c:v>800</c:v>
                </c:pt>
                <c:pt idx="29">
                  <c:v>825</c:v>
                </c:pt>
                <c:pt idx="30">
                  <c:v>850</c:v>
                </c:pt>
                <c:pt idx="31">
                  <c:v>875</c:v>
                </c:pt>
                <c:pt idx="32">
                  <c:v>900</c:v>
                </c:pt>
                <c:pt idx="33">
                  <c:v>925</c:v>
                </c:pt>
                <c:pt idx="34">
                  <c:v>950</c:v>
                </c:pt>
                <c:pt idx="35">
                  <c:v>975</c:v>
                </c:pt>
                <c:pt idx="36">
                  <c:v>1000</c:v>
                </c:pt>
              </c:numCache>
            </c:numRef>
          </c:xVal>
          <c:yVal>
            <c:numRef>
              <c:f>Sheet1!$B$2:$B$38</c:f>
              <c:numCache>
                <c:formatCode>0.00</c:formatCode>
                <c:ptCount val="37"/>
                <c:pt idx="0">
                  <c:v>40.061763999999997</c:v>
                </c:pt>
                <c:pt idx="1">
                  <c:v>40.964734374999999</c:v>
                </c:pt>
                <c:pt idx="2">
                  <c:v>41.835115999999999</c:v>
                </c:pt>
                <c:pt idx="3">
                  <c:v>42.673608625</c:v>
                </c:pt>
                <c:pt idx="4">
                  <c:v>43.480911999999996</c:v>
                </c:pt>
                <c:pt idx="5">
                  <c:v>44.257725875000006</c:v>
                </c:pt>
                <c:pt idx="6">
                  <c:v>45.004749999999994</c:v>
                </c:pt>
                <c:pt idx="7">
                  <c:v>45.722684125000001</c:v>
                </c:pt>
                <c:pt idx="8">
                  <c:v>46.412227999999999</c:v>
                </c:pt>
                <c:pt idx="9">
                  <c:v>47.074081374999999</c:v>
                </c:pt>
                <c:pt idx="10">
                  <c:v>47.708944000000002</c:v>
                </c:pt>
                <c:pt idx="11">
                  <c:v>48.317515624999999</c:v>
                </c:pt>
                <c:pt idx="12">
                  <c:v>48.900496000000004</c:v>
                </c:pt>
                <c:pt idx="13">
                  <c:v>49.458584875</c:v>
                </c:pt>
                <c:pt idx="14">
                  <c:v>49.992482000000003</c:v>
                </c:pt>
                <c:pt idx="15">
                  <c:v>50.502887125000001</c:v>
                </c:pt>
                <c:pt idx="16">
                  <c:v>50.990499999999997</c:v>
                </c:pt>
                <c:pt idx="17">
                  <c:v>51.456020375000001</c:v>
                </c:pt>
                <c:pt idx="18">
                  <c:v>51.900148000000002</c:v>
                </c:pt>
                <c:pt idx="19">
                  <c:v>52.323582624999993</c:v>
                </c:pt>
                <c:pt idx="20">
                  <c:v>52.727023999999993</c:v>
                </c:pt>
                <c:pt idx="21">
                  <c:v>53.111171874999997</c:v>
                </c:pt>
                <c:pt idx="22">
                  <c:v>53.476725999999999</c:v>
                </c:pt>
                <c:pt idx="23">
                  <c:v>53.824386124999997</c:v>
                </c:pt>
                <c:pt idx="24">
                  <c:v>54.154852000000005</c:v>
                </c:pt>
                <c:pt idx="25">
                  <c:v>54.468823374999999</c:v>
                </c:pt>
                <c:pt idx="26">
                  <c:v>54.767000000000003</c:v>
                </c:pt>
                <c:pt idx="27">
                  <c:v>55.050081625000004</c:v>
                </c:pt>
                <c:pt idx="28">
                  <c:v>55.318767999999992</c:v>
                </c:pt>
                <c:pt idx="29">
                  <c:v>55.57375887500001</c:v>
                </c:pt>
                <c:pt idx="30">
                  <c:v>55.815753999999991</c:v>
                </c:pt>
                <c:pt idx="31">
                  <c:v>56.045453125000009</c:v>
                </c:pt>
                <c:pt idx="32">
                  <c:v>56.263556000000001</c:v>
                </c:pt>
                <c:pt idx="33">
                  <c:v>56.470762375000014</c:v>
                </c:pt>
                <c:pt idx="34">
                  <c:v>56.667771999999999</c:v>
                </c:pt>
                <c:pt idx="35">
                  <c:v>56.855284624999996</c:v>
                </c:pt>
                <c:pt idx="36">
                  <c:v>57.033999999999992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13-4BFE-BB87-9AC84CC988CE}"/>
            </c:ext>
          </c:extLst>
        </c:ser>
        <c:ser>
          <c:idx val="1"/>
          <c:order val="1"/>
          <c:tx>
            <c:v>H2O</c:v>
          </c:tx>
          <c:spPr>
            <a:ln w="19050" cap="rnd">
              <a:solidFill>
                <a:srgbClr val="E04F28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Sheet1!$A$2:$A$38</c:f>
              <c:numCache>
                <c:formatCode>General</c:formatCode>
                <c:ptCount val="37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  <c:pt idx="9">
                  <c:v>325</c:v>
                </c:pt>
                <c:pt idx="10">
                  <c:v>350</c:v>
                </c:pt>
                <c:pt idx="11">
                  <c:v>375</c:v>
                </c:pt>
                <c:pt idx="12">
                  <c:v>400</c:v>
                </c:pt>
                <c:pt idx="13">
                  <c:v>425</c:v>
                </c:pt>
                <c:pt idx="14">
                  <c:v>450</c:v>
                </c:pt>
                <c:pt idx="15">
                  <c:v>475</c:v>
                </c:pt>
                <c:pt idx="16">
                  <c:v>500</c:v>
                </c:pt>
                <c:pt idx="17">
                  <c:v>525</c:v>
                </c:pt>
                <c:pt idx="18">
                  <c:v>550</c:v>
                </c:pt>
                <c:pt idx="19">
                  <c:v>575</c:v>
                </c:pt>
                <c:pt idx="20">
                  <c:v>600</c:v>
                </c:pt>
                <c:pt idx="21">
                  <c:v>625</c:v>
                </c:pt>
                <c:pt idx="22">
                  <c:v>650</c:v>
                </c:pt>
                <c:pt idx="23">
                  <c:v>675</c:v>
                </c:pt>
                <c:pt idx="24">
                  <c:v>700</c:v>
                </c:pt>
                <c:pt idx="25">
                  <c:v>725</c:v>
                </c:pt>
                <c:pt idx="26">
                  <c:v>750</c:v>
                </c:pt>
                <c:pt idx="27">
                  <c:v>775</c:v>
                </c:pt>
                <c:pt idx="28">
                  <c:v>800</c:v>
                </c:pt>
                <c:pt idx="29">
                  <c:v>825</c:v>
                </c:pt>
                <c:pt idx="30">
                  <c:v>850</c:v>
                </c:pt>
                <c:pt idx="31">
                  <c:v>875</c:v>
                </c:pt>
                <c:pt idx="32">
                  <c:v>900</c:v>
                </c:pt>
                <c:pt idx="33">
                  <c:v>925</c:v>
                </c:pt>
                <c:pt idx="34">
                  <c:v>950</c:v>
                </c:pt>
                <c:pt idx="35">
                  <c:v>975</c:v>
                </c:pt>
                <c:pt idx="36">
                  <c:v>1000</c:v>
                </c:pt>
              </c:numCache>
            </c:numRef>
          </c:xVal>
          <c:yVal>
            <c:numRef>
              <c:f>Sheet1!$C$2:$C$38</c:f>
              <c:numCache>
                <c:formatCode>0.00</c:formatCode>
                <c:ptCount val="37"/>
                <c:pt idx="0">
                  <c:v>34.220447</c:v>
                </c:pt>
                <c:pt idx="1">
                  <c:v>34.431794921874996</c:v>
                </c:pt>
                <c:pt idx="2">
                  <c:v>34.650963625000003</c:v>
                </c:pt>
                <c:pt idx="3">
                  <c:v>34.877616265625001</c:v>
                </c:pt>
                <c:pt idx="4">
                  <c:v>35.111415999999998</c:v>
                </c:pt>
                <c:pt idx="5">
                  <c:v>35.352025984374997</c:v>
                </c:pt>
                <c:pt idx="6">
                  <c:v>35.599109375000005</c:v>
                </c:pt>
                <c:pt idx="7">
                  <c:v>35.852329328125002</c:v>
                </c:pt>
                <c:pt idx="8">
                  <c:v>36.111348999999997</c:v>
                </c:pt>
                <c:pt idx="9">
                  <c:v>36.375831546874998</c:v>
                </c:pt>
                <c:pt idx="10">
                  <c:v>36.645440125</c:v>
                </c:pt>
                <c:pt idx="11">
                  <c:v>36.919837890625004</c:v>
                </c:pt>
                <c:pt idx="12">
                  <c:v>37.198688000000004</c:v>
                </c:pt>
                <c:pt idx="13">
                  <c:v>37.481653609375002</c:v>
                </c:pt>
                <c:pt idx="14">
                  <c:v>37.768397874999998</c:v>
                </c:pt>
                <c:pt idx="15">
                  <c:v>38.058583953125002</c:v>
                </c:pt>
                <c:pt idx="16">
                  <c:v>38.351875</c:v>
                </c:pt>
                <c:pt idx="17">
                  <c:v>38.647934171875001</c:v>
                </c:pt>
                <c:pt idx="18">
                  <c:v>38.946424624999999</c:v>
                </c:pt>
                <c:pt idx="19">
                  <c:v>39.247009515625003</c:v>
                </c:pt>
                <c:pt idx="20">
                  <c:v>39.549351999999999</c:v>
                </c:pt>
                <c:pt idx="21">
                  <c:v>39.853115234374997</c:v>
                </c:pt>
                <c:pt idx="22">
                  <c:v>40.157962375000004</c:v>
                </c:pt>
                <c:pt idx="23">
                  <c:v>40.463556578125001</c:v>
                </c:pt>
                <c:pt idx="24">
                  <c:v>40.769561000000003</c:v>
                </c:pt>
                <c:pt idx="25">
                  <c:v>41.075638796875005</c:v>
                </c:pt>
                <c:pt idx="26">
                  <c:v>41.381453125000007</c:v>
                </c:pt>
                <c:pt idx="27">
                  <c:v>41.686667140624998</c:v>
                </c:pt>
                <c:pt idx="28">
                  <c:v>41.990943999999999</c:v>
                </c:pt>
                <c:pt idx="29">
                  <c:v>42.293946859374998</c:v>
                </c:pt>
                <c:pt idx="30">
                  <c:v>42.595338875000003</c:v>
                </c:pt>
                <c:pt idx="31">
                  <c:v>42.894783203125002</c:v>
                </c:pt>
                <c:pt idx="32">
                  <c:v>43.191942999999995</c:v>
                </c:pt>
                <c:pt idx="33">
                  <c:v>43.486481421874998</c:v>
                </c:pt>
                <c:pt idx="34">
                  <c:v>43.778061624999999</c:v>
                </c:pt>
                <c:pt idx="35">
                  <c:v>44.066346765624999</c:v>
                </c:pt>
                <c:pt idx="36">
                  <c:v>44.350999999999999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13-4BFE-BB87-9AC84CC988CE}"/>
            </c:ext>
          </c:extLst>
        </c:ser>
        <c:ser>
          <c:idx val="2"/>
          <c:order val="2"/>
          <c:tx>
            <c:v>O2</c:v>
          </c:tx>
          <c:spPr>
            <a:ln w="19050" cap="rnd">
              <a:solidFill>
                <a:srgbClr val="0B935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Sheet1!$A$2:$A$38</c:f>
              <c:numCache>
                <c:formatCode>General</c:formatCode>
                <c:ptCount val="37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  <c:pt idx="9">
                  <c:v>325</c:v>
                </c:pt>
                <c:pt idx="10">
                  <c:v>350</c:v>
                </c:pt>
                <c:pt idx="11">
                  <c:v>375</c:v>
                </c:pt>
                <c:pt idx="12">
                  <c:v>400</c:v>
                </c:pt>
                <c:pt idx="13">
                  <c:v>425</c:v>
                </c:pt>
                <c:pt idx="14">
                  <c:v>450</c:v>
                </c:pt>
                <c:pt idx="15">
                  <c:v>475</c:v>
                </c:pt>
                <c:pt idx="16">
                  <c:v>500</c:v>
                </c:pt>
                <c:pt idx="17">
                  <c:v>525</c:v>
                </c:pt>
                <c:pt idx="18">
                  <c:v>550</c:v>
                </c:pt>
                <c:pt idx="19">
                  <c:v>575</c:v>
                </c:pt>
                <c:pt idx="20">
                  <c:v>600</c:v>
                </c:pt>
                <c:pt idx="21">
                  <c:v>625</c:v>
                </c:pt>
                <c:pt idx="22">
                  <c:v>650</c:v>
                </c:pt>
                <c:pt idx="23">
                  <c:v>675</c:v>
                </c:pt>
                <c:pt idx="24">
                  <c:v>700</c:v>
                </c:pt>
                <c:pt idx="25">
                  <c:v>725</c:v>
                </c:pt>
                <c:pt idx="26">
                  <c:v>750</c:v>
                </c:pt>
                <c:pt idx="27">
                  <c:v>775</c:v>
                </c:pt>
                <c:pt idx="28">
                  <c:v>800</c:v>
                </c:pt>
                <c:pt idx="29">
                  <c:v>825</c:v>
                </c:pt>
                <c:pt idx="30">
                  <c:v>850</c:v>
                </c:pt>
                <c:pt idx="31">
                  <c:v>875</c:v>
                </c:pt>
                <c:pt idx="32">
                  <c:v>900</c:v>
                </c:pt>
                <c:pt idx="33">
                  <c:v>925</c:v>
                </c:pt>
                <c:pt idx="34">
                  <c:v>950</c:v>
                </c:pt>
                <c:pt idx="35">
                  <c:v>975</c:v>
                </c:pt>
                <c:pt idx="36">
                  <c:v>1000</c:v>
                </c:pt>
              </c:numCache>
            </c:numRef>
          </c:xVal>
          <c:yVal>
            <c:numRef>
              <c:f>Sheet1!$D$2:$D$38</c:f>
              <c:numCache>
                <c:formatCode>0.00</c:formatCode>
                <c:ptCount val="37"/>
                <c:pt idx="0">
                  <c:v>30.198551000000005</c:v>
                </c:pt>
                <c:pt idx="1">
                  <c:v>30.455123046875002</c:v>
                </c:pt>
                <c:pt idx="2">
                  <c:v>30.704714625000001</c:v>
                </c:pt>
                <c:pt idx="3">
                  <c:v>30.947448640625002</c:v>
                </c:pt>
                <c:pt idx="4">
                  <c:v>31.183447999999999</c:v>
                </c:pt>
                <c:pt idx="5">
                  <c:v>31.412835609375001</c:v>
                </c:pt>
                <c:pt idx="6">
                  <c:v>31.635734374999998</c:v>
                </c:pt>
                <c:pt idx="7">
                  <c:v>31.852267203124999</c:v>
                </c:pt>
                <c:pt idx="8">
                  <c:v>32.062556999999998</c:v>
                </c:pt>
                <c:pt idx="9">
                  <c:v>32.266726671874999</c:v>
                </c:pt>
                <c:pt idx="10">
                  <c:v>32.464899125000002</c:v>
                </c:pt>
                <c:pt idx="11">
                  <c:v>32.657197265625001</c:v>
                </c:pt>
                <c:pt idx="12">
                  <c:v>32.843743999999994</c:v>
                </c:pt>
                <c:pt idx="13">
                  <c:v>33.024662234375008</c:v>
                </c:pt>
                <c:pt idx="14">
                  <c:v>33.200074874999999</c:v>
                </c:pt>
                <c:pt idx="15">
                  <c:v>33.370104828125008</c:v>
                </c:pt>
                <c:pt idx="16">
                  <c:v>33.534875</c:v>
                </c:pt>
                <c:pt idx="17">
                  <c:v>33.694508296875007</c:v>
                </c:pt>
                <c:pt idx="18">
                  <c:v>33.849127625000001</c:v>
                </c:pt>
                <c:pt idx="19">
                  <c:v>33.998855890625002</c:v>
                </c:pt>
                <c:pt idx="20">
                  <c:v>34.143816000000001</c:v>
                </c:pt>
                <c:pt idx="21">
                  <c:v>34.284130859374997</c:v>
                </c:pt>
                <c:pt idx="22">
                  <c:v>34.419923375000003</c:v>
                </c:pt>
                <c:pt idx="23">
                  <c:v>34.551316453124997</c:v>
                </c:pt>
                <c:pt idx="24">
                  <c:v>34.678432999999998</c:v>
                </c:pt>
                <c:pt idx="25">
                  <c:v>34.801395921874999</c:v>
                </c:pt>
                <c:pt idx="26">
                  <c:v>34.920328125000005</c:v>
                </c:pt>
                <c:pt idx="27">
                  <c:v>35.035352515625</c:v>
                </c:pt>
                <c:pt idx="28">
                  <c:v>35.146592000000005</c:v>
                </c:pt>
                <c:pt idx="29">
                  <c:v>35.254169484374998</c:v>
                </c:pt>
                <c:pt idx="30">
                  <c:v>35.358207874999998</c:v>
                </c:pt>
                <c:pt idx="31">
                  <c:v>35.458830078124997</c:v>
                </c:pt>
                <c:pt idx="32">
                  <c:v>35.556159000000008</c:v>
                </c:pt>
                <c:pt idx="33">
                  <c:v>35.650317546875002</c:v>
                </c:pt>
                <c:pt idx="34">
                  <c:v>35.741428624999998</c:v>
                </c:pt>
                <c:pt idx="35">
                  <c:v>35.829615140625002</c:v>
                </c:pt>
                <c:pt idx="36">
                  <c:v>35.914999999999999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913-4BFE-BB87-9AC84CC988CE}"/>
            </c:ext>
          </c:extLst>
        </c:ser>
        <c:ser>
          <c:idx val="3"/>
          <c:order val="3"/>
          <c:tx>
            <c:v>N2</c:v>
          </c:tx>
          <c:spPr>
            <a:ln w="19050" cap="rnd">
              <a:solidFill>
                <a:srgbClr val="2C40D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Sheet1!$A$2:$A$38</c:f>
              <c:numCache>
                <c:formatCode>General</c:formatCode>
                <c:ptCount val="37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  <c:pt idx="9">
                  <c:v>325</c:v>
                </c:pt>
                <c:pt idx="10">
                  <c:v>350</c:v>
                </c:pt>
                <c:pt idx="11">
                  <c:v>375</c:v>
                </c:pt>
                <c:pt idx="12">
                  <c:v>400</c:v>
                </c:pt>
                <c:pt idx="13">
                  <c:v>425</c:v>
                </c:pt>
                <c:pt idx="14">
                  <c:v>450</c:v>
                </c:pt>
                <c:pt idx="15">
                  <c:v>475</c:v>
                </c:pt>
                <c:pt idx="16">
                  <c:v>500</c:v>
                </c:pt>
                <c:pt idx="17">
                  <c:v>525</c:v>
                </c:pt>
                <c:pt idx="18">
                  <c:v>550</c:v>
                </c:pt>
                <c:pt idx="19">
                  <c:v>575</c:v>
                </c:pt>
                <c:pt idx="20">
                  <c:v>600</c:v>
                </c:pt>
                <c:pt idx="21">
                  <c:v>625</c:v>
                </c:pt>
                <c:pt idx="22">
                  <c:v>650</c:v>
                </c:pt>
                <c:pt idx="23">
                  <c:v>675</c:v>
                </c:pt>
                <c:pt idx="24">
                  <c:v>700</c:v>
                </c:pt>
                <c:pt idx="25">
                  <c:v>725</c:v>
                </c:pt>
                <c:pt idx="26">
                  <c:v>750</c:v>
                </c:pt>
                <c:pt idx="27">
                  <c:v>775</c:v>
                </c:pt>
                <c:pt idx="28">
                  <c:v>800</c:v>
                </c:pt>
                <c:pt idx="29">
                  <c:v>825</c:v>
                </c:pt>
                <c:pt idx="30">
                  <c:v>850</c:v>
                </c:pt>
                <c:pt idx="31">
                  <c:v>875</c:v>
                </c:pt>
                <c:pt idx="32">
                  <c:v>900</c:v>
                </c:pt>
                <c:pt idx="33">
                  <c:v>925</c:v>
                </c:pt>
                <c:pt idx="34">
                  <c:v>950</c:v>
                </c:pt>
                <c:pt idx="35">
                  <c:v>975</c:v>
                </c:pt>
                <c:pt idx="36">
                  <c:v>1000</c:v>
                </c:pt>
              </c:numCache>
            </c:numRef>
          </c:xVal>
          <c:yVal>
            <c:numRef>
              <c:f>Sheet1!$E$2:$E$38</c:f>
              <c:numCache>
                <c:formatCode>0.00</c:formatCode>
                <c:ptCount val="37"/>
                <c:pt idx="0">
                  <c:v>29.274259000000001</c:v>
                </c:pt>
                <c:pt idx="1">
                  <c:v>29.358689453125002</c:v>
                </c:pt>
                <c:pt idx="2">
                  <c:v>29.448927874999999</c:v>
                </c:pt>
                <c:pt idx="3">
                  <c:v>29.544705109374998</c:v>
                </c:pt>
                <c:pt idx="4">
                  <c:v>29.645752000000002</c:v>
                </c:pt>
                <c:pt idx="5">
                  <c:v>29.751799390624999</c:v>
                </c:pt>
                <c:pt idx="6">
                  <c:v>29.862578124999999</c:v>
                </c:pt>
                <c:pt idx="7">
                  <c:v>29.977819046874998</c:v>
                </c:pt>
                <c:pt idx="8">
                  <c:v>30.097253000000002</c:v>
                </c:pt>
                <c:pt idx="9">
                  <c:v>30.220610828125</c:v>
                </c:pt>
                <c:pt idx="10">
                  <c:v>30.347623374999998</c:v>
                </c:pt>
                <c:pt idx="11">
                  <c:v>30.478021484375002</c:v>
                </c:pt>
                <c:pt idx="12">
                  <c:v>30.611535999999997</c:v>
                </c:pt>
                <c:pt idx="13">
                  <c:v>30.747897765624998</c:v>
                </c:pt>
                <c:pt idx="14">
                  <c:v>30.886837625000002</c:v>
                </c:pt>
                <c:pt idx="15">
                  <c:v>31.028086421874999</c:v>
                </c:pt>
                <c:pt idx="16">
                  <c:v>31.171374999999998</c:v>
                </c:pt>
                <c:pt idx="17">
                  <c:v>31.316434203125002</c:v>
                </c:pt>
                <c:pt idx="18">
                  <c:v>31.462994875</c:v>
                </c:pt>
                <c:pt idx="19">
                  <c:v>31.610787859374998</c:v>
                </c:pt>
                <c:pt idx="20">
                  <c:v>31.759544000000002</c:v>
                </c:pt>
                <c:pt idx="21">
                  <c:v>31.908994140624998</c:v>
                </c:pt>
                <c:pt idx="22">
                  <c:v>32.058869125000001</c:v>
                </c:pt>
                <c:pt idx="23">
                  <c:v>32.208899796875002</c:v>
                </c:pt>
                <c:pt idx="24">
                  <c:v>32.358817000000002</c:v>
                </c:pt>
                <c:pt idx="25">
                  <c:v>32.508351578125001</c:v>
                </c:pt>
                <c:pt idx="26">
                  <c:v>32.657234375000002</c:v>
                </c:pt>
                <c:pt idx="27">
                  <c:v>32.805196234374996</c:v>
                </c:pt>
                <c:pt idx="28">
                  <c:v>32.951968000000001</c:v>
                </c:pt>
                <c:pt idx="29">
                  <c:v>33.097280515625002</c:v>
                </c:pt>
                <c:pt idx="30">
                  <c:v>33.240864625</c:v>
                </c:pt>
                <c:pt idx="31">
                  <c:v>33.382451171874997</c:v>
                </c:pt>
                <c:pt idx="32">
                  <c:v>33.521771000000001</c:v>
                </c:pt>
                <c:pt idx="33">
                  <c:v>33.658554953125005</c:v>
                </c:pt>
                <c:pt idx="34">
                  <c:v>33.792533875000004</c:v>
                </c:pt>
                <c:pt idx="35">
                  <c:v>33.923438609374998</c:v>
                </c:pt>
                <c:pt idx="36">
                  <c:v>34.050999999999995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913-4BFE-BB87-9AC84CC98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939199"/>
        <c:axId val="721486095"/>
      </c:scatterChart>
      <c:valAx>
        <c:axId val="68593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86095"/>
        <c:crosses val="autoZero"/>
        <c:crossBetween val="midCat"/>
      </c:valAx>
      <c:valAx>
        <c:axId val="72148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 (J/mol-°C)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39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Heat</a:t>
            </a:r>
            <a:r>
              <a:rPr lang="en-US" baseline="0"/>
              <a:t> Capacity vs Temperature for C2F4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</c:v>
          </c:tx>
          <c:spPr>
            <a:ln w="381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Sheet1!$G$4:$G$26</c:f>
              <c:numCache>
                <c:formatCode>0.00</c:formatCode>
                <c:ptCount val="2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</c:numCache>
            </c:numRef>
          </c:xVal>
          <c:yVal>
            <c:numRef>
              <c:f>Sheet1!$H$4:$H$26</c:f>
              <c:numCache>
                <c:formatCode>0.00</c:formatCode>
                <c:ptCount val="23"/>
                <c:pt idx="0">
                  <c:v>88.977874057895733</c:v>
                </c:pt>
                <c:pt idx="1">
                  <c:v>92.952318966851095</c:v>
                </c:pt>
                <c:pt idx="2">
                  <c:v>96.63820407982864</c:v>
                </c:pt>
                <c:pt idx="3">
                  <c:v>100.04652188607388</c:v>
                </c:pt>
                <c:pt idx="4">
                  <c:v>103.18826487483237</c:v>
                </c:pt>
                <c:pt idx="5">
                  <c:v>106.07442553534963</c:v>
                </c:pt>
                <c:pt idx="6">
                  <c:v>108.71599635687117</c:v>
                </c:pt>
                <c:pt idx="7">
                  <c:v>111.12396982864257</c:v>
                </c:pt>
                <c:pt idx="8">
                  <c:v>113.30933843990931</c:v>
                </c:pt>
                <c:pt idx="9">
                  <c:v>115.28309467991694</c:v>
                </c:pt>
                <c:pt idx="10">
                  <c:v>117.056231037911</c:v>
                </c:pt>
                <c:pt idx="11">
                  <c:v>118.63974000313704</c:v>
                </c:pt>
                <c:pt idx="12">
                  <c:v>120.04461406484053</c:v>
                </c:pt>
                <c:pt idx="13">
                  <c:v>121.28184571226706</c:v>
                </c:pt>
                <c:pt idx="14">
                  <c:v>122.36242743466214</c:v>
                </c:pt>
                <c:pt idx="15">
                  <c:v>123.29735172127128</c:v>
                </c:pt>
                <c:pt idx="16">
                  <c:v>124.09761106134005</c:v>
                </c:pt>
                <c:pt idx="17">
                  <c:v>124.77419794411396</c:v>
                </c:pt>
                <c:pt idx="18">
                  <c:v>125.33810485883856</c:v>
                </c:pt>
                <c:pt idx="19">
                  <c:v>125.80032429475933</c:v>
                </c:pt>
                <c:pt idx="20">
                  <c:v>126.17184874112188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1-429E-A929-45C66A1ABC3D}"/>
            </c:ext>
          </c:extLst>
        </c:ser>
        <c:ser>
          <c:idx val="1"/>
          <c:order val="1"/>
          <c:tx>
            <c:v>Data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2C40D4"/>
              </a:solidFill>
              <a:ln w="9525">
                <a:solidFill>
                  <a:srgbClr val="2C40D4"/>
                </a:solidFill>
              </a:ln>
              <a:effectLst/>
            </c:spPr>
          </c:marker>
          <c:xVal>
            <c:numRef>
              <c:f>Sheet1!$G$4:$G$26</c:f>
              <c:numCache>
                <c:formatCode>0.00</c:formatCode>
                <c:ptCount val="2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</c:numCache>
            </c:numRef>
          </c:xVal>
          <c:yVal>
            <c:numRef>
              <c:f>Sheet1!$I$4:$I$26</c:f>
              <c:numCache>
                <c:formatCode>0.00</c:formatCode>
                <c:ptCount val="23"/>
                <c:pt idx="0">
                  <c:v>84.76</c:v>
                </c:pt>
                <c:pt idx="1">
                  <c:v>95.94</c:v>
                </c:pt>
                <c:pt idx="2">
                  <c:v>100.25</c:v>
                </c:pt>
                <c:pt idx="3">
                  <c:v>100.96</c:v>
                </c:pt>
                <c:pt idx="4">
                  <c:v>102.07</c:v>
                </c:pt>
                <c:pt idx="5">
                  <c:v>104.83</c:v>
                </c:pt>
                <c:pt idx="6">
                  <c:v>107.24</c:v>
                </c:pt>
                <c:pt idx="7">
                  <c:v>111.61</c:v>
                </c:pt>
                <c:pt idx="8">
                  <c:v>112.34</c:v>
                </c:pt>
                <c:pt idx="9">
                  <c:v>116.29</c:v>
                </c:pt>
                <c:pt idx="10">
                  <c:v>111.85</c:v>
                </c:pt>
                <c:pt idx="11">
                  <c:v>115.44</c:v>
                </c:pt>
                <c:pt idx="12">
                  <c:v>121.34</c:v>
                </c:pt>
                <c:pt idx="13">
                  <c:v>127.22</c:v>
                </c:pt>
                <c:pt idx="14">
                  <c:v>128.19999999999999</c:v>
                </c:pt>
                <c:pt idx="15">
                  <c:v>127.91</c:v>
                </c:pt>
                <c:pt idx="16">
                  <c:v>117.67</c:v>
                </c:pt>
                <c:pt idx="17">
                  <c:v>121</c:v>
                </c:pt>
                <c:pt idx="18">
                  <c:v>120.65</c:v>
                </c:pt>
                <c:pt idx="19">
                  <c:v>130.47999999999999</c:v>
                </c:pt>
                <c:pt idx="20">
                  <c:v>126.52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51-429E-A929-45C66A1AB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274047"/>
        <c:axId val="589272607"/>
      </c:scatterChart>
      <c:valAx>
        <c:axId val="589274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272607"/>
        <c:crosses val="autoZero"/>
        <c:crossBetween val="midCat"/>
      </c:valAx>
      <c:valAx>
        <c:axId val="5892726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 Capacity (J/mol-K)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274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76200</xdr:rowOff>
    </xdr:from>
    <xdr:to>
      <xdr:col>4</xdr:col>
      <xdr:colOff>1101724</xdr:colOff>
      <xdr:row>53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31E194-B6EB-A005-5C4F-A1114F8AB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44450</xdr:colOff>
      <xdr:row>26</xdr:row>
      <xdr:rowOff>177800</xdr:rowOff>
    </xdr:from>
    <xdr:to>
      <xdr:col>9</xdr:col>
      <xdr:colOff>63500</xdr:colOff>
      <xdr:row>42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D8C58A-F754-C83F-0815-CF2A874F5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2ECB63-9D9E-46C1-AE55-2D143E131EB9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emperature [K]" tableColumnId="1"/>
      <queryTableField id="2" name="Cp_C2F4  [J/mol*K]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03034-AA35-459A-8A97-93D5E69279B4}" name="HW2_calorimetry_data" displayName="HW2_calorimetry_data" ref="V1:X24" tableType="queryTable" totalsRowShown="0" headerRowDxfId="4" dataDxfId="3">
  <autoFilter ref="V1:X24" xr:uid="{87803034-AA35-459A-8A97-93D5E69279B4}"/>
  <tableColumns count="3">
    <tableColumn id="1" xr3:uid="{AA5A88CC-6332-4ED9-95E1-D13F61E77A87}" uniqueName="1" name="Temperature [K]" queryTableFieldId="1" dataDxfId="2"/>
    <tableColumn id="2" xr3:uid="{036370AA-5D4D-459B-98D1-32655B7D8386}" uniqueName="2" name="Cp_C2F4  [J/mol*K]" queryTableFieldId="2" dataDxfId="1"/>
    <tableColumn id="3" xr3:uid="{A870D728-89B5-4BEC-9E7E-7FED8301BF50}" uniqueName="3" name="Temperature (Celcius)" queryTableFieldId="3" dataDxfId="0">
      <calculatedColumnFormula>HW2_calorimetry_data[[#This Row],[Temperature '[K']]]+237.15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9135-E3AC-4658-80B4-DF9D7C37122B}">
  <dimension ref="A1:X38"/>
  <sheetViews>
    <sheetView tabSelected="1" topLeftCell="A45" zoomScaleNormal="100" workbookViewId="0">
      <selection activeCell="T19" sqref="T19"/>
    </sheetView>
  </sheetViews>
  <sheetFormatPr defaultRowHeight="14.5" x14ac:dyDescent="0.35"/>
  <cols>
    <col min="1" max="1" width="13.54296875" customWidth="1"/>
    <col min="2" max="4" width="15.81640625" customWidth="1"/>
    <col min="5" max="7" width="15.90625" customWidth="1"/>
    <col min="8" max="8" width="26.81640625" customWidth="1"/>
    <col min="9" max="10" width="28" customWidth="1"/>
    <col min="11" max="11" width="11.453125" bestFit="1" customWidth="1"/>
    <col min="12" max="12" width="18.6328125" bestFit="1" customWidth="1"/>
    <col min="13" max="13" width="13.90625" customWidth="1"/>
    <col min="14" max="14" width="8.81640625" bestFit="1" customWidth="1"/>
    <col min="15" max="15" width="12.6328125" bestFit="1" customWidth="1"/>
    <col min="16" max="16" width="13.453125" customWidth="1"/>
    <col min="17" max="17" width="13.54296875" customWidth="1"/>
    <col min="18" max="18" width="15.7265625" customWidth="1"/>
    <col min="19" max="19" width="12.36328125" customWidth="1"/>
    <col min="20" max="20" width="20.1796875" customWidth="1"/>
    <col min="21" max="21" width="5" customWidth="1"/>
    <col min="23" max="23" width="16.08984375" customWidth="1"/>
    <col min="24" max="24" width="20.1796875" customWidth="1"/>
  </cols>
  <sheetData>
    <row r="1" spans="1:24" x14ac:dyDescent="0.35">
      <c r="A1" s="4" t="s">
        <v>17</v>
      </c>
      <c r="B1" s="4" t="s">
        <v>13</v>
      </c>
      <c r="C1" s="4" t="s">
        <v>14</v>
      </c>
      <c r="D1" s="4" t="s">
        <v>16</v>
      </c>
      <c r="E1" s="4" t="s">
        <v>15</v>
      </c>
      <c r="F1" s="6"/>
      <c r="G1" s="4" t="s">
        <v>25</v>
      </c>
      <c r="H1" s="4" t="s">
        <v>20</v>
      </c>
      <c r="I1" s="4" t="s">
        <v>21</v>
      </c>
      <c r="J1" s="4" t="s">
        <v>26</v>
      </c>
      <c r="L1" s="5" t="s">
        <v>0</v>
      </c>
      <c r="M1" s="4" t="s">
        <v>1</v>
      </c>
      <c r="N1" s="4" t="s">
        <v>2</v>
      </c>
      <c r="O1" s="4" t="s">
        <v>3</v>
      </c>
      <c r="P1" s="4" t="s">
        <v>4</v>
      </c>
      <c r="R1" s="4" t="s">
        <v>9</v>
      </c>
      <c r="S1" s="4" t="s">
        <v>10</v>
      </c>
      <c r="T1" s="4" t="s">
        <v>11</v>
      </c>
      <c r="U1" s="6"/>
      <c r="V1" t="s">
        <v>22</v>
      </c>
      <c r="W1" t="s">
        <v>23</v>
      </c>
      <c r="X1" t="s">
        <v>24</v>
      </c>
    </row>
    <row r="2" spans="1:24" x14ac:dyDescent="0.35">
      <c r="A2">
        <v>100</v>
      </c>
      <c r="B2" s="3">
        <f t="shared" ref="B2:B38" si="0">$M$2+$N$2*(A2)+$O$2*(A2^2)+$P$2*(A2^3)</f>
        <v>40.061763999999997</v>
      </c>
      <c r="C2" s="3">
        <f t="shared" ref="C2:C38" si="1">$M$3+$N$3*(A2)+$O$3*(A2^2)+$P$3*(A2^3)</f>
        <v>34.220447</v>
      </c>
      <c r="D2" s="3">
        <f t="shared" ref="D2:D38" si="2">$M$4+$N$4*(A2)+$O$4*(A2^2)+$P$4*(A2^3)</f>
        <v>30.198551000000005</v>
      </c>
      <c r="E2" s="3">
        <f t="shared" ref="E2:E38" si="3">$M$5+$N$5*(A2)+$O$5*(A2^2)+$P$5*(A2^3)</f>
        <v>29.274259000000001</v>
      </c>
      <c r="F2" s="3"/>
      <c r="G2" s="3" cm="1">
        <f t="array" aca="1" ref="G2" ca="1">G2:G25=HW2_calorimetry_data[[#This Row],[Temperature '[K']]]</f>
        <v>0</v>
      </c>
      <c r="H2" s="3">
        <f t="shared" ref="H2:H24" ca="1" si="4">$M$6+$N$6*(G2)+$O$6*(G2^2)+$P$6*(G2^3)</f>
        <v>80.119334895069372</v>
      </c>
      <c r="I2" s="3">
        <f>HW2_calorimetry_data[[#This Row],[Cp_C2F4  '[J/mol*K']]]</f>
        <v>78.48</v>
      </c>
      <c r="J2" s="3">
        <f ca="1">(H2-I2)^2</f>
        <v>2.687418898192095</v>
      </c>
      <c r="L2" s="1" t="s">
        <v>5</v>
      </c>
      <c r="M2">
        <v>36.11</v>
      </c>
      <c r="N2" s="2">
        <v>4.233E-2</v>
      </c>
      <c r="O2">
        <f>R2/(10^5)</f>
        <v>-2.887E-5</v>
      </c>
      <c r="P2">
        <f>S2/(10^9)</f>
        <v>7.4639999999999999E-9</v>
      </c>
      <c r="R2">
        <v>-2.887</v>
      </c>
      <c r="S2">
        <v>7.4640000000000004</v>
      </c>
      <c r="T2" t="s">
        <v>12</v>
      </c>
      <c r="V2">
        <v>0</v>
      </c>
      <c r="W2">
        <v>78.48</v>
      </c>
      <c r="X2">
        <f>HW2_calorimetry_data[[#This Row],[Temperature '[K']]]+237.15</f>
        <v>237.15</v>
      </c>
    </row>
    <row r="3" spans="1:24" x14ac:dyDescent="0.35">
      <c r="A3">
        <v>125</v>
      </c>
      <c r="B3" s="3">
        <f t="shared" si="0"/>
        <v>40.964734374999999</v>
      </c>
      <c r="C3" s="3">
        <f t="shared" si="1"/>
        <v>34.431794921874996</v>
      </c>
      <c r="D3" s="3">
        <f t="shared" si="2"/>
        <v>30.455123046875002</v>
      </c>
      <c r="E3" s="3">
        <f t="shared" si="3"/>
        <v>29.358689453125002</v>
      </c>
      <c r="F3" s="3"/>
      <c r="G3" s="3">
        <f>HW2_calorimetry_data[[#This Row],[Temperature '[K']]]</f>
        <v>50</v>
      </c>
      <c r="H3" s="3">
        <f t="shared" si="4"/>
        <v>84.703876863716999</v>
      </c>
      <c r="I3" s="3">
        <f>HW2_calorimetry_data[[#This Row],[Cp_C2F4  '[J/mol*K']]]</f>
        <v>86.95</v>
      </c>
      <c r="J3" s="3">
        <f t="shared" ref="J3:J24" si="5">(H3-I3)^2</f>
        <v>5.0450691433457955</v>
      </c>
      <c r="L3" s="1" t="s">
        <v>6</v>
      </c>
      <c r="M3">
        <v>33.46</v>
      </c>
      <c r="N3" s="2">
        <v>6.8799999999999998E-3</v>
      </c>
      <c r="O3">
        <f t="shared" ref="O3:O5" si="6">R3/(10^5)</f>
        <v>7.6039999999999995E-6</v>
      </c>
      <c r="P3">
        <f>S3/(10^9)</f>
        <v>-3.5929999999999999E-9</v>
      </c>
      <c r="R3">
        <v>0.76039999999999996</v>
      </c>
      <c r="S3">
        <v>-3.593</v>
      </c>
      <c r="V3">
        <v>50</v>
      </c>
      <c r="W3">
        <v>86.95</v>
      </c>
      <c r="X3">
        <f>HW2_calorimetry_data[[#This Row],[Temperature '[K']]]+237.15</f>
        <v>287.14999999999998</v>
      </c>
    </row>
    <row r="4" spans="1:24" x14ac:dyDescent="0.35">
      <c r="A4">
        <v>150</v>
      </c>
      <c r="B4" s="3">
        <f t="shared" si="0"/>
        <v>41.835115999999999</v>
      </c>
      <c r="C4" s="3">
        <f t="shared" si="1"/>
        <v>34.650963625000003</v>
      </c>
      <c r="D4" s="3">
        <f t="shared" si="2"/>
        <v>30.704714625000001</v>
      </c>
      <c r="E4" s="3">
        <f t="shared" si="3"/>
        <v>29.448927874999999</v>
      </c>
      <c r="F4" s="3"/>
      <c r="G4" s="3">
        <f>HW2_calorimetry_data[[#This Row],[Temperature '[K']]]</f>
        <v>100</v>
      </c>
      <c r="H4" s="3">
        <f t="shared" si="4"/>
        <v>88.977874057895733</v>
      </c>
      <c r="I4" s="3">
        <f>HW2_calorimetry_data[[#This Row],[Cp_C2F4  '[J/mol*K']]]</f>
        <v>84.76</v>
      </c>
      <c r="J4" s="3">
        <f t="shared" si="5"/>
        <v>17.79046156826977</v>
      </c>
      <c r="L4" s="1" t="s">
        <v>7</v>
      </c>
      <c r="M4">
        <v>29.1</v>
      </c>
      <c r="N4" s="2">
        <v>1.158E-2</v>
      </c>
      <c r="O4">
        <f t="shared" si="6"/>
        <v>-6.0759999999999999E-6</v>
      </c>
      <c r="P4">
        <f>S4/(10^9)</f>
        <v>1.3109999999999999E-9</v>
      </c>
      <c r="R4">
        <v>-0.60760000000000003</v>
      </c>
      <c r="S4">
        <v>1.3109999999999999</v>
      </c>
      <c r="V4">
        <v>100</v>
      </c>
      <c r="W4">
        <v>84.76</v>
      </c>
      <c r="X4">
        <f>HW2_calorimetry_data[[#This Row],[Temperature '[K']]]+237.15</f>
        <v>337.15</v>
      </c>
    </row>
    <row r="5" spans="1:24" x14ac:dyDescent="0.35">
      <c r="A5">
        <v>175</v>
      </c>
      <c r="B5" s="3">
        <f t="shared" si="0"/>
        <v>42.673608625</v>
      </c>
      <c r="C5" s="3">
        <f t="shared" si="1"/>
        <v>34.877616265625001</v>
      </c>
      <c r="D5" s="3">
        <f t="shared" si="2"/>
        <v>30.947448640625002</v>
      </c>
      <c r="E5" s="3">
        <f t="shared" si="3"/>
        <v>29.544705109374998</v>
      </c>
      <c r="F5" s="3"/>
      <c r="G5" s="3">
        <f>HW2_calorimetry_data[[#This Row],[Temperature '[K']]]</f>
        <v>150</v>
      </c>
      <c r="H5" s="3">
        <f t="shared" si="4"/>
        <v>92.952318966851095</v>
      </c>
      <c r="I5" s="3">
        <f>HW2_calorimetry_data[[#This Row],[Cp_C2F4  '[J/mol*K']]]</f>
        <v>95.94</v>
      </c>
      <c r="J5" s="3">
        <f t="shared" si="5"/>
        <v>8.9262379558376939</v>
      </c>
      <c r="L5" s="1" t="s">
        <v>8</v>
      </c>
      <c r="M5">
        <v>29</v>
      </c>
      <c r="N5" s="2">
        <v>2.199E-3</v>
      </c>
      <c r="O5">
        <f t="shared" si="6"/>
        <v>5.7230000000000001E-6</v>
      </c>
      <c r="P5">
        <f>S5/(10^9)</f>
        <v>-2.8710000000000001E-9</v>
      </c>
      <c r="R5">
        <v>0.57230000000000003</v>
      </c>
      <c r="S5">
        <v>-2.871</v>
      </c>
      <c r="V5">
        <v>150</v>
      </c>
      <c r="W5">
        <v>95.94</v>
      </c>
      <c r="X5">
        <f>HW2_calorimetry_data[[#This Row],[Temperature '[K']]]+237.15</f>
        <v>387.15</v>
      </c>
    </row>
    <row r="6" spans="1:24" x14ac:dyDescent="0.35">
      <c r="A6">
        <v>200</v>
      </c>
      <c r="B6" s="3">
        <f t="shared" si="0"/>
        <v>43.480911999999996</v>
      </c>
      <c r="C6" s="3">
        <f t="shared" si="1"/>
        <v>35.111415999999998</v>
      </c>
      <c r="D6" s="3">
        <f t="shared" si="2"/>
        <v>31.183447999999999</v>
      </c>
      <c r="E6" s="3">
        <f t="shared" si="3"/>
        <v>29.645752000000002</v>
      </c>
      <c r="F6" s="3"/>
      <c r="G6" s="3">
        <f>HW2_calorimetry_data[[#This Row],[Temperature '[K']]]</f>
        <v>200</v>
      </c>
      <c r="H6" s="3">
        <f t="shared" si="4"/>
        <v>96.63820407982864</v>
      </c>
      <c r="I6" s="3">
        <f>HW2_calorimetry_data[[#This Row],[Cp_C2F4  '[J/mol*K']]]</f>
        <v>100.25</v>
      </c>
      <c r="J6" s="3">
        <f t="shared" si="5"/>
        <v>13.045069768966483</v>
      </c>
      <c r="L6" s="1" t="s">
        <v>18</v>
      </c>
      <c r="M6">
        <f>P9/0.1</f>
        <v>80.119334895069372</v>
      </c>
      <c r="N6" s="2">
        <f>Q9/100</f>
        <v>9.4869570379278206E-2</v>
      </c>
      <c r="O6" s="7">
        <f>R9/10^5</f>
        <v>-6.4307452742884286E-5</v>
      </c>
      <c r="P6" s="7">
        <f>S9/10^9</f>
        <v>1.4656652327375248E-8</v>
      </c>
      <c r="V6">
        <v>200</v>
      </c>
      <c r="W6">
        <v>100.25</v>
      </c>
      <c r="X6">
        <f>HW2_calorimetry_data[[#This Row],[Temperature '[K']]]+237.15</f>
        <v>437.15</v>
      </c>
    </row>
    <row r="7" spans="1:24" x14ac:dyDescent="0.35">
      <c r="A7">
        <v>225</v>
      </c>
      <c r="B7" s="3">
        <f t="shared" si="0"/>
        <v>44.257725875000006</v>
      </c>
      <c r="C7" s="3">
        <f t="shared" si="1"/>
        <v>35.352025984374997</v>
      </c>
      <c r="D7" s="3">
        <f t="shared" si="2"/>
        <v>31.412835609375001</v>
      </c>
      <c r="E7" s="3">
        <f t="shared" si="3"/>
        <v>29.751799390624999</v>
      </c>
      <c r="F7" s="3"/>
      <c r="G7" s="3">
        <f>HW2_calorimetry_data[[#This Row],[Temperature '[K']]]</f>
        <v>250</v>
      </c>
      <c r="H7" s="3">
        <f t="shared" si="4"/>
        <v>100.04652188607388</v>
      </c>
      <c r="I7" s="3">
        <f>HW2_calorimetry_data[[#This Row],[Cp_C2F4  '[J/mol*K']]]</f>
        <v>100.96</v>
      </c>
      <c r="J7" s="3">
        <f t="shared" si="5"/>
        <v>0.83444226462201765</v>
      </c>
      <c r="V7">
        <v>250</v>
      </c>
      <c r="W7">
        <v>100.96</v>
      </c>
      <c r="X7">
        <f>HW2_calorimetry_data[[#This Row],[Temperature '[K']]]+237.15</f>
        <v>487.15</v>
      </c>
    </row>
    <row r="8" spans="1:24" x14ac:dyDescent="0.35">
      <c r="A8">
        <v>250</v>
      </c>
      <c r="B8" s="3">
        <f t="shared" si="0"/>
        <v>45.004749999999994</v>
      </c>
      <c r="C8" s="3">
        <f t="shared" si="1"/>
        <v>35.599109375000005</v>
      </c>
      <c r="D8" s="3">
        <f t="shared" si="2"/>
        <v>31.635734374999998</v>
      </c>
      <c r="E8" s="3">
        <f t="shared" si="3"/>
        <v>29.862578124999999</v>
      </c>
      <c r="F8" s="3"/>
      <c r="G8" s="3">
        <f>HW2_calorimetry_data[[#This Row],[Temperature '[K']]]</f>
        <v>300</v>
      </c>
      <c r="H8" s="3">
        <f t="shared" si="4"/>
        <v>103.18826487483237</v>
      </c>
      <c r="I8" s="3">
        <f>HW2_calorimetry_data[[#This Row],[Cp_C2F4  '[J/mol*K']]]</f>
        <v>102.07</v>
      </c>
      <c r="J8" s="3">
        <f t="shared" si="5"/>
        <v>1.250516330283872</v>
      </c>
      <c r="L8" s="5" t="s">
        <v>19</v>
      </c>
      <c r="M8" s="6"/>
      <c r="P8" s="4" t="s">
        <v>27</v>
      </c>
      <c r="Q8" s="4" t="s">
        <v>28</v>
      </c>
      <c r="R8" s="4" t="s">
        <v>29</v>
      </c>
      <c r="S8" s="4" t="s">
        <v>30</v>
      </c>
      <c r="V8">
        <v>300</v>
      </c>
      <c r="W8">
        <v>102.07</v>
      </c>
      <c r="X8">
        <f>HW2_calorimetry_data[[#This Row],[Temperature '[K']]]+237.15</f>
        <v>537.15</v>
      </c>
    </row>
    <row r="9" spans="1:24" x14ac:dyDescent="0.35">
      <c r="A9">
        <v>275</v>
      </c>
      <c r="B9" s="3">
        <f t="shared" si="0"/>
        <v>45.722684125000001</v>
      </c>
      <c r="C9" s="3">
        <f t="shared" si="1"/>
        <v>35.852329328125002</v>
      </c>
      <c r="D9" s="3">
        <f t="shared" si="2"/>
        <v>31.852267203124999</v>
      </c>
      <c r="E9" s="3">
        <f t="shared" si="3"/>
        <v>29.977819046874998</v>
      </c>
      <c r="F9" s="3"/>
      <c r="G9" s="3">
        <f>HW2_calorimetry_data[[#This Row],[Temperature '[K']]]</f>
        <v>350</v>
      </c>
      <c r="H9" s="3">
        <f t="shared" si="4"/>
        <v>106.07442553534963</v>
      </c>
      <c r="I9" s="3">
        <f>HW2_calorimetry_data[[#This Row],[Cp_C2F4  '[J/mol*K']]]</f>
        <v>104.83</v>
      </c>
      <c r="J9" s="3">
        <f t="shared" si="5"/>
        <v>1.5485949130302246</v>
      </c>
      <c r="L9" s="3">
        <f ca="1">SUM(J2:J24)</f>
        <v>284.69038837272831</v>
      </c>
      <c r="M9" s="3"/>
      <c r="P9">
        <v>8.0119334895069372</v>
      </c>
      <c r="Q9">
        <v>9.4869570379278212</v>
      </c>
      <c r="R9">
        <v>-6.4307452742884292</v>
      </c>
      <c r="S9">
        <v>14.656652327375248</v>
      </c>
      <c r="V9">
        <v>350</v>
      </c>
      <c r="W9">
        <v>104.83</v>
      </c>
      <c r="X9">
        <f>HW2_calorimetry_data[[#This Row],[Temperature '[K']]]+237.15</f>
        <v>587.15</v>
      </c>
    </row>
    <row r="10" spans="1:24" x14ac:dyDescent="0.35">
      <c r="A10">
        <v>300</v>
      </c>
      <c r="B10" s="3">
        <f t="shared" si="0"/>
        <v>46.412227999999999</v>
      </c>
      <c r="C10" s="3">
        <f t="shared" si="1"/>
        <v>36.111348999999997</v>
      </c>
      <c r="D10" s="3">
        <f t="shared" si="2"/>
        <v>32.062556999999998</v>
      </c>
      <c r="E10" s="3">
        <f t="shared" si="3"/>
        <v>30.097253000000002</v>
      </c>
      <c r="F10" s="3"/>
      <c r="G10" s="3">
        <f>HW2_calorimetry_data[[#This Row],[Temperature '[K']]]</f>
        <v>400</v>
      </c>
      <c r="H10" s="3">
        <f t="shared" si="4"/>
        <v>108.71599635687117</v>
      </c>
      <c r="I10" s="3">
        <f>HW2_calorimetry_data[[#This Row],[Cp_C2F4  '[J/mol*K']]]</f>
        <v>107.24</v>
      </c>
      <c r="J10" s="3">
        <f t="shared" si="5"/>
        <v>2.1785652454969906</v>
      </c>
      <c r="V10">
        <v>400</v>
      </c>
      <c r="W10">
        <v>107.24</v>
      </c>
      <c r="X10">
        <f>HW2_calorimetry_data[[#This Row],[Temperature '[K']]]+237.15</f>
        <v>637.15</v>
      </c>
    </row>
    <row r="11" spans="1:24" x14ac:dyDescent="0.35">
      <c r="A11">
        <v>325</v>
      </c>
      <c r="B11" s="3">
        <f t="shared" si="0"/>
        <v>47.074081374999999</v>
      </c>
      <c r="C11" s="3">
        <f t="shared" si="1"/>
        <v>36.375831546874998</v>
      </c>
      <c r="D11" s="3">
        <f t="shared" si="2"/>
        <v>32.266726671874999</v>
      </c>
      <c r="E11" s="3">
        <f t="shared" si="3"/>
        <v>30.220610828125</v>
      </c>
      <c r="F11" s="3"/>
      <c r="G11" s="3">
        <f>HW2_calorimetry_data[[#This Row],[Temperature '[K']]]</f>
        <v>450</v>
      </c>
      <c r="H11" s="3">
        <f t="shared" si="4"/>
        <v>111.12396982864257</v>
      </c>
      <c r="I11" s="3">
        <f>HW2_calorimetry_data[[#This Row],[Cp_C2F4  '[J/mol*K']]]</f>
        <v>111.61</v>
      </c>
      <c r="J11" s="3">
        <f t="shared" si="5"/>
        <v>0.23622532746973016</v>
      </c>
      <c r="V11">
        <v>450</v>
      </c>
      <c r="W11">
        <v>111.61</v>
      </c>
      <c r="X11">
        <f>HW2_calorimetry_data[[#This Row],[Temperature '[K']]]+237.15</f>
        <v>687.15</v>
      </c>
    </row>
    <row r="12" spans="1:24" x14ac:dyDescent="0.35">
      <c r="A12">
        <v>350</v>
      </c>
      <c r="B12" s="3">
        <f t="shared" si="0"/>
        <v>47.708944000000002</v>
      </c>
      <c r="C12" s="3">
        <f t="shared" si="1"/>
        <v>36.645440125</v>
      </c>
      <c r="D12" s="3">
        <f t="shared" si="2"/>
        <v>32.464899125000002</v>
      </c>
      <c r="E12" s="3">
        <f t="shared" si="3"/>
        <v>30.347623374999998</v>
      </c>
      <c r="F12" s="3"/>
      <c r="G12" s="3">
        <f>HW2_calorimetry_data[[#This Row],[Temperature '[K']]]</f>
        <v>500</v>
      </c>
      <c r="H12" s="3">
        <f t="shared" si="4"/>
        <v>113.30933843990931</v>
      </c>
      <c r="I12" s="3">
        <f>HW2_calorimetry_data[[#This Row],[Cp_C2F4  '[J/mol*K']]]</f>
        <v>112.34</v>
      </c>
      <c r="J12" s="3">
        <f t="shared" si="5"/>
        <v>0.93961701108581053</v>
      </c>
      <c r="V12">
        <v>500</v>
      </c>
      <c r="W12">
        <v>112.34</v>
      </c>
      <c r="X12">
        <f>HW2_calorimetry_data[[#This Row],[Temperature '[K']]]+237.15</f>
        <v>737.15</v>
      </c>
    </row>
    <row r="13" spans="1:24" x14ac:dyDescent="0.35">
      <c r="A13">
        <v>375</v>
      </c>
      <c r="B13" s="3">
        <f t="shared" si="0"/>
        <v>48.317515624999999</v>
      </c>
      <c r="C13" s="3">
        <f t="shared" si="1"/>
        <v>36.919837890625004</v>
      </c>
      <c r="D13" s="3">
        <f t="shared" si="2"/>
        <v>32.657197265625001</v>
      </c>
      <c r="E13" s="3">
        <f t="shared" si="3"/>
        <v>30.478021484375002</v>
      </c>
      <c r="F13" s="3"/>
      <c r="G13" s="3">
        <f>HW2_calorimetry_data[[#This Row],[Temperature '[K']]]</f>
        <v>550</v>
      </c>
      <c r="H13" s="3">
        <f t="shared" si="4"/>
        <v>115.28309467991694</v>
      </c>
      <c r="I13" s="3">
        <f>HW2_calorimetry_data[[#This Row],[Cp_C2F4  '[J/mol*K']]]</f>
        <v>116.29</v>
      </c>
      <c r="J13" s="3">
        <f t="shared" si="5"/>
        <v>1.013858323611577</v>
      </c>
      <c r="V13">
        <v>550</v>
      </c>
      <c r="W13">
        <v>116.29</v>
      </c>
      <c r="X13">
        <f>HW2_calorimetry_data[[#This Row],[Temperature '[K']]]+237.15</f>
        <v>787.15</v>
      </c>
    </row>
    <row r="14" spans="1:24" x14ac:dyDescent="0.35">
      <c r="A14">
        <v>400</v>
      </c>
      <c r="B14" s="3">
        <f t="shared" si="0"/>
        <v>48.900496000000004</v>
      </c>
      <c r="C14" s="3">
        <f t="shared" si="1"/>
        <v>37.198688000000004</v>
      </c>
      <c r="D14" s="3">
        <f t="shared" si="2"/>
        <v>32.843743999999994</v>
      </c>
      <c r="E14" s="3">
        <f t="shared" si="3"/>
        <v>30.611535999999997</v>
      </c>
      <c r="F14" s="3"/>
      <c r="G14" s="3">
        <f>HW2_calorimetry_data[[#This Row],[Temperature '[K']]]</f>
        <v>600</v>
      </c>
      <c r="H14" s="3">
        <f t="shared" si="4"/>
        <v>117.056231037911</v>
      </c>
      <c r="I14" s="3">
        <f>HW2_calorimetry_data[[#This Row],[Cp_C2F4  '[J/mol*K']]]</f>
        <v>111.85</v>
      </c>
      <c r="J14" s="3">
        <f t="shared" si="5"/>
        <v>27.104841620107955</v>
      </c>
      <c r="V14">
        <v>600</v>
      </c>
      <c r="W14">
        <v>111.85</v>
      </c>
      <c r="X14">
        <f>HW2_calorimetry_data[[#This Row],[Temperature '[K']]]+237.15</f>
        <v>837.15</v>
      </c>
    </row>
    <row r="15" spans="1:24" x14ac:dyDescent="0.35">
      <c r="A15">
        <v>425</v>
      </c>
      <c r="B15" s="3">
        <f t="shared" si="0"/>
        <v>49.458584875</v>
      </c>
      <c r="C15" s="3">
        <f t="shared" si="1"/>
        <v>37.481653609375002</v>
      </c>
      <c r="D15" s="3">
        <f t="shared" si="2"/>
        <v>33.024662234375008</v>
      </c>
      <c r="E15" s="3">
        <f t="shared" si="3"/>
        <v>30.747897765624998</v>
      </c>
      <c r="F15" s="3"/>
      <c r="G15" s="3">
        <f>HW2_calorimetry_data[[#This Row],[Temperature '[K']]]</f>
        <v>650</v>
      </c>
      <c r="H15" s="3">
        <f t="shared" si="4"/>
        <v>118.63974000313704</v>
      </c>
      <c r="I15" s="3">
        <f>HW2_calorimetry_data[[#This Row],[Cp_C2F4  '[J/mol*K']]]</f>
        <v>115.44</v>
      </c>
      <c r="J15" s="3">
        <f t="shared" si="5"/>
        <v>10.238336087675409</v>
      </c>
      <c r="V15">
        <v>650</v>
      </c>
      <c r="W15">
        <v>115.44</v>
      </c>
      <c r="X15">
        <f>HW2_calorimetry_data[[#This Row],[Temperature '[K']]]+237.15</f>
        <v>887.15</v>
      </c>
    </row>
    <row r="16" spans="1:24" x14ac:dyDescent="0.35">
      <c r="A16">
        <v>450</v>
      </c>
      <c r="B16" s="3">
        <f t="shared" si="0"/>
        <v>49.992482000000003</v>
      </c>
      <c r="C16" s="3">
        <f t="shared" si="1"/>
        <v>37.768397874999998</v>
      </c>
      <c r="D16" s="3">
        <f t="shared" si="2"/>
        <v>33.200074874999999</v>
      </c>
      <c r="E16" s="3">
        <f t="shared" si="3"/>
        <v>30.886837625000002</v>
      </c>
      <c r="F16" s="3"/>
      <c r="G16" s="3">
        <f>HW2_calorimetry_data[[#This Row],[Temperature '[K']]]</f>
        <v>700</v>
      </c>
      <c r="H16" s="3">
        <f t="shared" si="4"/>
        <v>120.04461406484053</v>
      </c>
      <c r="I16" s="3">
        <f>HW2_calorimetry_data[[#This Row],[Cp_C2F4  '[J/mol*K']]]</f>
        <v>121.34</v>
      </c>
      <c r="J16" s="3">
        <f t="shared" si="5"/>
        <v>1.6780247210089823</v>
      </c>
      <c r="V16">
        <v>700</v>
      </c>
      <c r="W16">
        <v>121.34</v>
      </c>
      <c r="X16">
        <f>HW2_calorimetry_data[[#This Row],[Temperature '[K']]]+237.15</f>
        <v>937.15</v>
      </c>
    </row>
    <row r="17" spans="1:24" x14ac:dyDescent="0.35">
      <c r="A17">
        <v>475</v>
      </c>
      <c r="B17" s="3">
        <f t="shared" si="0"/>
        <v>50.502887125000001</v>
      </c>
      <c r="C17" s="3">
        <f t="shared" si="1"/>
        <v>38.058583953125002</v>
      </c>
      <c r="D17" s="3">
        <f t="shared" si="2"/>
        <v>33.370104828125008</v>
      </c>
      <c r="E17" s="3">
        <f t="shared" si="3"/>
        <v>31.028086421874999</v>
      </c>
      <c r="F17" s="3"/>
      <c r="G17" s="3">
        <f>HW2_calorimetry_data[[#This Row],[Temperature '[K']]]</f>
        <v>750</v>
      </c>
      <c r="H17" s="3">
        <f t="shared" si="4"/>
        <v>121.28184571226706</v>
      </c>
      <c r="I17" s="3">
        <f>HW2_calorimetry_data[[#This Row],[Cp_C2F4  '[J/mol*K']]]</f>
        <v>127.22</v>
      </c>
      <c r="J17" s="3">
        <f t="shared" si="5"/>
        <v>35.261676344921128</v>
      </c>
      <c r="V17">
        <v>750</v>
      </c>
      <c r="W17">
        <v>127.22</v>
      </c>
      <c r="X17">
        <f>HW2_calorimetry_data[[#This Row],[Temperature '[K']]]+237.15</f>
        <v>987.15</v>
      </c>
    </row>
    <row r="18" spans="1:24" x14ac:dyDescent="0.35">
      <c r="A18">
        <v>500</v>
      </c>
      <c r="B18" s="3">
        <f t="shared" si="0"/>
        <v>50.990499999999997</v>
      </c>
      <c r="C18" s="3">
        <f t="shared" si="1"/>
        <v>38.351875</v>
      </c>
      <c r="D18" s="3">
        <f t="shared" si="2"/>
        <v>33.534875</v>
      </c>
      <c r="E18" s="3">
        <f t="shared" si="3"/>
        <v>31.171374999999998</v>
      </c>
      <c r="F18" s="3"/>
      <c r="G18" s="3">
        <f>HW2_calorimetry_data[[#This Row],[Temperature '[K']]]</f>
        <v>800</v>
      </c>
      <c r="H18" s="3">
        <f t="shared" si="4"/>
        <v>122.36242743466214</v>
      </c>
      <c r="I18" s="3">
        <f>HW2_calorimetry_data[[#This Row],[Cp_C2F4  '[J/mol*K']]]</f>
        <v>128.19999999999999</v>
      </c>
      <c r="J18" s="3">
        <f t="shared" si="5"/>
        <v>34.077253455585137</v>
      </c>
      <c r="V18">
        <v>800</v>
      </c>
      <c r="W18">
        <v>128.19999999999999</v>
      </c>
      <c r="X18">
        <f>HW2_calorimetry_data[[#This Row],[Temperature '[K']]]+237.15</f>
        <v>1037.1500000000001</v>
      </c>
    </row>
    <row r="19" spans="1:24" x14ac:dyDescent="0.35">
      <c r="A19">
        <v>525</v>
      </c>
      <c r="B19" s="3">
        <f t="shared" si="0"/>
        <v>51.456020375000001</v>
      </c>
      <c r="C19" s="3">
        <f t="shared" si="1"/>
        <v>38.647934171875001</v>
      </c>
      <c r="D19" s="3">
        <f t="shared" si="2"/>
        <v>33.694508296875007</v>
      </c>
      <c r="E19" s="3">
        <f t="shared" si="3"/>
        <v>31.316434203125002</v>
      </c>
      <c r="F19" s="3"/>
      <c r="G19" s="3">
        <f>HW2_calorimetry_data[[#This Row],[Temperature '[K']]]</f>
        <v>850</v>
      </c>
      <c r="H19" s="3">
        <f t="shared" si="4"/>
        <v>123.29735172127128</v>
      </c>
      <c r="I19" s="3">
        <f>HW2_calorimetry_data[[#This Row],[Cp_C2F4  '[J/mol*K']]]</f>
        <v>127.91</v>
      </c>
      <c r="J19" s="3">
        <f t="shared" si="5"/>
        <v>21.27652414325896</v>
      </c>
      <c r="V19">
        <v>850</v>
      </c>
      <c r="W19">
        <v>127.91</v>
      </c>
      <c r="X19">
        <f>HW2_calorimetry_data[[#This Row],[Temperature '[K']]]+237.15</f>
        <v>1087.1500000000001</v>
      </c>
    </row>
    <row r="20" spans="1:24" x14ac:dyDescent="0.35">
      <c r="A20">
        <v>550</v>
      </c>
      <c r="B20" s="3">
        <f t="shared" si="0"/>
        <v>51.900148000000002</v>
      </c>
      <c r="C20" s="3">
        <f t="shared" si="1"/>
        <v>38.946424624999999</v>
      </c>
      <c r="D20" s="3">
        <f t="shared" si="2"/>
        <v>33.849127625000001</v>
      </c>
      <c r="E20" s="3">
        <f t="shared" si="3"/>
        <v>31.462994875</v>
      </c>
      <c r="F20" s="3"/>
      <c r="G20" s="3">
        <f>HW2_calorimetry_data[[#This Row],[Temperature '[K']]]</f>
        <v>900</v>
      </c>
      <c r="H20" s="3">
        <f t="shared" si="4"/>
        <v>124.09761106134005</v>
      </c>
      <c r="I20" s="3">
        <f>HW2_calorimetry_data[[#This Row],[Cp_C2F4  '[J/mol*K']]]</f>
        <v>117.67</v>
      </c>
      <c r="J20" s="3">
        <f t="shared" si="5"/>
        <v>41.314183955860898</v>
      </c>
      <c r="V20">
        <v>900</v>
      </c>
      <c r="W20">
        <v>117.67</v>
      </c>
      <c r="X20">
        <f>HW2_calorimetry_data[[#This Row],[Temperature '[K']]]+237.15</f>
        <v>1137.1500000000001</v>
      </c>
    </row>
    <row r="21" spans="1:24" x14ac:dyDescent="0.35">
      <c r="A21">
        <v>575</v>
      </c>
      <c r="B21" s="3">
        <f t="shared" si="0"/>
        <v>52.323582624999993</v>
      </c>
      <c r="C21" s="3">
        <f t="shared" si="1"/>
        <v>39.247009515625003</v>
      </c>
      <c r="D21" s="3">
        <f t="shared" si="2"/>
        <v>33.998855890625002</v>
      </c>
      <c r="E21" s="3">
        <f t="shared" si="3"/>
        <v>31.610787859374998</v>
      </c>
      <c r="F21" s="3"/>
      <c r="G21" s="3">
        <f>HW2_calorimetry_data[[#This Row],[Temperature '[K']]]</f>
        <v>950</v>
      </c>
      <c r="H21" s="3">
        <f t="shared" si="4"/>
        <v>124.77419794411396</v>
      </c>
      <c r="I21" s="3">
        <f>HW2_calorimetry_data[[#This Row],[Cp_C2F4  '[J/mol*K']]]</f>
        <v>121</v>
      </c>
      <c r="J21" s="3">
        <f t="shared" si="5"/>
        <v>14.244570121354078</v>
      </c>
      <c r="V21">
        <v>950</v>
      </c>
      <c r="W21">
        <v>121</v>
      </c>
      <c r="X21">
        <f>HW2_calorimetry_data[[#This Row],[Temperature '[K']]]+237.15</f>
        <v>1187.1500000000001</v>
      </c>
    </row>
    <row r="22" spans="1:24" x14ac:dyDescent="0.35">
      <c r="A22">
        <v>600</v>
      </c>
      <c r="B22" s="3">
        <f t="shared" si="0"/>
        <v>52.727023999999993</v>
      </c>
      <c r="C22" s="3">
        <f t="shared" si="1"/>
        <v>39.549351999999999</v>
      </c>
      <c r="D22" s="3">
        <f t="shared" si="2"/>
        <v>34.143816000000001</v>
      </c>
      <c r="E22" s="3">
        <f t="shared" si="3"/>
        <v>31.759544000000002</v>
      </c>
      <c r="F22" s="3"/>
      <c r="G22" s="3">
        <f>HW2_calorimetry_data[[#This Row],[Temperature '[K']]]</f>
        <v>1000</v>
      </c>
      <c r="H22" s="3">
        <f t="shared" si="4"/>
        <v>125.33810485883856</v>
      </c>
      <c r="I22" s="3">
        <f>HW2_calorimetry_data[[#This Row],[Cp_C2F4  '[J/mol*K']]]</f>
        <v>120.65</v>
      </c>
      <c r="J22" s="3">
        <f t="shared" si="5"/>
        <v>21.978327167465686</v>
      </c>
      <c r="V22">
        <v>1000</v>
      </c>
      <c r="W22">
        <v>120.65</v>
      </c>
      <c r="X22">
        <f>HW2_calorimetry_data[[#This Row],[Temperature '[K']]]+237.15</f>
        <v>1237.1500000000001</v>
      </c>
    </row>
    <row r="23" spans="1:24" x14ac:dyDescent="0.35">
      <c r="A23">
        <v>625</v>
      </c>
      <c r="B23" s="3">
        <f t="shared" si="0"/>
        <v>53.111171874999997</v>
      </c>
      <c r="C23" s="3">
        <f t="shared" si="1"/>
        <v>39.853115234374997</v>
      </c>
      <c r="D23" s="3">
        <f t="shared" si="2"/>
        <v>34.284130859374997</v>
      </c>
      <c r="E23" s="3">
        <f t="shared" si="3"/>
        <v>31.908994140624998</v>
      </c>
      <c r="F23" s="3"/>
      <c r="G23" s="3">
        <f>HW2_calorimetry_data[[#This Row],[Temperature '[K']]]</f>
        <v>1050</v>
      </c>
      <c r="H23" s="3">
        <f t="shared" si="4"/>
        <v>125.80032429475933</v>
      </c>
      <c r="I23" s="3">
        <f>HW2_calorimetry_data[[#This Row],[Cp_C2F4  '[J/mol*K']]]</f>
        <v>130.47999999999999</v>
      </c>
      <c r="J23" s="3">
        <f t="shared" si="5"/>
        <v>21.899364706219618</v>
      </c>
      <c r="V23">
        <v>1050</v>
      </c>
      <c r="W23">
        <v>130.47999999999999</v>
      </c>
      <c r="X23">
        <f>HW2_calorimetry_data[[#This Row],[Temperature '[K']]]+237.15</f>
        <v>1287.1500000000001</v>
      </c>
    </row>
    <row r="24" spans="1:24" x14ac:dyDescent="0.35">
      <c r="A24">
        <v>650</v>
      </c>
      <c r="B24" s="3">
        <f t="shared" si="0"/>
        <v>53.476725999999999</v>
      </c>
      <c r="C24" s="3">
        <f t="shared" si="1"/>
        <v>40.157962375000004</v>
      </c>
      <c r="D24" s="3">
        <f t="shared" si="2"/>
        <v>34.419923375000003</v>
      </c>
      <c r="E24" s="3">
        <f t="shared" si="3"/>
        <v>32.058869125000001</v>
      </c>
      <c r="F24" s="3"/>
      <c r="G24" s="3">
        <f>HW2_calorimetry_data[[#This Row],[Temperature '[K']]]</f>
        <v>1100</v>
      </c>
      <c r="H24" s="3">
        <f t="shared" si="4"/>
        <v>126.17184874112188</v>
      </c>
      <c r="I24" s="3">
        <f>HW2_calorimetry_data[[#This Row],[Cp_C2F4  '[J/mol*K']]]</f>
        <v>126.52</v>
      </c>
      <c r="J24" s="3">
        <f t="shared" si="5"/>
        <v>0.12120929905841875</v>
      </c>
      <c r="V24">
        <v>1100</v>
      </c>
      <c r="W24">
        <v>126.52</v>
      </c>
      <c r="X24">
        <f>HW2_calorimetry_data[[#This Row],[Temperature '[K']]]+237.15</f>
        <v>1337.15</v>
      </c>
    </row>
    <row r="25" spans="1:24" x14ac:dyDescent="0.35">
      <c r="A25">
        <v>675</v>
      </c>
      <c r="B25" s="3">
        <f t="shared" si="0"/>
        <v>53.824386124999997</v>
      </c>
      <c r="C25" s="3">
        <f t="shared" si="1"/>
        <v>40.463556578125001</v>
      </c>
      <c r="D25" s="3">
        <f t="shared" si="2"/>
        <v>34.551316453124997</v>
      </c>
      <c r="E25" s="3">
        <f t="shared" si="3"/>
        <v>32.208899796875002</v>
      </c>
      <c r="F25" s="3"/>
      <c r="G25" s="3"/>
      <c r="H25" s="3"/>
      <c r="I25" s="3"/>
      <c r="J25" s="3"/>
    </row>
    <row r="26" spans="1:24" x14ac:dyDescent="0.35">
      <c r="A26">
        <v>700</v>
      </c>
      <c r="B26" s="3">
        <f t="shared" si="0"/>
        <v>54.154852000000005</v>
      </c>
      <c r="C26" s="3">
        <f t="shared" si="1"/>
        <v>40.769561000000003</v>
      </c>
      <c r="D26" s="3">
        <f t="shared" si="2"/>
        <v>34.678432999999998</v>
      </c>
      <c r="E26" s="3">
        <f t="shared" si="3"/>
        <v>32.358817000000002</v>
      </c>
      <c r="F26" s="3"/>
      <c r="G26" s="3"/>
      <c r="H26" s="3"/>
      <c r="I26" s="3"/>
      <c r="J26" s="3"/>
    </row>
    <row r="27" spans="1:24" x14ac:dyDescent="0.35">
      <c r="A27">
        <v>725</v>
      </c>
      <c r="B27" s="3">
        <f t="shared" si="0"/>
        <v>54.468823374999999</v>
      </c>
      <c r="C27" s="3">
        <f t="shared" si="1"/>
        <v>41.075638796875005</v>
      </c>
      <c r="D27" s="3">
        <f t="shared" si="2"/>
        <v>34.801395921874999</v>
      </c>
      <c r="E27" s="3">
        <f t="shared" si="3"/>
        <v>32.508351578125001</v>
      </c>
      <c r="F27" s="3"/>
      <c r="G27" s="3"/>
      <c r="H27" s="3"/>
      <c r="I27" s="3"/>
      <c r="J27" s="3"/>
    </row>
    <row r="28" spans="1:24" x14ac:dyDescent="0.35">
      <c r="A28">
        <v>750</v>
      </c>
      <c r="B28" s="3">
        <f t="shared" si="0"/>
        <v>54.767000000000003</v>
      </c>
      <c r="C28" s="3">
        <f t="shared" si="1"/>
        <v>41.381453125000007</v>
      </c>
      <c r="D28" s="3">
        <f t="shared" si="2"/>
        <v>34.920328125000005</v>
      </c>
      <c r="E28" s="3">
        <f t="shared" si="3"/>
        <v>32.657234375000002</v>
      </c>
      <c r="F28" s="3"/>
      <c r="G28" s="3"/>
      <c r="H28" s="3"/>
      <c r="I28" s="3"/>
      <c r="J28" s="3"/>
    </row>
    <row r="29" spans="1:24" x14ac:dyDescent="0.35">
      <c r="A29">
        <v>775</v>
      </c>
      <c r="B29" s="3">
        <f t="shared" si="0"/>
        <v>55.050081625000004</v>
      </c>
      <c r="C29" s="3">
        <f t="shared" si="1"/>
        <v>41.686667140624998</v>
      </c>
      <c r="D29" s="3">
        <f t="shared" si="2"/>
        <v>35.035352515625</v>
      </c>
      <c r="E29" s="3">
        <f t="shared" si="3"/>
        <v>32.805196234374996</v>
      </c>
      <c r="F29" s="3"/>
      <c r="G29" s="3"/>
      <c r="H29" s="3"/>
      <c r="I29" s="3"/>
      <c r="J29" s="3"/>
    </row>
    <row r="30" spans="1:24" x14ac:dyDescent="0.35">
      <c r="A30">
        <v>800</v>
      </c>
      <c r="B30" s="3">
        <f t="shared" si="0"/>
        <v>55.318767999999992</v>
      </c>
      <c r="C30" s="3">
        <f t="shared" si="1"/>
        <v>41.990943999999999</v>
      </c>
      <c r="D30" s="3">
        <f t="shared" si="2"/>
        <v>35.146592000000005</v>
      </c>
      <c r="E30" s="3">
        <f t="shared" si="3"/>
        <v>32.951968000000001</v>
      </c>
      <c r="F30" s="3"/>
      <c r="G30" s="3"/>
      <c r="H30" s="3"/>
      <c r="I30" s="3"/>
      <c r="J30" s="3"/>
    </row>
    <row r="31" spans="1:24" x14ac:dyDescent="0.35">
      <c r="A31">
        <v>825</v>
      </c>
      <c r="B31" s="3">
        <f t="shared" si="0"/>
        <v>55.57375887500001</v>
      </c>
      <c r="C31" s="3">
        <f t="shared" si="1"/>
        <v>42.293946859374998</v>
      </c>
      <c r="D31" s="3">
        <f t="shared" si="2"/>
        <v>35.254169484374998</v>
      </c>
      <c r="E31" s="3">
        <f t="shared" si="3"/>
        <v>33.097280515625002</v>
      </c>
      <c r="F31" s="3"/>
      <c r="G31" s="3"/>
      <c r="H31" s="3"/>
      <c r="I31" s="3"/>
      <c r="J31" s="3"/>
    </row>
    <row r="32" spans="1:24" x14ac:dyDescent="0.35">
      <c r="A32">
        <v>850</v>
      </c>
      <c r="B32" s="3">
        <f t="shared" si="0"/>
        <v>55.815753999999991</v>
      </c>
      <c r="C32" s="3">
        <f t="shared" si="1"/>
        <v>42.595338875000003</v>
      </c>
      <c r="D32" s="3">
        <f t="shared" si="2"/>
        <v>35.358207874999998</v>
      </c>
      <c r="E32" s="3">
        <f t="shared" si="3"/>
        <v>33.240864625</v>
      </c>
      <c r="F32" s="3"/>
      <c r="G32" s="3"/>
      <c r="H32" s="3"/>
      <c r="I32" s="3"/>
      <c r="J32" s="3"/>
    </row>
    <row r="33" spans="1:10" x14ac:dyDescent="0.35">
      <c r="A33">
        <v>875</v>
      </c>
      <c r="B33" s="3">
        <f t="shared" si="0"/>
        <v>56.045453125000009</v>
      </c>
      <c r="C33" s="3">
        <f t="shared" si="1"/>
        <v>42.894783203125002</v>
      </c>
      <c r="D33" s="3">
        <f t="shared" si="2"/>
        <v>35.458830078124997</v>
      </c>
      <c r="E33" s="3">
        <f t="shared" si="3"/>
        <v>33.382451171874997</v>
      </c>
      <c r="F33" s="3"/>
      <c r="G33" s="3"/>
      <c r="H33" s="3"/>
      <c r="I33" s="3"/>
      <c r="J33" s="3"/>
    </row>
    <row r="34" spans="1:10" x14ac:dyDescent="0.35">
      <c r="A34">
        <v>900</v>
      </c>
      <c r="B34" s="3">
        <f t="shared" si="0"/>
        <v>56.263556000000001</v>
      </c>
      <c r="C34" s="3">
        <f t="shared" si="1"/>
        <v>43.191942999999995</v>
      </c>
      <c r="D34" s="3">
        <f t="shared" si="2"/>
        <v>35.556159000000008</v>
      </c>
      <c r="E34" s="3">
        <f t="shared" si="3"/>
        <v>33.521771000000001</v>
      </c>
      <c r="F34" s="3"/>
      <c r="G34" s="3"/>
      <c r="H34" s="3"/>
      <c r="I34" s="3"/>
      <c r="J34" s="3"/>
    </row>
    <row r="35" spans="1:10" x14ac:dyDescent="0.35">
      <c r="A35">
        <v>925</v>
      </c>
      <c r="B35" s="3">
        <f t="shared" si="0"/>
        <v>56.470762375000014</v>
      </c>
      <c r="C35" s="3">
        <f t="shared" si="1"/>
        <v>43.486481421874998</v>
      </c>
      <c r="D35" s="3">
        <f t="shared" si="2"/>
        <v>35.650317546875002</v>
      </c>
      <c r="E35" s="3">
        <f t="shared" si="3"/>
        <v>33.658554953125005</v>
      </c>
      <c r="F35" s="3"/>
      <c r="G35" s="3"/>
      <c r="H35" s="3"/>
      <c r="I35" s="3"/>
      <c r="J35" s="3"/>
    </row>
    <row r="36" spans="1:10" x14ac:dyDescent="0.35">
      <c r="A36">
        <v>950</v>
      </c>
      <c r="B36" s="3">
        <f t="shared" si="0"/>
        <v>56.667771999999999</v>
      </c>
      <c r="C36" s="3">
        <f t="shared" si="1"/>
        <v>43.778061624999999</v>
      </c>
      <c r="D36" s="3">
        <f t="shared" si="2"/>
        <v>35.741428624999998</v>
      </c>
      <c r="E36" s="3">
        <f t="shared" si="3"/>
        <v>33.792533875000004</v>
      </c>
      <c r="F36" s="3"/>
      <c r="G36" s="3"/>
      <c r="H36" s="3"/>
      <c r="I36" s="3"/>
      <c r="J36" s="3"/>
    </row>
    <row r="37" spans="1:10" x14ac:dyDescent="0.35">
      <c r="A37">
        <v>975</v>
      </c>
      <c r="B37" s="3">
        <f t="shared" si="0"/>
        <v>56.855284624999996</v>
      </c>
      <c r="C37" s="3">
        <f t="shared" si="1"/>
        <v>44.066346765624999</v>
      </c>
      <c r="D37" s="3">
        <f t="shared" si="2"/>
        <v>35.829615140625002</v>
      </c>
      <c r="E37" s="3">
        <f t="shared" si="3"/>
        <v>33.923438609374998</v>
      </c>
      <c r="F37" s="3"/>
      <c r="G37" s="3"/>
      <c r="H37" s="3"/>
      <c r="I37" s="3"/>
      <c r="J37" s="3"/>
    </row>
    <row r="38" spans="1:10" x14ac:dyDescent="0.35">
      <c r="A38">
        <v>1000</v>
      </c>
      <c r="B38" s="3">
        <f t="shared" si="0"/>
        <v>57.033999999999992</v>
      </c>
      <c r="C38" s="3">
        <f t="shared" si="1"/>
        <v>44.350999999999999</v>
      </c>
      <c r="D38" s="3">
        <f t="shared" si="2"/>
        <v>35.914999999999999</v>
      </c>
      <c r="E38" s="3">
        <f t="shared" si="3"/>
        <v>34.050999999999995</v>
      </c>
      <c r="F38" s="3"/>
      <c r="G38" s="3"/>
      <c r="H38" s="3"/>
      <c r="I38" s="3"/>
      <c r="J38" s="3"/>
    </row>
  </sheetData>
  <pageMargins left="0.7" right="0.7" top="0.75" bottom="0.75" header="0.3" footer="0.3"/>
  <pageSetup scale="69" orientation="portrait" r:id="rId1"/>
  <colBreaks count="3" manualBreakCount="3">
    <brk id="6" max="1048575" man="1"/>
    <brk id="11" max="1048575" man="1"/>
    <brk id="20" max="1048575" man="1"/>
  </colBreak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710A-B288-47B3-9CA0-7BB6D161EA4B}">
  <dimension ref="A1"/>
  <sheetViews>
    <sheetView workbookViewId="0">
      <selection sqref="A1:B24"/>
    </sheetView>
  </sheetViews>
  <sheetFormatPr defaultRowHeight="14.5" x14ac:dyDescent="0.35"/>
  <cols>
    <col min="1" max="1" width="16.54296875" bestFit="1" customWidth="1"/>
    <col min="2" max="2" width="19.363281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60212-8DF5-4B3F-8595-6C46E1F7CF84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HW2_calorimetry_data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Welsch</dc:creator>
  <cp:lastModifiedBy>Peyton Welsch</cp:lastModifiedBy>
  <cp:lastPrinted>2025-04-24T03:21:00Z</cp:lastPrinted>
  <dcterms:created xsi:type="dcterms:W3CDTF">2025-04-21T17:40:09Z</dcterms:created>
  <dcterms:modified xsi:type="dcterms:W3CDTF">2025-04-28T18:15:22Z</dcterms:modified>
</cp:coreProperties>
</file>