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10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Z20" i="2" l="1"/>
  <c r="Y20" i="2"/>
  <c r="AA20" i="2"/>
  <c r="AK20" i="2"/>
  <c r="Z10" i="2"/>
  <c r="Y10" i="2"/>
  <c r="AA10" i="2"/>
  <c r="AK10" i="2"/>
  <c r="Z11" i="2"/>
  <c r="Y11" i="2"/>
  <c r="AA11" i="2"/>
  <c r="AK11" i="2"/>
  <c r="Z12" i="2"/>
  <c r="Y12" i="2"/>
  <c r="AA12" i="2"/>
  <c r="AK12" i="2"/>
  <c r="Z13" i="2"/>
  <c r="Y13" i="2"/>
  <c r="AA13" i="2"/>
  <c r="AK13" i="2"/>
  <c r="Z14" i="2"/>
  <c r="Y14" i="2"/>
  <c r="AA14" i="2"/>
  <c r="AK14" i="2"/>
  <c r="Z15" i="2"/>
  <c r="Y15" i="2"/>
  <c r="AA15" i="2"/>
  <c r="AK15" i="2"/>
  <c r="Z16" i="2"/>
  <c r="Y16" i="2"/>
  <c r="AA16" i="2"/>
  <c r="AK16" i="2"/>
  <c r="Z17" i="2"/>
  <c r="Y17" i="2"/>
  <c r="AA17" i="2"/>
  <c r="AK17" i="2"/>
  <c r="Z18" i="2"/>
  <c r="Y18" i="2"/>
  <c r="AA18" i="2"/>
  <c r="AK18" i="2"/>
  <c r="Z19" i="2"/>
  <c r="Y19" i="2"/>
  <c r="AA19" i="2"/>
  <c r="AK19" i="2"/>
  <c r="Z9" i="2"/>
  <c r="Y9" i="2"/>
  <c r="AA9" i="2"/>
  <c r="AK9" i="2"/>
  <c r="AJ10" i="2"/>
  <c r="AJ11" i="2"/>
  <c r="AJ12" i="2"/>
  <c r="AJ13" i="2"/>
  <c r="AJ14" i="2"/>
  <c r="AJ15" i="2"/>
  <c r="AJ16" i="2"/>
  <c r="AJ17" i="2"/>
  <c r="AJ18" i="2"/>
  <c r="AJ19" i="2"/>
  <c r="AJ20" i="2"/>
  <c r="AJ9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4" i="2"/>
  <c r="R10" i="2"/>
  <c r="J5" i="2"/>
  <c r="AU5" i="2"/>
  <c r="J6" i="2"/>
  <c r="AU6" i="2"/>
  <c r="J7" i="2"/>
  <c r="AU7" i="2"/>
  <c r="J8" i="2"/>
  <c r="AU8" i="2"/>
  <c r="J9" i="2"/>
  <c r="AU9" i="2"/>
  <c r="J10" i="2"/>
  <c r="AU10" i="2"/>
  <c r="J11" i="2"/>
  <c r="AU11" i="2"/>
  <c r="J12" i="2"/>
  <c r="AU12" i="2"/>
  <c r="J13" i="2"/>
  <c r="AU13" i="2"/>
  <c r="J14" i="2"/>
  <c r="AU14" i="2"/>
  <c r="J15" i="2"/>
  <c r="AU15" i="2"/>
  <c r="J16" i="2"/>
  <c r="AU16" i="2"/>
  <c r="J17" i="2"/>
  <c r="AU17" i="2"/>
  <c r="J18" i="2"/>
  <c r="AU18" i="2"/>
  <c r="J19" i="2"/>
  <c r="AU19" i="2"/>
  <c r="J20" i="2"/>
  <c r="AU20" i="2"/>
  <c r="J4" i="2"/>
  <c r="AU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4" i="2"/>
  <c r="S5" i="2"/>
  <c r="AC5" i="2"/>
  <c r="R5" i="2"/>
  <c r="AB5" i="2"/>
  <c r="AD5" i="2"/>
  <c r="AM5" i="2"/>
  <c r="S6" i="2"/>
  <c r="AC6" i="2"/>
  <c r="R6" i="2"/>
  <c r="AB6" i="2"/>
  <c r="AD6" i="2"/>
  <c r="AM6" i="2"/>
  <c r="AC7" i="2"/>
  <c r="AB7" i="2"/>
  <c r="AD7" i="2"/>
  <c r="AM7" i="2"/>
  <c r="S8" i="2"/>
  <c r="AC8" i="2"/>
  <c r="R8" i="2"/>
  <c r="AB8" i="2"/>
  <c r="AD8" i="2"/>
  <c r="AM8" i="2"/>
  <c r="S9" i="2"/>
  <c r="AC9" i="2"/>
  <c r="R9" i="2"/>
  <c r="AB9" i="2"/>
  <c r="AD9" i="2"/>
  <c r="AM9" i="2"/>
  <c r="AB10" i="2"/>
  <c r="S10" i="2"/>
  <c r="AC10" i="2"/>
  <c r="AD10" i="2"/>
  <c r="AM10" i="2"/>
  <c r="S11" i="2"/>
  <c r="AC11" i="2"/>
  <c r="R11" i="2"/>
  <c r="AB11" i="2"/>
  <c r="AD11" i="2"/>
  <c r="AM11" i="2"/>
  <c r="S12" i="2"/>
  <c r="AC12" i="2"/>
  <c r="R12" i="2"/>
  <c r="AB12" i="2"/>
  <c r="AD12" i="2"/>
  <c r="AM12" i="2"/>
  <c r="S13" i="2"/>
  <c r="AC13" i="2"/>
  <c r="R13" i="2"/>
  <c r="AB13" i="2"/>
  <c r="AD13" i="2"/>
  <c r="AM13" i="2"/>
  <c r="S14" i="2"/>
  <c r="AC14" i="2"/>
  <c r="R14" i="2"/>
  <c r="AB14" i="2"/>
  <c r="AD14" i="2"/>
  <c r="AM14" i="2"/>
  <c r="S15" i="2"/>
  <c r="AC15" i="2"/>
  <c r="R15" i="2"/>
  <c r="AB15" i="2"/>
  <c r="AD15" i="2"/>
  <c r="AM15" i="2"/>
  <c r="S16" i="2"/>
  <c r="AC16" i="2"/>
  <c r="R16" i="2"/>
  <c r="AB16" i="2"/>
  <c r="AD16" i="2"/>
  <c r="AM16" i="2"/>
  <c r="S17" i="2"/>
  <c r="AC17" i="2"/>
  <c r="R17" i="2"/>
  <c r="AB17" i="2"/>
  <c r="AD17" i="2"/>
  <c r="AM17" i="2"/>
  <c r="S18" i="2"/>
  <c r="AC18" i="2"/>
  <c r="R18" i="2"/>
  <c r="AB18" i="2"/>
  <c r="AD18" i="2"/>
  <c r="AM18" i="2"/>
  <c r="S19" i="2"/>
  <c r="AC19" i="2"/>
  <c r="R19" i="2"/>
  <c r="AB19" i="2"/>
  <c r="AD19" i="2"/>
  <c r="AM19" i="2"/>
  <c r="S20" i="2"/>
  <c r="AC20" i="2"/>
  <c r="R20" i="2"/>
  <c r="AB20" i="2"/>
  <c r="AD20" i="2"/>
  <c r="AM20" i="2"/>
  <c r="S4" i="2"/>
  <c r="AC4" i="2"/>
  <c r="AB4" i="2"/>
  <c r="AD4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57" i="1"/>
  <c r="D4" i="2"/>
  <c r="G59" i="1"/>
  <c r="I59" i="1"/>
  <c r="C59" i="1"/>
  <c r="E59" i="1"/>
  <c r="J59" i="1"/>
  <c r="L59" i="1"/>
  <c r="N59" i="1"/>
  <c r="G60" i="1"/>
  <c r="I60" i="1"/>
  <c r="C60" i="1"/>
  <c r="E60" i="1"/>
  <c r="J60" i="1"/>
  <c r="L60" i="1"/>
  <c r="N60" i="1"/>
  <c r="G61" i="1"/>
  <c r="I61" i="1"/>
  <c r="C61" i="1"/>
  <c r="E61" i="1"/>
  <c r="J61" i="1"/>
  <c r="L61" i="1"/>
  <c r="N61" i="1"/>
  <c r="G62" i="1"/>
  <c r="I62" i="1"/>
  <c r="C62" i="1"/>
  <c r="E62" i="1"/>
  <c r="J62" i="1"/>
  <c r="L62" i="1"/>
  <c r="N62" i="1"/>
  <c r="G63" i="1"/>
  <c r="I63" i="1"/>
  <c r="C63" i="1"/>
  <c r="E63" i="1"/>
  <c r="J63" i="1"/>
  <c r="L63" i="1"/>
  <c r="N63" i="1"/>
  <c r="G64" i="1"/>
  <c r="I64" i="1"/>
  <c r="C64" i="1"/>
  <c r="E64" i="1"/>
  <c r="J64" i="1"/>
  <c r="L64" i="1"/>
  <c r="N64" i="1"/>
  <c r="G65" i="1"/>
  <c r="I65" i="1"/>
  <c r="C65" i="1"/>
  <c r="E65" i="1"/>
  <c r="J65" i="1"/>
  <c r="L65" i="1"/>
  <c r="N65" i="1"/>
  <c r="G66" i="1"/>
  <c r="I66" i="1"/>
  <c r="C66" i="1"/>
  <c r="E66" i="1"/>
  <c r="J66" i="1"/>
  <c r="L66" i="1"/>
  <c r="N66" i="1"/>
  <c r="G67" i="1"/>
  <c r="I67" i="1"/>
  <c r="C67" i="1"/>
  <c r="E67" i="1"/>
  <c r="J67" i="1"/>
  <c r="L67" i="1"/>
  <c r="N67" i="1"/>
  <c r="G68" i="1"/>
  <c r="I68" i="1"/>
  <c r="C68" i="1"/>
  <c r="E68" i="1"/>
  <c r="J68" i="1"/>
  <c r="L68" i="1"/>
  <c r="N68" i="1"/>
  <c r="G69" i="1"/>
  <c r="I69" i="1"/>
  <c r="C69" i="1"/>
  <c r="E69" i="1"/>
  <c r="J69" i="1"/>
  <c r="L69" i="1"/>
  <c r="N69" i="1"/>
  <c r="G70" i="1"/>
  <c r="I70" i="1"/>
  <c r="C70" i="1"/>
  <c r="E70" i="1"/>
  <c r="J70" i="1"/>
  <c r="L70" i="1"/>
  <c r="N70" i="1"/>
  <c r="G71" i="1"/>
  <c r="I71" i="1"/>
  <c r="C71" i="1"/>
  <c r="E71" i="1"/>
  <c r="J71" i="1"/>
  <c r="L71" i="1"/>
  <c r="N71" i="1"/>
  <c r="G72" i="1"/>
  <c r="I72" i="1"/>
  <c r="C72" i="1"/>
  <c r="E72" i="1"/>
  <c r="J72" i="1"/>
  <c r="L72" i="1"/>
  <c r="N72" i="1"/>
  <c r="G73" i="1"/>
  <c r="I73" i="1"/>
  <c r="C73" i="1"/>
  <c r="E73" i="1"/>
  <c r="J73" i="1"/>
  <c r="L73" i="1"/>
  <c r="N73" i="1"/>
  <c r="G58" i="1"/>
  <c r="I58" i="1"/>
  <c r="C58" i="1"/>
  <c r="E58" i="1"/>
  <c r="J58" i="1"/>
  <c r="L58" i="1"/>
  <c r="N58" i="1"/>
  <c r="E57" i="1"/>
  <c r="G57" i="1"/>
  <c r="I57" i="1"/>
  <c r="J57" i="1"/>
  <c r="L57" i="1"/>
  <c r="N57" i="1"/>
  <c r="K58" i="1"/>
  <c r="M58" i="1"/>
  <c r="K59" i="1"/>
  <c r="M59" i="1"/>
  <c r="K60" i="1"/>
  <c r="M60" i="1"/>
  <c r="K61" i="1"/>
  <c r="M61" i="1"/>
  <c r="K62" i="1"/>
  <c r="M62" i="1"/>
  <c r="K63" i="1"/>
  <c r="M63" i="1"/>
  <c r="K64" i="1"/>
  <c r="M64" i="1"/>
  <c r="K65" i="1"/>
  <c r="M65" i="1"/>
  <c r="K66" i="1"/>
  <c r="M66" i="1"/>
  <c r="K67" i="1"/>
  <c r="M67" i="1"/>
  <c r="K68" i="1"/>
  <c r="M68" i="1"/>
  <c r="K69" i="1"/>
  <c r="M69" i="1"/>
  <c r="K70" i="1"/>
  <c r="M70" i="1"/>
  <c r="K71" i="1"/>
  <c r="M71" i="1"/>
  <c r="K72" i="1"/>
  <c r="M72" i="1"/>
  <c r="K73" i="1"/>
  <c r="M73" i="1"/>
  <c r="K57" i="1"/>
  <c r="M5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4" i="1"/>
</calcChain>
</file>

<file path=xl/sharedStrings.xml><?xml version="1.0" encoding="utf-8"?>
<sst xmlns="http://schemas.openxmlformats.org/spreadsheetml/2006/main" count="119" uniqueCount="43">
  <si>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</si>
  <si>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</si>
  <si>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</si>
  <si>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</si>
  <si>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</si>
  <si>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</si>
  <si>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</si>
  <si>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</si>
  <si>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</si>
  <si>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</si>
  <si>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</si>
  <si>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</si>
  <si>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</si>
  <si>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</si>
  <si>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</si>
  <si>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</si>
  <si>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</si>
  <si>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Year</t>
  </si>
  <si>
    <t>In-State</t>
  </si>
  <si>
    <t>Out</t>
  </si>
  <si>
    <t>Out-of-State</t>
  </si>
  <si>
    <t>Mandatory Fees</t>
  </si>
  <si>
    <t>In-State Enrollment</t>
  </si>
  <si>
    <t>Out-State Enrollment</t>
  </si>
  <si>
    <t>In-State Revenue</t>
  </si>
  <si>
    <t>Out-State Revenue</t>
  </si>
  <si>
    <t>Total Revenue</t>
  </si>
  <si>
    <t>Out-State Enrollment Proportion</t>
  </si>
  <si>
    <t>Out-State Revenue Proportion</t>
  </si>
  <si>
    <t>In-State Enrollment Proportion</t>
  </si>
  <si>
    <t>In-State Revenue Proportion</t>
  </si>
  <si>
    <t>Enrollment</t>
  </si>
  <si>
    <t>UNC</t>
  </si>
  <si>
    <t>UVA</t>
  </si>
  <si>
    <t>In</t>
  </si>
  <si>
    <t>Tuition</t>
  </si>
  <si>
    <t>Revenue $</t>
  </si>
  <si>
    <t>Revenue %</t>
  </si>
  <si>
    <t>Berkeley</t>
  </si>
  <si>
    <t>Michigan</t>
  </si>
  <si>
    <t>Total</t>
  </si>
  <si>
    <t>Enrollment %</t>
  </si>
  <si>
    <t xml:space="preserve">Percentage of Enrollment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</si>
</sst>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Helvetica Neue"/>
    </font>
    <font>
      <sz val="12"/>
      <color rgb="FF333333"/>
      <name val="Helvetica Neue"/>
    </font>
    <font>
      <sz val="12"/>
      <color rgb="FF4C4C4C"/>
      <name val="Lucida Grande"/>
    </font>
    <font>
      <b/>
      <sz val="13"/>
      <color rgb="FFFFFFFF"/>
      <name val="Roboto"/>
    </font>
    <font>
      <sz val="12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6" fontId="0" fillId="0" borderId="0" xfId="0" applyNumberFormat="1"/>
    <xf numFmtId="3" fontId="0" fillId="0" borderId="0" xfId="0" applyNumberFormat="1" applyFont="1" applyBorder="1" applyAlignment="1">
      <alignment wrapText="1"/>
    </xf>
    <xf numFmtId="9" fontId="0" fillId="0" borderId="0" xfId="1" applyFont="1"/>
    <xf numFmtId="9" fontId="0" fillId="0" borderId="0" xfId="1" applyFont="1" applyBorder="1" applyAlignment="1">
      <alignment wrapText="1"/>
    </xf>
    <xf numFmtId="0" fontId="0" fillId="3" borderId="0" xfId="0" applyFill="1"/>
    <xf numFmtId="0" fontId="0" fillId="4" borderId="0" xfId="0" applyFill="1"/>
    <xf numFmtId="3" fontId="0" fillId="5" borderId="0" xfId="0" applyNumberFormat="1" applyFont="1" applyFill="1" applyBorder="1" applyAlignment="1">
      <alignment wrapText="1"/>
    </xf>
    <xf numFmtId="3" fontId="0" fillId="5" borderId="0" xfId="0" applyNumberFormat="1" applyFill="1"/>
    <xf numFmtId="0" fontId="0" fillId="5" borderId="0" xfId="0" applyFill="1"/>
    <xf numFmtId="43" fontId="0" fillId="5" borderId="0" xfId="46" applyFont="1" applyFill="1"/>
    <xf numFmtId="43" fontId="0" fillId="4" borderId="0" xfId="46" applyFont="1" applyFill="1"/>
    <xf numFmtId="4" fontId="0" fillId="4" borderId="0" xfId="0" applyNumberFormat="1" applyFill="1"/>
    <xf numFmtId="9" fontId="0" fillId="5" borderId="0" xfId="1" applyFont="1" applyFill="1" applyBorder="1" applyAlignment="1">
      <alignment wrapText="1"/>
    </xf>
    <xf numFmtId="9" fontId="0" fillId="5" borderId="0" xfId="1" applyFont="1" applyFill="1"/>
    <xf numFmtId="43" fontId="0" fillId="4" borderId="0" xfId="0" applyNumberFormat="1" applyFill="1"/>
    <xf numFmtId="9" fontId="0" fillId="4" borderId="0" xfId="1" applyFont="1" applyFill="1"/>
    <xf numFmtId="0" fontId="0" fillId="2" borderId="0" xfId="0" applyFill="1"/>
    <xf numFmtId="0" fontId="0" fillId="6" borderId="0" xfId="0" applyFill="1"/>
    <xf numFmtId="6" fontId="6" fillId="0" borderId="0" xfId="0" applyNumberFormat="1" applyFont="1"/>
    <xf numFmtId="0" fontId="6" fillId="0" borderId="0" xfId="0" applyFont="1"/>
    <xf numFmtId="3" fontId="0" fillId="0" borderId="0" xfId="0" applyNumberFormat="1"/>
    <xf numFmtId="1" fontId="7" fillId="0" borderId="0" xfId="0" applyNumberFormat="1" applyFont="1"/>
    <xf numFmtId="1" fontId="0" fillId="0" borderId="0" xfId="0" applyNumberFormat="1" applyFont="1"/>
    <xf numFmtId="3" fontId="8" fillId="0" borderId="0" xfId="0" applyNumberFormat="1" applyFont="1"/>
    <xf numFmtId="0" fontId="4" fillId="0" borderId="0" xfId="59"/>
    <xf numFmtId="0" fontId="8" fillId="0" borderId="0" xfId="0" applyFont="1"/>
    <xf numFmtId="9" fontId="1" fillId="0" borderId="0" xfId="1" applyFont="1"/>
    <xf numFmtId="0" fontId="0" fillId="0" borderId="0" xfId="0" applyFill="1"/>
    <xf numFmtId="9" fontId="0" fillId="0" borderId="0" xfId="1" applyFont="1" applyFill="1"/>
    <xf numFmtId="0" fontId="9" fillId="0" borderId="0" xfId="0" applyFont="1"/>
    <xf numFmtId="0" fontId="9" fillId="8" borderId="0" xfId="0" applyFont="1" applyFill="1"/>
    <xf numFmtId="0" fontId="0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75">
    <cellStyle name="Comma" xfId="4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In-State</c:v>
                </c:pt>
              </c:strCache>
            </c:strRef>
          </c:tx>
          <c:marker>
            <c:symbol val="none"/>
          </c:marker>
          <c:cat>
            <c:numRef>
              <c:f>Sheet1!$A$4:$A$73</c:f>
              <c:numCache>
                <c:formatCode>General</c:formatCode>
                <c:ptCount val="70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</c:numCache>
            </c:numRef>
          </c:cat>
          <c:val>
            <c:numRef>
              <c:f>Sheet1!$C$4:$C$73</c:f>
              <c:numCache>
                <c:formatCode>"$"#,##0;[Red]\-"$"#,##0</c:formatCode>
                <c:ptCount val="70"/>
                <c:pt idx="0">
                  <c:v>106.0</c:v>
                </c:pt>
                <c:pt idx="1">
                  <c:v>106.0</c:v>
                </c:pt>
                <c:pt idx="2">
                  <c:v>152.0</c:v>
                </c:pt>
                <c:pt idx="3">
                  <c:v>152.0</c:v>
                </c:pt>
                <c:pt idx="4">
                  <c:v>152.0</c:v>
                </c:pt>
                <c:pt idx="5">
                  <c:v>159.0</c:v>
                </c:pt>
                <c:pt idx="6">
                  <c:v>239.0</c:v>
                </c:pt>
                <c:pt idx="7">
                  <c:v>242.0</c:v>
                </c:pt>
                <c:pt idx="8">
                  <c:v>242.0</c:v>
                </c:pt>
                <c:pt idx="9">
                  <c:v>242.0</c:v>
                </c:pt>
                <c:pt idx="10">
                  <c:v>242.0</c:v>
                </c:pt>
                <c:pt idx="11">
                  <c:v>242.0</c:v>
                </c:pt>
                <c:pt idx="12">
                  <c:v>254.0</c:v>
                </c:pt>
                <c:pt idx="13">
                  <c:v>254.0</c:v>
                </c:pt>
                <c:pt idx="14">
                  <c:v>279.0</c:v>
                </c:pt>
                <c:pt idx="15">
                  <c:v>279.0</c:v>
                </c:pt>
                <c:pt idx="16">
                  <c:v>285.0</c:v>
                </c:pt>
                <c:pt idx="17">
                  <c:v>285.0</c:v>
                </c:pt>
                <c:pt idx="18">
                  <c:v>309.0</c:v>
                </c:pt>
                <c:pt idx="19">
                  <c:v>309.0</c:v>
                </c:pt>
                <c:pt idx="20">
                  <c:v>326.0</c:v>
                </c:pt>
                <c:pt idx="21">
                  <c:v>337.0</c:v>
                </c:pt>
                <c:pt idx="22">
                  <c:v>342.0</c:v>
                </c:pt>
                <c:pt idx="23">
                  <c:v>402.0</c:v>
                </c:pt>
                <c:pt idx="24">
                  <c:v>402.0</c:v>
                </c:pt>
                <c:pt idx="25">
                  <c:v>422.0</c:v>
                </c:pt>
                <c:pt idx="26">
                  <c:v>439.0</c:v>
                </c:pt>
                <c:pt idx="27">
                  <c:v>453.0</c:v>
                </c:pt>
                <c:pt idx="28">
                  <c:v>468.0</c:v>
                </c:pt>
                <c:pt idx="29">
                  <c:v>478.0</c:v>
                </c:pt>
                <c:pt idx="30">
                  <c:v>529.0</c:v>
                </c:pt>
                <c:pt idx="31">
                  <c:v>529.0</c:v>
                </c:pt>
                <c:pt idx="32">
                  <c:v>566.0</c:v>
                </c:pt>
                <c:pt idx="33">
                  <c:v>599.0</c:v>
                </c:pt>
                <c:pt idx="34">
                  <c:v>692.0</c:v>
                </c:pt>
                <c:pt idx="35">
                  <c:v>702.0</c:v>
                </c:pt>
                <c:pt idx="36">
                  <c:v>766.0</c:v>
                </c:pt>
                <c:pt idx="37">
                  <c:v>773.0</c:v>
                </c:pt>
                <c:pt idx="38">
                  <c:v>794.0</c:v>
                </c:pt>
                <c:pt idx="39">
                  <c:v>819.0</c:v>
                </c:pt>
                <c:pt idx="40">
                  <c:v>845.0</c:v>
                </c:pt>
                <c:pt idx="41">
                  <c:v>876.0</c:v>
                </c:pt>
                <c:pt idx="42">
                  <c:v>1008.0</c:v>
                </c:pt>
                <c:pt idx="43">
                  <c:v>1117.0</c:v>
                </c:pt>
                <c:pt idx="44">
                  <c:v>921.0</c:v>
                </c:pt>
                <c:pt idx="45">
                  <c:v>1284.0</c:v>
                </c:pt>
                <c:pt idx="46">
                  <c:v>1454.0</c:v>
                </c:pt>
                <c:pt idx="47">
                  <c:v>1569.0</c:v>
                </c:pt>
                <c:pt idx="48">
                  <c:v>1686.0</c:v>
                </c:pt>
                <c:pt idx="49">
                  <c:v>2161.0</c:v>
                </c:pt>
                <c:pt idx="50">
                  <c:v>2224.0</c:v>
                </c:pt>
                <c:pt idx="51">
                  <c:v>2262.0</c:v>
                </c:pt>
                <c:pt idx="52">
                  <c:v>2365.0</c:v>
                </c:pt>
                <c:pt idx="53">
                  <c:v>2768.0</c:v>
                </c:pt>
                <c:pt idx="54">
                  <c:v>3277.0</c:v>
                </c:pt>
                <c:pt idx="55">
                  <c:v>3856.0</c:v>
                </c:pt>
                <c:pt idx="56">
                  <c:v>4072.0</c:v>
                </c:pt>
                <c:pt idx="57">
                  <c:v>4451.0</c:v>
                </c:pt>
                <c:pt idx="58">
                  <c:v>4613.0</c:v>
                </c:pt>
                <c:pt idx="59">
                  <c:v>5033.0</c:v>
                </c:pt>
                <c:pt idx="60">
                  <c:v>5340.0</c:v>
                </c:pt>
                <c:pt idx="61">
                  <c:v>5397.0</c:v>
                </c:pt>
                <c:pt idx="62">
                  <c:v>5625.0</c:v>
                </c:pt>
                <c:pt idx="63">
                  <c:v>6665.0</c:v>
                </c:pt>
                <c:pt idx="64">
                  <c:v>7009.0</c:v>
                </c:pt>
                <c:pt idx="65">
                  <c:v>7690.0</c:v>
                </c:pt>
                <c:pt idx="66">
                  <c:v>8340.0</c:v>
                </c:pt>
                <c:pt idx="67">
                  <c:v>8346.0</c:v>
                </c:pt>
                <c:pt idx="68">
                  <c:v>8591.0</c:v>
                </c:pt>
                <c:pt idx="69">
                  <c:v>8835.0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Out-of-State</c:v>
                </c:pt>
              </c:strCache>
            </c:strRef>
          </c:tx>
          <c:marker>
            <c:symbol val="none"/>
          </c:marker>
          <c:cat>
            <c:numRef>
              <c:f>Sheet1!$A$4:$A$73</c:f>
              <c:numCache>
                <c:formatCode>General</c:formatCode>
                <c:ptCount val="70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</c:numCache>
            </c:numRef>
          </c:cat>
          <c:val>
            <c:numRef>
              <c:f>Sheet1!$G$4:$G$73</c:f>
              <c:numCache>
                <c:formatCode>"$"#,##0;[Red]\-"$"#,##0</c:formatCode>
                <c:ptCount val="70"/>
                <c:pt idx="0">
                  <c:v>244.0</c:v>
                </c:pt>
                <c:pt idx="1">
                  <c:v>244.0</c:v>
                </c:pt>
                <c:pt idx="2">
                  <c:v>292.0</c:v>
                </c:pt>
                <c:pt idx="3">
                  <c:v>292.0</c:v>
                </c:pt>
                <c:pt idx="4">
                  <c:v>292.0</c:v>
                </c:pt>
                <c:pt idx="5">
                  <c:v>299.0</c:v>
                </c:pt>
                <c:pt idx="6">
                  <c:v>449.0</c:v>
                </c:pt>
                <c:pt idx="7">
                  <c:v>452.0</c:v>
                </c:pt>
                <c:pt idx="8">
                  <c:v>592.0</c:v>
                </c:pt>
                <c:pt idx="9">
                  <c:v>592.0</c:v>
                </c:pt>
                <c:pt idx="10">
                  <c:v>592.0</c:v>
                </c:pt>
                <c:pt idx="11">
                  <c:v>592.0</c:v>
                </c:pt>
                <c:pt idx="12">
                  <c:v>604.0</c:v>
                </c:pt>
                <c:pt idx="13">
                  <c:v>604.0</c:v>
                </c:pt>
                <c:pt idx="14">
                  <c:v>704.0</c:v>
                </c:pt>
                <c:pt idx="15">
                  <c:v>704.0</c:v>
                </c:pt>
                <c:pt idx="16">
                  <c:v>710.0</c:v>
                </c:pt>
                <c:pt idx="17">
                  <c:v>710.0</c:v>
                </c:pt>
                <c:pt idx="18">
                  <c:v>734.0</c:v>
                </c:pt>
                <c:pt idx="19">
                  <c:v>734.0</c:v>
                </c:pt>
                <c:pt idx="20">
                  <c:v>751.0</c:v>
                </c:pt>
                <c:pt idx="21">
                  <c:v>862.0</c:v>
                </c:pt>
                <c:pt idx="22">
                  <c:v>1017.0</c:v>
                </c:pt>
                <c:pt idx="23">
                  <c:v>1127.0</c:v>
                </c:pt>
                <c:pt idx="24">
                  <c:v>1477.0</c:v>
                </c:pt>
                <c:pt idx="25">
                  <c:v>1997.0</c:v>
                </c:pt>
                <c:pt idx="26">
                  <c:v>1997.0</c:v>
                </c:pt>
                <c:pt idx="27">
                  <c:v>1997.0</c:v>
                </c:pt>
                <c:pt idx="28">
                  <c:v>2112.0</c:v>
                </c:pt>
                <c:pt idx="29">
                  <c:v>2122.0</c:v>
                </c:pt>
                <c:pt idx="30">
                  <c:v>2239.0</c:v>
                </c:pt>
                <c:pt idx="31">
                  <c:v>2239.0</c:v>
                </c:pt>
                <c:pt idx="32">
                  <c:v>2276.0</c:v>
                </c:pt>
                <c:pt idx="33">
                  <c:v>2309.0</c:v>
                </c:pt>
                <c:pt idx="34">
                  <c:v>2516.0</c:v>
                </c:pt>
                <c:pt idx="35">
                  <c:v>2526.0</c:v>
                </c:pt>
                <c:pt idx="36">
                  <c:v>3128.0</c:v>
                </c:pt>
                <c:pt idx="37">
                  <c:v>3393.0</c:v>
                </c:pt>
                <c:pt idx="38">
                  <c:v>3714.0</c:v>
                </c:pt>
                <c:pt idx="39">
                  <c:v>4159.0</c:v>
                </c:pt>
                <c:pt idx="40">
                  <c:v>4447.0</c:v>
                </c:pt>
                <c:pt idx="41">
                  <c:v>4830.0</c:v>
                </c:pt>
                <c:pt idx="42">
                  <c:v>5510.0</c:v>
                </c:pt>
                <c:pt idx="43">
                  <c:v>5743.0</c:v>
                </c:pt>
                <c:pt idx="44">
                  <c:v>7116.0</c:v>
                </c:pt>
                <c:pt idx="45">
                  <c:v>7868.0</c:v>
                </c:pt>
                <c:pt idx="46">
                  <c:v>8496.0</c:v>
                </c:pt>
                <c:pt idx="47">
                  <c:v>9095.0</c:v>
                </c:pt>
                <c:pt idx="48">
                  <c:v>9802.0</c:v>
                </c:pt>
                <c:pt idx="49">
                  <c:v>10693.0</c:v>
                </c:pt>
                <c:pt idx="50">
                  <c:v>11210.0</c:v>
                </c:pt>
                <c:pt idx="51">
                  <c:v>11428.0</c:v>
                </c:pt>
                <c:pt idx="52">
                  <c:v>11531.0</c:v>
                </c:pt>
                <c:pt idx="53">
                  <c:v>11934.0</c:v>
                </c:pt>
                <c:pt idx="54">
                  <c:v>13269.0</c:v>
                </c:pt>
                <c:pt idx="55">
                  <c:v>15140.0</c:v>
                </c:pt>
                <c:pt idx="56">
                  <c:v>15920.0</c:v>
                </c:pt>
                <c:pt idx="57">
                  <c:v>17549.0</c:v>
                </c:pt>
                <c:pt idx="58">
                  <c:v>18411.0</c:v>
                </c:pt>
                <c:pt idx="59">
                  <c:v>19681.0</c:v>
                </c:pt>
                <c:pt idx="60">
                  <c:v>20988.0</c:v>
                </c:pt>
                <c:pt idx="61">
                  <c:v>22295.0</c:v>
                </c:pt>
                <c:pt idx="62">
                  <c:v>23513.0</c:v>
                </c:pt>
                <c:pt idx="63">
                  <c:v>25280.0</c:v>
                </c:pt>
                <c:pt idx="64">
                  <c:v>26834.0</c:v>
                </c:pt>
                <c:pt idx="65">
                  <c:v>28442.0</c:v>
                </c:pt>
                <c:pt idx="66">
                  <c:v>30122.0</c:v>
                </c:pt>
                <c:pt idx="67">
                  <c:v>33687.0</c:v>
                </c:pt>
                <c:pt idx="68">
                  <c:v>33673.0</c:v>
                </c:pt>
                <c:pt idx="69">
                  <c:v>33916.0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55832"/>
        <c:axId val="2139252792"/>
      </c:lineChart>
      <c:catAx>
        <c:axId val="213925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9252792"/>
        <c:crosses val="autoZero"/>
        <c:auto val="1"/>
        <c:lblAlgn val="ctr"/>
        <c:lblOffset val="100"/>
        <c:noMultiLvlLbl val="0"/>
      </c:catAx>
      <c:valAx>
        <c:axId val="2139252792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213925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Percentage of Total Undergraguate Population from Out of State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Sheet2!$W$31:$W$32</c:f>
              <c:strCache>
                <c:ptCount val="1"/>
                <c:pt idx="0">
                  <c:v>Percentage of Enrollment  UNC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Sheet2!$W$33:$W$44</c:f>
              <c:numCache>
                <c:formatCode>0%</c:formatCode>
                <c:ptCount val="12"/>
                <c:pt idx="0">
                  <c:v>0.174783928988554</c:v>
                </c:pt>
                <c:pt idx="1">
                  <c:v>0.176707510778307</c:v>
                </c:pt>
                <c:pt idx="2">
                  <c:v>0.174853310980721</c:v>
                </c:pt>
                <c:pt idx="3">
                  <c:v>0.174795617596352</c:v>
                </c:pt>
                <c:pt idx="4">
                  <c:v>0.186662360729856</c:v>
                </c:pt>
                <c:pt idx="5">
                  <c:v>0.191915355398806</c:v>
                </c:pt>
                <c:pt idx="6">
                  <c:v>0.194671134410636</c:v>
                </c:pt>
                <c:pt idx="7">
                  <c:v>0.192270005443658</c:v>
                </c:pt>
                <c:pt idx="8">
                  <c:v>0.193024523160763</c:v>
                </c:pt>
                <c:pt idx="9">
                  <c:v>0.192451805593266</c:v>
                </c:pt>
                <c:pt idx="10">
                  <c:v>0.187388651946229</c:v>
                </c:pt>
                <c:pt idx="11">
                  <c:v>0.178931184391899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Sheet2!$X$31:$X$32</c:f>
              <c:strCache>
                <c:ptCount val="1"/>
                <c:pt idx="0">
                  <c:v>Percentage of Enrollment  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Sheet2!$X$33:$X$44</c:f>
              <c:numCache>
                <c:formatCode>0%</c:formatCode>
                <c:ptCount val="12"/>
                <c:pt idx="0">
                  <c:v>0.297333427144164</c:v>
                </c:pt>
                <c:pt idx="1">
                  <c:v>0.331698010357045</c:v>
                </c:pt>
                <c:pt idx="2">
                  <c:v>0.329420347526197</c:v>
                </c:pt>
                <c:pt idx="3">
                  <c:v>0.33359637009272</c:v>
                </c:pt>
                <c:pt idx="4">
                  <c:v>0.341044197467046</c:v>
                </c:pt>
                <c:pt idx="5">
                  <c:v>0.335043283103559</c:v>
                </c:pt>
                <c:pt idx="6">
                  <c:v>0.328004060398427</c:v>
                </c:pt>
                <c:pt idx="7">
                  <c:v>0.335229427379598</c:v>
                </c:pt>
                <c:pt idx="8">
                  <c:v>0.331468357578018</c:v>
                </c:pt>
                <c:pt idx="9">
                  <c:v>0.331371716313778</c:v>
                </c:pt>
                <c:pt idx="10">
                  <c:v>0.328752390057361</c:v>
                </c:pt>
                <c:pt idx="11">
                  <c:v>0.304329189884269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Sheet2!$Y$31:$Y$32</c:f>
              <c:strCache>
                <c:ptCount val="1"/>
                <c:pt idx="0">
                  <c:v>Percentage of Enrollment  Berkeley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Sheet2!$Y$33:$Y$44</c:f>
              <c:numCache>
                <c:formatCode>0%</c:formatCode>
                <c:ptCount val="12"/>
                <c:pt idx="0">
                  <c:v>0.0945830849161059</c:v>
                </c:pt>
                <c:pt idx="1">
                  <c:v>0.0880023467292461</c:v>
                </c:pt>
                <c:pt idx="2">
                  <c:v>0.0873112518265952</c:v>
                </c:pt>
                <c:pt idx="3">
                  <c:v>0.0924018925688839</c:v>
                </c:pt>
                <c:pt idx="4">
                  <c:v>0.101449275362319</c:v>
                </c:pt>
                <c:pt idx="5">
                  <c:v>0.126664056382146</c:v>
                </c:pt>
                <c:pt idx="6">
                  <c:v>0.168746378211319</c:v>
                </c:pt>
                <c:pt idx="7">
                  <c:v>0.19193761154652</c:v>
                </c:pt>
                <c:pt idx="8">
                  <c:v>0.233748217795075</c:v>
                </c:pt>
                <c:pt idx="9">
                  <c:v>0.241613212416132</c:v>
                </c:pt>
                <c:pt idx="10">
                  <c:v>0.244253709630492</c:v>
                </c:pt>
                <c:pt idx="11">
                  <c:v>0.243858332195987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19272"/>
        <c:axId val="2140615576"/>
      </c:lineChart>
      <c:catAx>
        <c:axId val="214061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15576"/>
        <c:crosses val="autoZero"/>
        <c:auto val="1"/>
        <c:lblAlgn val="ctr"/>
        <c:lblOffset val="100"/>
        <c:noMultiLvlLbl val="0"/>
      </c:catAx>
      <c:valAx>
        <c:axId val="214061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1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4</xdr:row>
      <xdr:rowOff>82550</xdr:rowOff>
    </xdr:from>
    <xdr:to>
      <xdr:col>28</xdr:col>
      <xdr:colOff>330200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31750</xdr:colOff>
      <xdr:row>34</xdr:row>
      <xdr:rowOff>0</xdr:rowOff>
    </xdr:from>
    <xdr:to>
      <xdr:col>35</xdr:col>
      <xdr:colOff>101600</xdr:colOff>
      <xdr:row>62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73"/>
  <sheetViews>
    <sheetView showRuler="0" topLeftCell="A39" workbookViewId="0">
      <selection activeCell="U68" sqref="U68:V68"/>
    </sheetView>
  </sheetViews>
  <sheetFormatPr baseColWidth="10" defaultRowHeight="15" x14ac:dyDescent="0"/>
  <cols>
    <col min="2" max="2" width="12.83203125" hidden="1" customWidth="1"/>
    <col min="4" max="5" width="17.1640625" hidden="1" customWidth="1"/>
    <col min="6" max="6" width="11.33203125" hidden="1" customWidth="1"/>
    <col min="7" max="7" width="12.5" bestFit="1" customWidth="1"/>
    <col min="8" max="10" width="18.6640625" hidden="1" customWidth="1"/>
    <col min="11" max="14" width="27.83203125" style="3" hidden="1" customWidth="1"/>
    <col min="15" max="15" width="17.33203125" hidden="1" customWidth="1"/>
  </cols>
  <sheetData>
    <row r="3" spans="1:15">
      <c r="A3" t="s">
        <v>17</v>
      </c>
      <c r="B3" t="s">
        <v>18</v>
      </c>
      <c r="C3" t="s">
        <v>34</v>
      </c>
      <c r="D3" t="s">
        <v>22</v>
      </c>
      <c r="E3" t="s">
        <v>24</v>
      </c>
      <c r="F3" t="s">
        <v>20</v>
      </c>
      <c r="G3" t="s">
        <v>19</v>
      </c>
      <c r="H3" t="s">
        <v>23</v>
      </c>
      <c r="I3" t="s">
        <v>25</v>
      </c>
      <c r="J3" t="s">
        <v>26</v>
      </c>
      <c r="K3" s="3" t="s">
        <v>27</v>
      </c>
      <c r="L3" s="3" t="s">
        <v>28</v>
      </c>
      <c r="M3" s="3" t="s">
        <v>29</v>
      </c>
      <c r="N3" s="3" t="s">
        <v>30</v>
      </c>
      <c r="O3" t="s">
        <v>21</v>
      </c>
    </row>
    <row r="4" spans="1:15">
      <c r="A4">
        <v>1947</v>
      </c>
      <c r="B4" s="1">
        <v>54</v>
      </c>
      <c r="C4" s="1">
        <f t="shared" ref="C4:C35" si="0">B4+O4</f>
        <v>106</v>
      </c>
      <c r="D4" s="1"/>
      <c r="E4" s="1"/>
      <c r="F4" s="1">
        <v>192</v>
      </c>
      <c r="G4" s="1">
        <f t="shared" ref="G4:G35" si="1">F4+O4</f>
        <v>244</v>
      </c>
      <c r="H4" s="1"/>
      <c r="I4" s="1"/>
      <c r="J4" s="1"/>
      <c r="O4" s="1">
        <v>52</v>
      </c>
    </row>
    <row r="5" spans="1:15">
      <c r="A5">
        <v>1948</v>
      </c>
      <c r="B5" s="1">
        <v>54</v>
      </c>
      <c r="C5" s="1">
        <f t="shared" si="0"/>
        <v>106</v>
      </c>
      <c r="D5" s="1"/>
      <c r="E5" s="1"/>
      <c r="F5" s="1">
        <v>192</v>
      </c>
      <c r="G5" s="1">
        <f t="shared" si="1"/>
        <v>244</v>
      </c>
      <c r="H5" s="1"/>
      <c r="I5" s="1"/>
      <c r="J5" s="1"/>
      <c r="O5" s="1">
        <v>52</v>
      </c>
    </row>
    <row r="6" spans="1:15">
      <c r="A6">
        <v>1949</v>
      </c>
      <c r="B6" s="1">
        <v>100</v>
      </c>
      <c r="C6" s="1">
        <f t="shared" si="0"/>
        <v>152</v>
      </c>
      <c r="D6" s="1"/>
      <c r="E6" s="1"/>
      <c r="F6" s="1">
        <v>240</v>
      </c>
      <c r="G6" s="1">
        <f t="shared" si="1"/>
        <v>292</v>
      </c>
      <c r="H6" s="1"/>
      <c r="I6" s="1"/>
      <c r="J6" s="1"/>
      <c r="O6" s="1">
        <v>52</v>
      </c>
    </row>
    <row r="7" spans="1:15">
      <c r="A7">
        <v>1950</v>
      </c>
      <c r="B7" s="1">
        <v>100</v>
      </c>
      <c r="C7" s="1">
        <f t="shared" si="0"/>
        <v>152</v>
      </c>
      <c r="D7" s="1"/>
      <c r="E7" s="1"/>
      <c r="F7" s="1">
        <v>240</v>
      </c>
      <c r="G7" s="1">
        <f t="shared" si="1"/>
        <v>292</v>
      </c>
      <c r="H7" s="1"/>
      <c r="I7" s="1"/>
      <c r="J7" s="1"/>
      <c r="O7" s="1">
        <v>52</v>
      </c>
    </row>
    <row r="8" spans="1:15">
      <c r="A8">
        <v>1951</v>
      </c>
      <c r="B8" s="1">
        <v>100</v>
      </c>
      <c r="C8" s="1">
        <f t="shared" si="0"/>
        <v>152</v>
      </c>
      <c r="D8" s="1"/>
      <c r="E8" s="1"/>
      <c r="F8" s="1">
        <v>240</v>
      </c>
      <c r="G8" s="1">
        <f t="shared" si="1"/>
        <v>292</v>
      </c>
      <c r="H8" s="1"/>
      <c r="I8" s="1"/>
      <c r="J8" s="1"/>
      <c r="O8" s="1">
        <v>52</v>
      </c>
    </row>
    <row r="9" spans="1:15">
      <c r="A9">
        <v>1952</v>
      </c>
      <c r="B9" s="1">
        <v>100</v>
      </c>
      <c r="C9" s="1">
        <f t="shared" si="0"/>
        <v>159</v>
      </c>
      <c r="D9" s="1"/>
      <c r="E9" s="1"/>
      <c r="F9" s="1">
        <v>240</v>
      </c>
      <c r="G9" s="1">
        <f t="shared" si="1"/>
        <v>299</v>
      </c>
      <c r="H9" s="1"/>
      <c r="I9" s="1"/>
      <c r="J9" s="1"/>
      <c r="O9" s="1">
        <v>59</v>
      </c>
    </row>
    <row r="10" spans="1:15">
      <c r="A10">
        <v>1953</v>
      </c>
      <c r="B10" s="1">
        <v>150</v>
      </c>
      <c r="C10" s="1">
        <f t="shared" si="0"/>
        <v>239</v>
      </c>
      <c r="D10" s="1"/>
      <c r="E10" s="1"/>
      <c r="F10" s="1">
        <v>360</v>
      </c>
      <c r="G10" s="1">
        <f t="shared" si="1"/>
        <v>449</v>
      </c>
      <c r="H10" s="1"/>
      <c r="I10" s="1"/>
      <c r="J10" s="1"/>
      <c r="O10" s="1">
        <v>89</v>
      </c>
    </row>
    <row r="11" spans="1:15">
      <c r="A11">
        <v>1954</v>
      </c>
      <c r="B11" s="1">
        <v>150</v>
      </c>
      <c r="C11" s="1">
        <f t="shared" si="0"/>
        <v>242</v>
      </c>
      <c r="D11" s="1"/>
      <c r="E11" s="1"/>
      <c r="F11" s="1">
        <v>360</v>
      </c>
      <c r="G11" s="1">
        <f t="shared" si="1"/>
        <v>452</v>
      </c>
      <c r="H11" s="1"/>
      <c r="I11" s="1"/>
      <c r="J11" s="1"/>
      <c r="O11" s="1">
        <v>92</v>
      </c>
    </row>
    <row r="12" spans="1:15">
      <c r="A12">
        <v>1955</v>
      </c>
      <c r="B12" s="1">
        <v>150</v>
      </c>
      <c r="C12" s="1">
        <f t="shared" si="0"/>
        <v>242</v>
      </c>
      <c r="D12" s="1"/>
      <c r="E12" s="1"/>
      <c r="F12" s="1">
        <v>500</v>
      </c>
      <c r="G12" s="1">
        <f t="shared" si="1"/>
        <v>592</v>
      </c>
      <c r="H12" s="1"/>
      <c r="I12" s="1"/>
      <c r="J12" s="1"/>
      <c r="O12" s="1">
        <v>92</v>
      </c>
    </row>
    <row r="13" spans="1:15">
      <c r="A13">
        <v>1956</v>
      </c>
      <c r="B13" s="1">
        <v>150</v>
      </c>
      <c r="C13" s="1">
        <f t="shared" si="0"/>
        <v>242</v>
      </c>
      <c r="D13" s="1"/>
      <c r="E13" s="1"/>
      <c r="F13" s="1">
        <v>500</v>
      </c>
      <c r="G13" s="1">
        <f t="shared" si="1"/>
        <v>592</v>
      </c>
      <c r="H13" s="1"/>
      <c r="I13" s="1"/>
      <c r="J13" s="1"/>
      <c r="O13" s="1">
        <v>92</v>
      </c>
    </row>
    <row r="14" spans="1:15">
      <c r="A14">
        <v>1957</v>
      </c>
      <c r="B14" s="1">
        <v>150</v>
      </c>
      <c r="C14" s="1">
        <f t="shared" si="0"/>
        <v>242</v>
      </c>
      <c r="D14" s="1"/>
      <c r="E14" s="1"/>
      <c r="F14" s="1">
        <v>500</v>
      </c>
      <c r="G14" s="1">
        <f t="shared" si="1"/>
        <v>592</v>
      </c>
      <c r="H14" s="1"/>
      <c r="I14" s="1"/>
      <c r="J14" s="1"/>
      <c r="O14" s="1">
        <v>92</v>
      </c>
    </row>
    <row r="15" spans="1:15">
      <c r="A15">
        <v>1958</v>
      </c>
      <c r="B15" s="1">
        <v>150</v>
      </c>
      <c r="C15" s="1">
        <f t="shared" si="0"/>
        <v>242</v>
      </c>
      <c r="D15" s="1"/>
      <c r="E15" s="1"/>
      <c r="F15" s="1">
        <v>500</v>
      </c>
      <c r="G15" s="1">
        <f t="shared" si="1"/>
        <v>592</v>
      </c>
      <c r="H15" s="1"/>
      <c r="I15" s="1"/>
      <c r="J15" s="1"/>
      <c r="O15" s="1">
        <v>92</v>
      </c>
    </row>
    <row r="16" spans="1:15">
      <c r="A16">
        <v>1959</v>
      </c>
      <c r="B16" s="1">
        <v>150</v>
      </c>
      <c r="C16" s="1">
        <f t="shared" si="0"/>
        <v>254</v>
      </c>
      <c r="D16" s="1"/>
      <c r="E16" s="1"/>
      <c r="F16" s="1">
        <v>500</v>
      </c>
      <c r="G16" s="1">
        <f t="shared" si="1"/>
        <v>604</v>
      </c>
      <c r="H16" s="1"/>
      <c r="I16" s="1"/>
      <c r="J16" s="1"/>
      <c r="O16" s="1">
        <v>104</v>
      </c>
    </row>
    <row r="17" spans="1:15">
      <c r="A17">
        <v>1960</v>
      </c>
      <c r="B17" s="1">
        <v>150</v>
      </c>
      <c r="C17" s="1">
        <f t="shared" si="0"/>
        <v>254</v>
      </c>
      <c r="D17" s="1"/>
      <c r="E17" s="1"/>
      <c r="F17" s="1">
        <v>500</v>
      </c>
      <c r="G17" s="1">
        <f t="shared" si="1"/>
        <v>604</v>
      </c>
      <c r="H17" s="1"/>
      <c r="I17" s="1"/>
      <c r="J17" s="1"/>
      <c r="O17" s="1">
        <v>104</v>
      </c>
    </row>
    <row r="18" spans="1:15">
      <c r="A18">
        <v>1961</v>
      </c>
      <c r="B18" s="1">
        <v>175</v>
      </c>
      <c r="C18" s="1">
        <f t="shared" si="0"/>
        <v>279</v>
      </c>
      <c r="D18" s="1"/>
      <c r="E18" s="1"/>
      <c r="F18" s="1">
        <v>600</v>
      </c>
      <c r="G18" s="1">
        <f t="shared" si="1"/>
        <v>704</v>
      </c>
      <c r="H18" s="1"/>
      <c r="I18" s="1"/>
      <c r="J18" s="1"/>
      <c r="O18" s="1">
        <v>104</v>
      </c>
    </row>
    <row r="19" spans="1:15">
      <c r="A19">
        <v>1962</v>
      </c>
      <c r="B19" s="1">
        <v>175</v>
      </c>
      <c r="C19" s="1">
        <f t="shared" si="0"/>
        <v>279</v>
      </c>
      <c r="D19" s="1"/>
      <c r="E19" s="1"/>
      <c r="F19" s="1">
        <v>600</v>
      </c>
      <c r="G19" s="1">
        <f t="shared" si="1"/>
        <v>704</v>
      </c>
      <c r="H19" s="1"/>
      <c r="I19" s="1"/>
      <c r="J19" s="1"/>
      <c r="O19" s="1">
        <v>104</v>
      </c>
    </row>
    <row r="20" spans="1:15">
      <c r="A20">
        <v>1963</v>
      </c>
      <c r="B20" s="1">
        <v>175</v>
      </c>
      <c r="C20" s="1">
        <f t="shared" si="0"/>
        <v>285</v>
      </c>
      <c r="D20" s="1"/>
      <c r="E20" s="1"/>
      <c r="F20" s="1">
        <v>600</v>
      </c>
      <c r="G20" s="1">
        <f t="shared" si="1"/>
        <v>710</v>
      </c>
      <c r="H20" s="1"/>
      <c r="I20" s="1"/>
      <c r="J20" s="1"/>
      <c r="O20" s="1">
        <v>110</v>
      </c>
    </row>
    <row r="21" spans="1:15">
      <c r="A21">
        <v>1964</v>
      </c>
      <c r="B21" s="1">
        <v>175</v>
      </c>
      <c r="C21" s="1">
        <f t="shared" si="0"/>
        <v>285</v>
      </c>
      <c r="D21" s="1"/>
      <c r="E21" s="1"/>
      <c r="F21" s="1">
        <v>600</v>
      </c>
      <c r="G21" s="1">
        <f t="shared" si="1"/>
        <v>710</v>
      </c>
      <c r="H21" s="1"/>
      <c r="I21" s="1"/>
      <c r="J21" s="1"/>
      <c r="O21" s="1">
        <v>110</v>
      </c>
    </row>
    <row r="22" spans="1:15">
      <c r="A22">
        <v>1965</v>
      </c>
      <c r="B22" s="1">
        <v>175</v>
      </c>
      <c r="C22" s="1">
        <f t="shared" si="0"/>
        <v>309</v>
      </c>
      <c r="D22" s="1"/>
      <c r="E22" s="1"/>
      <c r="F22" s="1">
        <v>600</v>
      </c>
      <c r="G22" s="1">
        <f t="shared" si="1"/>
        <v>734</v>
      </c>
      <c r="H22" s="1"/>
      <c r="I22" s="1"/>
      <c r="J22" s="1"/>
      <c r="O22" s="1">
        <v>134</v>
      </c>
    </row>
    <row r="23" spans="1:15">
      <c r="A23">
        <v>1966</v>
      </c>
      <c r="B23" s="1">
        <v>175</v>
      </c>
      <c r="C23" s="1">
        <f t="shared" si="0"/>
        <v>309</v>
      </c>
      <c r="D23" s="1"/>
      <c r="E23" s="1"/>
      <c r="F23" s="1">
        <v>600</v>
      </c>
      <c r="G23" s="1">
        <f t="shared" si="1"/>
        <v>734</v>
      </c>
      <c r="H23" s="1"/>
      <c r="I23" s="1"/>
      <c r="J23" s="1"/>
      <c r="O23" s="1">
        <v>134</v>
      </c>
    </row>
    <row r="24" spans="1:15">
      <c r="A24">
        <v>1967</v>
      </c>
      <c r="B24" s="1">
        <v>175</v>
      </c>
      <c r="C24" s="1">
        <f t="shared" si="0"/>
        <v>326</v>
      </c>
      <c r="D24" s="1"/>
      <c r="E24" s="1"/>
      <c r="F24" s="1">
        <v>600</v>
      </c>
      <c r="G24" s="1">
        <f t="shared" si="1"/>
        <v>751</v>
      </c>
      <c r="H24" s="1"/>
      <c r="I24" s="1"/>
      <c r="J24" s="1"/>
      <c r="O24" s="1">
        <v>151</v>
      </c>
    </row>
    <row r="25" spans="1:15">
      <c r="A25">
        <v>1968</v>
      </c>
      <c r="B25" s="1">
        <v>175</v>
      </c>
      <c r="C25" s="1">
        <f t="shared" si="0"/>
        <v>337</v>
      </c>
      <c r="D25" s="1"/>
      <c r="E25" s="1"/>
      <c r="F25" s="1">
        <v>700</v>
      </c>
      <c r="G25" s="1">
        <f t="shared" si="1"/>
        <v>862</v>
      </c>
      <c r="H25" s="1"/>
      <c r="I25" s="1"/>
      <c r="J25" s="1"/>
      <c r="O25" s="1">
        <v>162</v>
      </c>
    </row>
    <row r="26" spans="1:15">
      <c r="A26">
        <v>1969</v>
      </c>
      <c r="B26" s="1">
        <v>175</v>
      </c>
      <c r="C26" s="1">
        <f t="shared" si="0"/>
        <v>342</v>
      </c>
      <c r="D26" s="1"/>
      <c r="E26" s="1"/>
      <c r="F26" s="1">
        <v>850</v>
      </c>
      <c r="G26" s="1">
        <f t="shared" si="1"/>
        <v>1017</v>
      </c>
      <c r="H26" s="1"/>
      <c r="I26" s="1"/>
      <c r="J26" s="1"/>
      <c r="O26" s="1">
        <v>167</v>
      </c>
    </row>
    <row r="27" spans="1:15">
      <c r="A27">
        <v>1970</v>
      </c>
      <c r="B27" s="1">
        <v>225</v>
      </c>
      <c r="C27" s="1">
        <f t="shared" si="0"/>
        <v>402</v>
      </c>
      <c r="D27" s="1"/>
      <c r="E27" s="1"/>
      <c r="F27" s="1">
        <v>950</v>
      </c>
      <c r="G27" s="1">
        <f t="shared" si="1"/>
        <v>1127</v>
      </c>
      <c r="H27" s="1"/>
      <c r="I27" s="1"/>
      <c r="J27" s="1"/>
      <c r="O27" s="1">
        <v>177</v>
      </c>
    </row>
    <row r="28" spans="1:15">
      <c r="A28">
        <v>1971</v>
      </c>
      <c r="B28" s="1">
        <v>225</v>
      </c>
      <c r="C28" s="1">
        <f t="shared" si="0"/>
        <v>402</v>
      </c>
      <c r="D28" s="1"/>
      <c r="E28" s="1"/>
      <c r="F28" s="1">
        <v>1300</v>
      </c>
      <c r="G28" s="1">
        <f t="shared" si="1"/>
        <v>1477</v>
      </c>
      <c r="H28" s="1"/>
      <c r="I28" s="1"/>
      <c r="J28" s="1"/>
      <c r="O28" s="1">
        <v>177</v>
      </c>
    </row>
    <row r="29" spans="1:15">
      <c r="A29">
        <v>1972</v>
      </c>
      <c r="B29" s="1">
        <v>225</v>
      </c>
      <c r="C29" s="1">
        <f t="shared" si="0"/>
        <v>422</v>
      </c>
      <c r="D29" s="1"/>
      <c r="E29" s="1"/>
      <c r="F29" s="1">
        <v>1800</v>
      </c>
      <c r="G29" s="1">
        <f t="shared" si="1"/>
        <v>1997</v>
      </c>
      <c r="H29" s="1"/>
      <c r="I29" s="1"/>
      <c r="J29" s="1"/>
      <c r="O29" s="1">
        <v>197</v>
      </c>
    </row>
    <row r="30" spans="1:15">
      <c r="A30">
        <v>1973</v>
      </c>
      <c r="B30" s="1">
        <v>242</v>
      </c>
      <c r="C30" s="1">
        <f t="shared" si="0"/>
        <v>439</v>
      </c>
      <c r="D30" s="1"/>
      <c r="E30" s="1"/>
      <c r="F30" s="1">
        <v>1800</v>
      </c>
      <c r="G30" s="1">
        <f t="shared" si="1"/>
        <v>1997</v>
      </c>
      <c r="H30" s="1"/>
      <c r="I30" s="1"/>
      <c r="J30" s="1"/>
      <c r="O30" s="1">
        <v>197</v>
      </c>
    </row>
    <row r="31" spans="1:15">
      <c r="A31">
        <v>1974</v>
      </c>
      <c r="B31" s="1">
        <v>256</v>
      </c>
      <c r="C31" s="1">
        <f t="shared" si="0"/>
        <v>453</v>
      </c>
      <c r="D31" s="1"/>
      <c r="E31" s="1"/>
      <c r="F31" s="1">
        <v>1800</v>
      </c>
      <c r="G31" s="1">
        <f t="shared" si="1"/>
        <v>1997</v>
      </c>
      <c r="H31" s="1"/>
      <c r="I31" s="1"/>
      <c r="J31" s="1"/>
      <c r="O31" s="1">
        <v>197</v>
      </c>
    </row>
    <row r="32" spans="1:15">
      <c r="A32">
        <v>1975</v>
      </c>
      <c r="B32" s="1">
        <v>256</v>
      </c>
      <c r="C32" s="1">
        <f t="shared" si="0"/>
        <v>468</v>
      </c>
      <c r="D32" s="1"/>
      <c r="E32" s="1"/>
      <c r="F32" s="1">
        <v>1900</v>
      </c>
      <c r="G32" s="1">
        <f t="shared" si="1"/>
        <v>2112</v>
      </c>
      <c r="H32" s="1"/>
      <c r="I32" s="1"/>
      <c r="J32" s="1"/>
      <c r="O32" s="1">
        <v>212</v>
      </c>
    </row>
    <row r="33" spans="1:15">
      <c r="A33">
        <v>1976</v>
      </c>
      <c r="B33" s="1">
        <v>256</v>
      </c>
      <c r="C33" s="1">
        <f t="shared" si="0"/>
        <v>478</v>
      </c>
      <c r="D33" s="1"/>
      <c r="E33" s="1"/>
      <c r="F33" s="1">
        <v>1900</v>
      </c>
      <c r="G33" s="1">
        <f t="shared" si="1"/>
        <v>2122</v>
      </c>
      <c r="H33" s="1"/>
      <c r="I33" s="1"/>
      <c r="J33" s="1"/>
      <c r="O33" s="1">
        <v>222</v>
      </c>
    </row>
    <row r="34" spans="1:15">
      <c r="A34">
        <v>1977</v>
      </c>
      <c r="B34" s="1">
        <v>364</v>
      </c>
      <c r="C34" s="1">
        <f t="shared" si="0"/>
        <v>529</v>
      </c>
      <c r="D34" s="1"/>
      <c r="E34" s="1"/>
      <c r="F34" s="1">
        <v>2074</v>
      </c>
      <c r="G34" s="1">
        <f t="shared" si="1"/>
        <v>2239</v>
      </c>
      <c r="H34" s="1"/>
      <c r="I34" s="1"/>
      <c r="J34" s="1"/>
      <c r="O34" s="1">
        <v>165</v>
      </c>
    </row>
    <row r="35" spans="1:15">
      <c r="A35">
        <v>1978</v>
      </c>
      <c r="B35" s="1">
        <v>364</v>
      </c>
      <c r="C35" s="1">
        <f t="shared" si="0"/>
        <v>529</v>
      </c>
      <c r="D35" s="1"/>
      <c r="E35" s="1"/>
      <c r="F35" s="1">
        <v>2074</v>
      </c>
      <c r="G35" s="1">
        <f t="shared" si="1"/>
        <v>2239</v>
      </c>
      <c r="H35" s="1"/>
      <c r="I35" s="1"/>
      <c r="J35" s="1"/>
      <c r="O35" s="1">
        <v>165</v>
      </c>
    </row>
    <row r="36" spans="1:15">
      <c r="A36">
        <v>1979</v>
      </c>
      <c r="B36" s="1">
        <v>364</v>
      </c>
      <c r="C36" s="1">
        <f t="shared" ref="C36:C67" si="2">B36+O36</f>
        <v>566</v>
      </c>
      <c r="D36" s="1"/>
      <c r="E36" s="1"/>
      <c r="F36" s="1">
        <v>2074</v>
      </c>
      <c r="G36" s="1">
        <f t="shared" ref="G36:G67" si="3">F36+O36</f>
        <v>2276</v>
      </c>
      <c r="H36" s="1"/>
      <c r="I36" s="1"/>
      <c r="J36" s="1"/>
      <c r="O36" s="1">
        <v>202</v>
      </c>
    </row>
    <row r="37" spans="1:15">
      <c r="A37">
        <v>1980</v>
      </c>
      <c r="B37" s="1">
        <v>364</v>
      </c>
      <c r="C37" s="1">
        <f t="shared" si="2"/>
        <v>599</v>
      </c>
      <c r="D37" s="1"/>
      <c r="E37" s="1"/>
      <c r="F37" s="1">
        <v>2074</v>
      </c>
      <c r="G37" s="1">
        <f t="shared" si="3"/>
        <v>2309</v>
      </c>
      <c r="H37" s="1"/>
      <c r="I37" s="1"/>
      <c r="J37" s="1"/>
      <c r="O37" s="1">
        <v>235</v>
      </c>
    </row>
    <row r="38" spans="1:15">
      <c r="A38">
        <v>1981</v>
      </c>
      <c r="B38" s="1">
        <v>436</v>
      </c>
      <c r="C38" s="1">
        <f t="shared" si="2"/>
        <v>692</v>
      </c>
      <c r="D38" s="1"/>
      <c r="E38" s="1"/>
      <c r="F38" s="1">
        <v>2260</v>
      </c>
      <c r="G38" s="1">
        <f t="shared" si="3"/>
        <v>2516</v>
      </c>
      <c r="H38" s="1"/>
      <c r="I38" s="1"/>
      <c r="J38" s="1"/>
      <c r="O38" s="1">
        <v>256</v>
      </c>
    </row>
    <row r="39" spans="1:15">
      <c r="A39">
        <v>1982</v>
      </c>
      <c r="B39" s="1">
        <v>436</v>
      </c>
      <c r="C39" s="1">
        <f t="shared" si="2"/>
        <v>702</v>
      </c>
      <c r="D39" s="1"/>
      <c r="E39" s="1"/>
      <c r="F39" s="1">
        <v>2260</v>
      </c>
      <c r="G39" s="1">
        <f t="shared" si="3"/>
        <v>2526</v>
      </c>
      <c r="H39" s="1"/>
      <c r="I39" s="1"/>
      <c r="J39" s="1"/>
      <c r="O39" s="1">
        <v>266</v>
      </c>
    </row>
    <row r="40" spans="1:15">
      <c r="A40">
        <v>1983</v>
      </c>
      <c r="B40" s="1">
        <v>480</v>
      </c>
      <c r="C40" s="1">
        <f t="shared" si="2"/>
        <v>766</v>
      </c>
      <c r="D40" s="1"/>
      <c r="E40" s="1"/>
      <c r="F40" s="1">
        <v>2842</v>
      </c>
      <c r="G40" s="1">
        <f t="shared" si="3"/>
        <v>3128</v>
      </c>
      <c r="H40" s="1"/>
      <c r="I40" s="1"/>
      <c r="J40" s="1"/>
      <c r="O40" s="1">
        <v>286</v>
      </c>
    </row>
    <row r="41" spans="1:15">
      <c r="A41">
        <v>1984</v>
      </c>
      <c r="B41" s="1">
        <v>480</v>
      </c>
      <c r="C41" s="1">
        <f t="shared" si="2"/>
        <v>773</v>
      </c>
      <c r="D41" s="1"/>
      <c r="E41" s="1"/>
      <c r="F41" s="1">
        <v>3100</v>
      </c>
      <c r="G41" s="1">
        <f t="shared" si="3"/>
        <v>3393</v>
      </c>
      <c r="H41" s="1"/>
      <c r="I41" s="1"/>
      <c r="J41" s="1"/>
      <c r="O41" s="1">
        <v>293</v>
      </c>
    </row>
    <row r="42" spans="1:15">
      <c r="A42">
        <v>1985</v>
      </c>
      <c r="B42" s="1">
        <v>480</v>
      </c>
      <c r="C42" s="1">
        <f t="shared" si="2"/>
        <v>794</v>
      </c>
      <c r="D42" s="1"/>
      <c r="E42" s="1"/>
      <c r="F42" s="1">
        <v>3400</v>
      </c>
      <c r="G42" s="1">
        <f t="shared" si="3"/>
        <v>3714</v>
      </c>
      <c r="H42" s="1"/>
      <c r="I42" s="1"/>
      <c r="J42" s="1"/>
      <c r="O42" s="1">
        <v>314</v>
      </c>
    </row>
    <row r="43" spans="1:15">
      <c r="A43">
        <v>1986</v>
      </c>
      <c r="B43" s="1">
        <v>480</v>
      </c>
      <c r="C43" s="1">
        <f t="shared" si="2"/>
        <v>819</v>
      </c>
      <c r="D43" s="1"/>
      <c r="E43" s="1"/>
      <c r="F43" s="1">
        <v>3820</v>
      </c>
      <c r="G43" s="1">
        <f t="shared" si="3"/>
        <v>4159</v>
      </c>
      <c r="H43" s="1"/>
      <c r="I43" s="1"/>
      <c r="J43" s="1"/>
      <c r="O43" s="1">
        <v>339</v>
      </c>
    </row>
    <row r="44" spans="1:15">
      <c r="A44">
        <v>1987</v>
      </c>
      <c r="B44" s="1">
        <v>504</v>
      </c>
      <c r="C44" s="1">
        <f t="shared" si="2"/>
        <v>845</v>
      </c>
      <c r="D44" s="1"/>
      <c r="E44" s="1"/>
      <c r="F44" s="1">
        <v>4106</v>
      </c>
      <c r="G44" s="1">
        <f t="shared" si="3"/>
        <v>4447</v>
      </c>
      <c r="H44" s="1"/>
      <c r="I44" s="1"/>
      <c r="J44" s="1"/>
      <c r="O44" s="1">
        <v>341</v>
      </c>
    </row>
    <row r="45" spans="1:15">
      <c r="A45">
        <v>1988</v>
      </c>
      <c r="B45" s="1">
        <v>504</v>
      </c>
      <c r="C45" s="1">
        <f t="shared" si="2"/>
        <v>876</v>
      </c>
      <c r="D45" s="1"/>
      <c r="E45" s="1"/>
      <c r="F45" s="1">
        <v>4458</v>
      </c>
      <c r="G45" s="1">
        <f t="shared" si="3"/>
        <v>4830</v>
      </c>
      <c r="H45" s="1"/>
      <c r="I45" s="1"/>
      <c r="J45" s="1"/>
      <c r="O45" s="1">
        <v>372</v>
      </c>
    </row>
    <row r="46" spans="1:15">
      <c r="A46">
        <v>1989</v>
      </c>
      <c r="B46" s="1">
        <v>604</v>
      </c>
      <c r="C46" s="1">
        <f t="shared" si="2"/>
        <v>1008</v>
      </c>
      <c r="D46" s="1"/>
      <c r="E46" s="1"/>
      <c r="F46" s="1">
        <v>5106</v>
      </c>
      <c r="G46" s="1">
        <f t="shared" si="3"/>
        <v>5510</v>
      </c>
      <c r="H46" s="1"/>
      <c r="I46" s="1"/>
      <c r="J46" s="1"/>
      <c r="O46" s="1">
        <v>404</v>
      </c>
    </row>
    <row r="47" spans="1:15">
      <c r="A47">
        <v>1990</v>
      </c>
      <c r="B47" s="1">
        <v>604</v>
      </c>
      <c r="C47" s="1">
        <f t="shared" si="2"/>
        <v>1117</v>
      </c>
      <c r="D47" s="1"/>
      <c r="E47" s="1"/>
      <c r="F47" s="1">
        <v>5230</v>
      </c>
      <c r="G47" s="1">
        <f t="shared" si="3"/>
        <v>5743</v>
      </c>
      <c r="H47" s="1"/>
      <c r="I47" s="1"/>
      <c r="J47" s="1"/>
      <c r="O47" s="1">
        <v>513</v>
      </c>
    </row>
    <row r="48" spans="1:15">
      <c r="A48">
        <v>1991</v>
      </c>
      <c r="B48" s="1">
        <v>447</v>
      </c>
      <c r="C48" s="1">
        <f t="shared" si="2"/>
        <v>921</v>
      </c>
      <c r="D48" s="1"/>
      <c r="E48" s="1"/>
      <c r="F48" s="1">
        <v>6642</v>
      </c>
      <c r="G48" s="1">
        <f t="shared" si="3"/>
        <v>7116</v>
      </c>
      <c r="H48" s="1"/>
      <c r="I48" s="1"/>
      <c r="J48" s="1"/>
      <c r="O48" s="1">
        <v>474</v>
      </c>
    </row>
    <row r="49" spans="1:15">
      <c r="A49">
        <v>1992</v>
      </c>
      <c r="B49" s="1">
        <v>822</v>
      </c>
      <c r="C49" s="1">
        <f t="shared" si="2"/>
        <v>1284</v>
      </c>
      <c r="D49" s="1"/>
      <c r="E49" s="1"/>
      <c r="F49" s="1">
        <v>7406</v>
      </c>
      <c r="G49" s="1">
        <f t="shared" si="3"/>
        <v>7868</v>
      </c>
      <c r="H49" s="1"/>
      <c r="I49" s="1"/>
      <c r="J49" s="1"/>
      <c r="O49" s="1">
        <v>462</v>
      </c>
    </row>
    <row r="50" spans="1:15">
      <c r="A50">
        <v>1993</v>
      </c>
      <c r="B50" s="1">
        <v>846</v>
      </c>
      <c r="C50" s="1">
        <f t="shared" si="2"/>
        <v>1454</v>
      </c>
      <c r="D50" s="1"/>
      <c r="E50" s="1"/>
      <c r="F50" s="1">
        <v>7888</v>
      </c>
      <c r="G50" s="1">
        <f t="shared" si="3"/>
        <v>8496</v>
      </c>
      <c r="H50" s="1"/>
      <c r="I50" s="1"/>
      <c r="J50" s="1"/>
      <c r="O50" s="1">
        <v>608</v>
      </c>
    </row>
    <row r="51" spans="1:15">
      <c r="A51">
        <v>1994</v>
      </c>
      <c r="B51" s="1">
        <v>874</v>
      </c>
      <c r="C51" s="1">
        <f t="shared" si="2"/>
        <v>1569</v>
      </c>
      <c r="D51" s="1"/>
      <c r="E51" s="1"/>
      <c r="F51" s="1">
        <v>8400</v>
      </c>
      <c r="G51" s="1">
        <f t="shared" si="3"/>
        <v>9095</v>
      </c>
      <c r="H51" s="1"/>
      <c r="I51" s="1"/>
      <c r="J51" s="1"/>
      <c r="O51" s="1">
        <v>695</v>
      </c>
    </row>
    <row r="52" spans="1:15">
      <c r="A52">
        <v>1995</v>
      </c>
      <c r="B52" s="1">
        <v>948</v>
      </c>
      <c r="C52" s="1">
        <f t="shared" si="2"/>
        <v>1686</v>
      </c>
      <c r="D52" s="1"/>
      <c r="E52" s="1"/>
      <c r="F52" s="1">
        <v>9064</v>
      </c>
      <c r="G52" s="1">
        <f t="shared" si="3"/>
        <v>9802</v>
      </c>
      <c r="H52" s="1"/>
      <c r="I52" s="1"/>
      <c r="J52" s="1"/>
      <c r="O52" s="1">
        <v>738</v>
      </c>
    </row>
    <row r="53" spans="1:15">
      <c r="A53">
        <v>1996</v>
      </c>
      <c r="B53" s="1">
        <v>1386</v>
      </c>
      <c r="C53" s="1">
        <f t="shared" si="2"/>
        <v>2161</v>
      </c>
      <c r="D53" s="1"/>
      <c r="E53" s="1"/>
      <c r="F53" s="1">
        <v>9918</v>
      </c>
      <c r="G53" s="1">
        <f t="shared" si="3"/>
        <v>10693</v>
      </c>
      <c r="H53" s="1"/>
      <c r="I53" s="1"/>
      <c r="J53" s="1"/>
      <c r="O53" s="1">
        <v>775</v>
      </c>
    </row>
    <row r="54" spans="1:15">
      <c r="A54">
        <v>1997</v>
      </c>
      <c r="B54" s="1">
        <v>1428</v>
      </c>
      <c r="C54" s="1">
        <f t="shared" si="2"/>
        <v>2224</v>
      </c>
      <c r="D54" s="1"/>
      <c r="E54" s="1"/>
      <c r="F54" s="1">
        <v>10414</v>
      </c>
      <c r="G54" s="1">
        <f t="shared" si="3"/>
        <v>11210</v>
      </c>
      <c r="H54" s="1"/>
      <c r="I54" s="1"/>
      <c r="J54" s="1"/>
      <c r="O54" s="1">
        <v>796</v>
      </c>
    </row>
    <row r="55" spans="1:15">
      <c r="A55">
        <v>1998</v>
      </c>
      <c r="B55" s="1">
        <v>1456</v>
      </c>
      <c r="C55" s="1">
        <f t="shared" si="2"/>
        <v>2262</v>
      </c>
      <c r="D55" s="1"/>
      <c r="E55" s="1"/>
      <c r="F55" s="1">
        <v>10622</v>
      </c>
      <c r="G55" s="1">
        <f t="shared" si="3"/>
        <v>11428</v>
      </c>
      <c r="H55" s="1"/>
      <c r="I55" s="1"/>
      <c r="J55" s="1"/>
      <c r="O55" s="1">
        <v>806</v>
      </c>
    </row>
    <row r="56" spans="1:15">
      <c r="A56">
        <v>1999</v>
      </c>
      <c r="B56" s="1">
        <v>1528</v>
      </c>
      <c r="C56" s="1">
        <f t="shared" si="2"/>
        <v>2365</v>
      </c>
      <c r="D56" s="1"/>
      <c r="E56" s="1"/>
      <c r="F56" s="1">
        <v>10694</v>
      </c>
      <c r="G56" s="1">
        <f t="shared" si="3"/>
        <v>11531</v>
      </c>
      <c r="H56" s="1"/>
      <c r="I56" s="1"/>
      <c r="J56" s="1"/>
      <c r="O56" s="1">
        <v>837</v>
      </c>
    </row>
    <row r="57" spans="1:15">
      <c r="A57">
        <v>2000</v>
      </c>
      <c r="B57" s="1">
        <v>1860</v>
      </c>
      <c r="C57" s="1">
        <f t="shared" si="2"/>
        <v>2768</v>
      </c>
      <c r="D57" s="2">
        <v>12901</v>
      </c>
      <c r="E57" s="2">
        <f>C57*D57</f>
        <v>35709968</v>
      </c>
      <c r="F57" s="1">
        <v>11026</v>
      </c>
      <c r="G57" s="1">
        <f t="shared" si="3"/>
        <v>11934</v>
      </c>
      <c r="H57" s="2">
        <v>2943</v>
      </c>
      <c r="I57" s="2">
        <f>G57*H57</f>
        <v>35121762</v>
      </c>
      <c r="J57" s="2">
        <f>E57+I57</f>
        <v>70831730</v>
      </c>
      <c r="K57" s="4">
        <f>H57/(D57+H57)</f>
        <v>0.18574854834637719</v>
      </c>
      <c r="L57" s="4">
        <f>I57/J57</f>
        <v>0.4958478636622316</v>
      </c>
      <c r="M57" s="4">
        <f>1-K57</f>
        <v>0.81425145165362278</v>
      </c>
      <c r="N57" s="4">
        <f>1-L57</f>
        <v>0.50415213633776834</v>
      </c>
      <c r="O57" s="1">
        <v>908</v>
      </c>
    </row>
    <row r="58" spans="1:15">
      <c r="A58">
        <v>2001</v>
      </c>
      <c r="B58" s="1">
        <v>2328</v>
      </c>
      <c r="C58" s="1">
        <f t="shared" si="2"/>
        <v>3277</v>
      </c>
      <c r="D58" s="2">
        <v>12987</v>
      </c>
      <c r="E58" s="2">
        <f t="shared" ref="E58:E73" si="4">C58*D58</f>
        <v>42558399</v>
      </c>
      <c r="F58" s="1">
        <v>12320</v>
      </c>
      <c r="G58" s="1">
        <f t="shared" si="3"/>
        <v>13269</v>
      </c>
      <c r="H58" s="2">
        <v>2974</v>
      </c>
      <c r="I58" s="2">
        <f t="shared" ref="I58:I73" si="5">G58*H58</f>
        <v>39462006</v>
      </c>
      <c r="J58" s="2">
        <f t="shared" ref="J58:J73" si="6">E58+I58</f>
        <v>82020405</v>
      </c>
      <c r="K58" s="4">
        <f t="shared" ref="K58:K73" si="7">H58/(D58+H58)</f>
        <v>0.18632917736983898</v>
      </c>
      <c r="L58" s="4">
        <f t="shared" ref="L58:L73" si="8">I58/J58</f>
        <v>0.48112425194681741</v>
      </c>
      <c r="M58" s="4">
        <f t="shared" ref="M58:M73" si="9">1-K58</f>
        <v>0.81367082263016099</v>
      </c>
      <c r="N58" s="4">
        <f>1-L58</f>
        <v>0.51887574805318259</v>
      </c>
      <c r="O58" s="1">
        <v>949</v>
      </c>
    </row>
    <row r="59" spans="1:15">
      <c r="A59">
        <v>2002</v>
      </c>
      <c r="B59" s="1">
        <v>2814</v>
      </c>
      <c r="C59" s="1">
        <f t="shared" si="2"/>
        <v>3856</v>
      </c>
      <c r="D59" s="2">
        <v>13170</v>
      </c>
      <c r="E59" s="2">
        <f t="shared" si="4"/>
        <v>50783520</v>
      </c>
      <c r="F59" s="1">
        <v>14098</v>
      </c>
      <c r="G59" s="1">
        <f t="shared" si="3"/>
        <v>15140</v>
      </c>
      <c r="H59" s="2">
        <v>2974</v>
      </c>
      <c r="I59" s="2">
        <f t="shared" si="5"/>
        <v>45026360</v>
      </c>
      <c r="J59" s="2">
        <f t="shared" si="6"/>
        <v>95809880</v>
      </c>
      <c r="K59" s="4">
        <f t="shared" si="7"/>
        <v>0.18421704658077304</v>
      </c>
      <c r="L59" s="4">
        <f t="shared" si="8"/>
        <v>0.46995529062347224</v>
      </c>
      <c r="M59" s="4">
        <f t="shared" si="9"/>
        <v>0.81578295341922691</v>
      </c>
      <c r="N59" s="4">
        <f t="shared" ref="N59:N73" si="10">1-L59</f>
        <v>0.5300447093765277</v>
      </c>
      <c r="O59" s="1">
        <v>1042</v>
      </c>
    </row>
    <row r="60" spans="1:15">
      <c r="A60">
        <v>2003</v>
      </c>
      <c r="B60" s="1">
        <v>2955</v>
      </c>
      <c r="C60" s="1">
        <f t="shared" si="2"/>
        <v>4072</v>
      </c>
      <c r="D60" s="2">
        <v>13496</v>
      </c>
      <c r="E60" s="2">
        <f t="shared" si="4"/>
        <v>54955712</v>
      </c>
      <c r="F60" s="1">
        <v>14803</v>
      </c>
      <c r="G60" s="1">
        <f t="shared" si="3"/>
        <v>15920</v>
      </c>
      <c r="H60" s="2">
        <v>3029</v>
      </c>
      <c r="I60" s="2">
        <f t="shared" si="5"/>
        <v>48221680</v>
      </c>
      <c r="J60" s="2">
        <f t="shared" si="6"/>
        <v>103177392</v>
      </c>
      <c r="K60" s="4">
        <f t="shared" si="7"/>
        <v>0.1832980332829047</v>
      </c>
      <c r="L60" s="4">
        <f t="shared" si="8"/>
        <v>0.46736672700546644</v>
      </c>
      <c r="M60" s="4">
        <f t="shared" si="9"/>
        <v>0.81670196671709527</v>
      </c>
      <c r="N60" s="4">
        <f t="shared" si="10"/>
        <v>0.53263327299453356</v>
      </c>
      <c r="O60" s="1">
        <v>1117</v>
      </c>
    </row>
    <row r="61" spans="1:15">
      <c r="A61">
        <v>2004</v>
      </c>
      <c r="B61" s="1">
        <v>3205</v>
      </c>
      <c r="C61" s="1">
        <f t="shared" si="2"/>
        <v>4451</v>
      </c>
      <c r="D61" s="2">
        <v>13748</v>
      </c>
      <c r="E61" s="2">
        <f t="shared" si="4"/>
        <v>61192348</v>
      </c>
      <c r="F61" s="1">
        <v>16303</v>
      </c>
      <c r="G61" s="1">
        <f t="shared" si="3"/>
        <v>17549</v>
      </c>
      <c r="H61" s="2">
        <v>3016</v>
      </c>
      <c r="I61" s="2">
        <f t="shared" si="5"/>
        <v>52927784</v>
      </c>
      <c r="J61" s="2">
        <f t="shared" si="6"/>
        <v>114120132</v>
      </c>
      <c r="K61" s="4">
        <f t="shared" si="7"/>
        <v>0.17990932951562874</v>
      </c>
      <c r="L61" s="4">
        <f t="shared" si="8"/>
        <v>0.46379006992385885</v>
      </c>
      <c r="M61" s="4">
        <f t="shared" si="9"/>
        <v>0.82009067048437123</v>
      </c>
      <c r="N61" s="4">
        <f t="shared" si="10"/>
        <v>0.53620993007614115</v>
      </c>
      <c r="O61" s="1">
        <v>1246</v>
      </c>
    </row>
    <row r="62" spans="1:15">
      <c r="A62">
        <v>2005</v>
      </c>
      <c r="B62" s="1">
        <v>3205</v>
      </c>
      <c r="C62" s="1">
        <f t="shared" si="2"/>
        <v>4613</v>
      </c>
      <c r="D62" s="2">
        <v>14131</v>
      </c>
      <c r="E62" s="2">
        <f t="shared" si="4"/>
        <v>65186303</v>
      </c>
      <c r="F62" s="1">
        <v>17003</v>
      </c>
      <c r="G62" s="1">
        <f t="shared" si="3"/>
        <v>18411</v>
      </c>
      <c r="H62" s="2">
        <v>2993</v>
      </c>
      <c r="I62" s="2">
        <f t="shared" si="5"/>
        <v>55104123</v>
      </c>
      <c r="J62" s="2">
        <f t="shared" si="6"/>
        <v>120290426</v>
      </c>
      <c r="K62" s="4">
        <f t="shared" si="7"/>
        <v>0.17478392898855408</v>
      </c>
      <c r="L62" s="4">
        <f t="shared" si="8"/>
        <v>0.45809234227834555</v>
      </c>
      <c r="M62" s="4">
        <f t="shared" si="9"/>
        <v>0.8252160710114459</v>
      </c>
      <c r="N62" s="4">
        <f t="shared" si="10"/>
        <v>0.54190765772165439</v>
      </c>
      <c r="O62" s="1">
        <v>1408</v>
      </c>
    </row>
    <row r="63" spans="1:15">
      <c r="A63">
        <v>2006</v>
      </c>
      <c r="B63" s="1">
        <v>3455</v>
      </c>
      <c r="C63" s="1">
        <f t="shared" si="2"/>
        <v>5033</v>
      </c>
      <c r="D63" s="2">
        <v>14513</v>
      </c>
      <c r="E63" s="2">
        <f t="shared" si="4"/>
        <v>73043929</v>
      </c>
      <c r="F63" s="1">
        <v>18103</v>
      </c>
      <c r="G63" s="1">
        <f t="shared" si="3"/>
        <v>19681</v>
      </c>
      <c r="H63" s="2">
        <v>3115</v>
      </c>
      <c r="I63" s="2">
        <f t="shared" si="5"/>
        <v>61306315</v>
      </c>
      <c r="J63" s="2">
        <f t="shared" si="6"/>
        <v>134350244</v>
      </c>
      <c r="K63" s="4">
        <f t="shared" si="7"/>
        <v>0.17670751077830724</v>
      </c>
      <c r="L63" s="4">
        <f t="shared" si="8"/>
        <v>0.45631710947990539</v>
      </c>
      <c r="M63" s="4">
        <f t="shared" si="9"/>
        <v>0.82329248922169274</v>
      </c>
      <c r="N63" s="4">
        <f t="shared" si="10"/>
        <v>0.54368289052009455</v>
      </c>
      <c r="O63" s="1">
        <v>1578</v>
      </c>
    </row>
    <row r="64" spans="1:15">
      <c r="A64">
        <v>2007</v>
      </c>
      <c r="B64" s="1">
        <v>3705</v>
      </c>
      <c r="C64" s="1">
        <f t="shared" si="2"/>
        <v>5340</v>
      </c>
      <c r="D64" s="2">
        <v>14766</v>
      </c>
      <c r="E64" s="2">
        <f t="shared" si="4"/>
        <v>78850440</v>
      </c>
      <c r="F64" s="1">
        <v>19353</v>
      </c>
      <c r="G64" s="1">
        <f t="shared" si="3"/>
        <v>20988</v>
      </c>
      <c r="H64" s="2">
        <v>3129</v>
      </c>
      <c r="I64" s="2">
        <f t="shared" si="5"/>
        <v>65671452</v>
      </c>
      <c r="J64" s="2">
        <f t="shared" si="6"/>
        <v>144521892</v>
      </c>
      <c r="K64" s="4">
        <f t="shared" si="7"/>
        <v>0.17485331098072088</v>
      </c>
      <c r="L64" s="4">
        <f t="shared" si="8"/>
        <v>0.45440487313852768</v>
      </c>
      <c r="M64" s="4">
        <f t="shared" si="9"/>
        <v>0.82514668901927912</v>
      </c>
      <c r="N64" s="4">
        <f t="shared" si="10"/>
        <v>0.54559512686147227</v>
      </c>
      <c r="O64" s="1">
        <v>1635</v>
      </c>
    </row>
    <row r="65" spans="1:29">
      <c r="A65">
        <v>2008</v>
      </c>
      <c r="B65" s="1">
        <v>3705</v>
      </c>
      <c r="C65" s="1">
        <f t="shared" si="2"/>
        <v>5397</v>
      </c>
      <c r="D65" s="2">
        <v>14838</v>
      </c>
      <c r="E65" s="2">
        <f t="shared" si="4"/>
        <v>80080686</v>
      </c>
      <c r="F65" s="1">
        <v>20603</v>
      </c>
      <c r="G65" s="1">
        <f t="shared" si="3"/>
        <v>22295</v>
      </c>
      <c r="H65" s="2">
        <v>3143</v>
      </c>
      <c r="I65" s="2">
        <f t="shared" si="5"/>
        <v>70073185</v>
      </c>
      <c r="J65" s="2">
        <f t="shared" si="6"/>
        <v>150153871</v>
      </c>
      <c r="K65" s="4">
        <f t="shared" si="7"/>
        <v>0.1747956175963517</v>
      </c>
      <c r="L65" s="4">
        <f t="shared" si="8"/>
        <v>0.46667584747115842</v>
      </c>
      <c r="M65" s="4">
        <f t="shared" si="9"/>
        <v>0.82520438240364835</v>
      </c>
      <c r="N65" s="4">
        <f t="shared" si="10"/>
        <v>0.53332415252884158</v>
      </c>
      <c r="O65" s="1">
        <v>1692</v>
      </c>
    </row>
    <row r="66" spans="1:29">
      <c r="A66">
        <v>2009</v>
      </c>
      <c r="B66" s="1">
        <v>3865</v>
      </c>
      <c r="C66" s="1">
        <f t="shared" si="2"/>
        <v>5625</v>
      </c>
      <c r="D66" s="2">
        <v>15111</v>
      </c>
      <c r="E66" s="2">
        <f t="shared" si="4"/>
        <v>84999375</v>
      </c>
      <c r="F66" s="1">
        <v>21753</v>
      </c>
      <c r="G66" s="1">
        <f t="shared" si="3"/>
        <v>23513</v>
      </c>
      <c r="H66" s="2">
        <v>3468</v>
      </c>
      <c r="I66" s="2">
        <f t="shared" si="5"/>
        <v>81543084</v>
      </c>
      <c r="J66" s="2">
        <f t="shared" si="6"/>
        <v>166542459</v>
      </c>
      <c r="K66" s="4">
        <f t="shared" si="7"/>
        <v>0.18666236072985629</v>
      </c>
      <c r="L66" s="4">
        <f t="shared" si="8"/>
        <v>0.48962339387579235</v>
      </c>
      <c r="M66" s="4">
        <f t="shared" si="9"/>
        <v>0.81333763927014369</v>
      </c>
      <c r="N66" s="4">
        <f t="shared" si="10"/>
        <v>0.51037660612420765</v>
      </c>
      <c r="O66" s="1">
        <v>1760</v>
      </c>
    </row>
    <row r="67" spans="1:29">
      <c r="A67">
        <v>2010</v>
      </c>
      <c r="B67" s="1">
        <v>4815</v>
      </c>
      <c r="C67" s="1">
        <f t="shared" si="2"/>
        <v>6665</v>
      </c>
      <c r="D67" s="2">
        <v>14893</v>
      </c>
      <c r="E67" s="2">
        <f t="shared" si="4"/>
        <v>99261845</v>
      </c>
      <c r="F67" s="1">
        <v>23430</v>
      </c>
      <c r="G67" s="1">
        <f t="shared" si="3"/>
        <v>25280</v>
      </c>
      <c r="H67" s="2">
        <v>3537</v>
      </c>
      <c r="I67" s="2">
        <f t="shared" si="5"/>
        <v>89415360</v>
      </c>
      <c r="J67" s="2">
        <f t="shared" si="6"/>
        <v>188677205</v>
      </c>
      <c r="K67" s="4">
        <f t="shared" si="7"/>
        <v>0.1919153553988063</v>
      </c>
      <c r="L67" s="4">
        <f t="shared" si="8"/>
        <v>0.47390653258829013</v>
      </c>
      <c r="M67" s="4">
        <f t="shared" si="9"/>
        <v>0.80808464460119367</v>
      </c>
      <c r="N67" s="4">
        <f t="shared" si="10"/>
        <v>0.52609346741170993</v>
      </c>
      <c r="O67" s="1">
        <v>1850</v>
      </c>
      <c r="U67">
        <v>1947</v>
      </c>
    </row>
    <row r="68" spans="1:29">
      <c r="A68">
        <v>2011</v>
      </c>
      <c r="B68" s="1">
        <v>5128</v>
      </c>
      <c r="C68" s="1">
        <f t="shared" ref="C68:C73" si="11">B68+O68</f>
        <v>7009</v>
      </c>
      <c r="D68" s="2">
        <v>14901</v>
      </c>
      <c r="E68" s="2">
        <f t="shared" si="4"/>
        <v>104441109</v>
      </c>
      <c r="F68" s="1">
        <v>24953</v>
      </c>
      <c r="G68" s="1">
        <f t="shared" ref="G68:G73" si="12">F68+O68</f>
        <v>26834</v>
      </c>
      <c r="H68" s="2">
        <v>3602</v>
      </c>
      <c r="I68" s="2">
        <f t="shared" si="5"/>
        <v>96656068</v>
      </c>
      <c r="J68" s="2">
        <f t="shared" si="6"/>
        <v>201097177</v>
      </c>
      <c r="K68" s="4">
        <f t="shared" si="7"/>
        <v>0.1946711344106361</v>
      </c>
      <c r="L68" s="4">
        <f t="shared" si="8"/>
        <v>0.48064358456906631</v>
      </c>
      <c r="M68" s="4">
        <f t="shared" si="9"/>
        <v>0.8053288655893639</v>
      </c>
      <c r="N68" s="4">
        <f t="shared" si="10"/>
        <v>0.51935641543093369</v>
      </c>
      <c r="O68" s="1">
        <v>1881</v>
      </c>
      <c r="U68">
        <v>0</v>
      </c>
      <c r="V68">
        <v>1</v>
      </c>
      <c r="W68">
        <v>2</v>
      </c>
      <c r="X68">
        <v>3</v>
      </c>
      <c r="Y68">
        <v>4</v>
      </c>
      <c r="AA68">
        <v>2</v>
      </c>
      <c r="AB68">
        <v>2</v>
      </c>
      <c r="AC68">
        <v>2</v>
      </c>
    </row>
    <row r="69" spans="1:29">
      <c r="A69">
        <v>2012</v>
      </c>
      <c r="B69" s="1">
        <v>5823</v>
      </c>
      <c r="C69" s="1">
        <f t="shared" si="11"/>
        <v>7690</v>
      </c>
      <c r="D69" s="2">
        <v>14838</v>
      </c>
      <c r="E69" s="2">
        <f t="shared" si="4"/>
        <v>114104220</v>
      </c>
      <c r="F69" s="1">
        <v>26575</v>
      </c>
      <c r="G69" s="1">
        <f t="shared" si="12"/>
        <v>28442</v>
      </c>
      <c r="H69" s="2">
        <v>3532</v>
      </c>
      <c r="I69" s="2">
        <f t="shared" si="5"/>
        <v>100457144</v>
      </c>
      <c r="J69" s="2">
        <f t="shared" si="6"/>
        <v>214561364</v>
      </c>
      <c r="K69" s="4">
        <f t="shared" si="7"/>
        <v>0.19227000544365813</v>
      </c>
      <c r="L69" s="4">
        <f t="shared" si="8"/>
        <v>0.46819773200174103</v>
      </c>
      <c r="M69" s="4">
        <f t="shared" si="9"/>
        <v>0.80772999455634187</v>
      </c>
      <c r="N69" s="4">
        <f t="shared" si="10"/>
        <v>0.53180226799825903</v>
      </c>
      <c r="O69" s="1">
        <v>1867</v>
      </c>
    </row>
    <row r="70" spans="1:29">
      <c r="A70">
        <v>2013</v>
      </c>
      <c r="B70" s="1">
        <v>6423</v>
      </c>
      <c r="C70" s="1">
        <f t="shared" si="11"/>
        <v>8340</v>
      </c>
      <c r="D70" s="2">
        <v>14808</v>
      </c>
      <c r="E70" s="2">
        <f t="shared" si="4"/>
        <v>123498720</v>
      </c>
      <c r="F70" s="1">
        <v>28205</v>
      </c>
      <c r="G70" s="1">
        <f t="shared" si="12"/>
        <v>30122</v>
      </c>
      <c r="H70" s="2">
        <v>3542</v>
      </c>
      <c r="I70" s="2">
        <f t="shared" si="5"/>
        <v>106692124</v>
      </c>
      <c r="J70" s="2">
        <f t="shared" si="6"/>
        <v>230190844</v>
      </c>
      <c r="K70" s="4">
        <f t="shared" si="7"/>
        <v>0.19302452316076293</v>
      </c>
      <c r="L70" s="4">
        <f t="shared" si="8"/>
        <v>0.46349421265426177</v>
      </c>
      <c r="M70" s="4">
        <f t="shared" si="9"/>
        <v>0.80697547683923709</v>
      </c>
      <c r="N70" s="4">
        <f t="shared" si="10"/>
        <v>0.53650578734573817</v>
      </c>
      <c r="O70" s="1">
        <v>1917</v>
      </c>
    </row>
    <row r="71" spans="1:29">
      <c r="A71">
        <v>2014</v>
      </c>
      <c r="B71" s="1">
        <v>6423</v>
      </c>
      <c r="C71" s="1">
        <f t="shared" si="11"/>
        <v>8346</v>
      </c>
      <c r="D71" s="2">
        <v>14871</v>
      </c>
      <c r="E71" s="2">
        <f t="shared" si="4"/>
        <v>124113366</v>
      </c>
      <c r="F71" s="1">
        <v>31764</v>
      </c>
      <c r="G71" s="1">
        <f t="shared" si="12"/>
        <v>33687</v>
      </c>
      <c r="H71" s="2">
        <v>3544</v>
      </c>
      <c r="I71" s="2">
        <f t="shared" si="5"/>
        <v>119386728</v>
      </c>
      <c r="J71" s="2">
        <f t="shared" si="6"/>
        <v>243500094</v>
      </c>
      <c r="K71" s="4">
        <f t="shared" si="7"/>
        <v>0.19245180559326636</v>
      </c>
      <c r="L71" s="4">
        <f t="shared" si="8"/>
        <v>0.49029438157013605</v>
      </c>
      <c r="M71" s="4">
        <f t="shared" si="9"/>
        <v>0.80754819440673364</v>
      </c>
      <c r="N71" s="4">
        <f t="shared" si="10"/>
        <v>0.50970561842986395</v>
      </c>
      <c r="O71" s="1">
        <v>1923</v>
      </c>
    </row>
    <row r="72" spans="1:29">
      <c r="A72">
        <v>2015</v>
      </c>
      <c r="B72" s="1">
        <v>6648</v>
      </c>
      <c r="C72" s="1">
        <f t="shared" si="11"/>
        <v>8591</v>
      </c>
      <c r="D72" s="2">
        <v>15052</v>
      </c>
      <c r="E72" s="2">
        <f t="shared" si="4"/>
        <v>129311732</v>
      </c>
      <c r="F72" s="1">
        <v>31730</v>
      </c>
      <c r="G72" s="1">
        <f t="shared" si="12"/>
        <v>33673</v>
      </c>
      <c r="H72" s="2">
        <v>3471</v>
      </c>
      <c r="I72" s="2">
        <f t="shared" si="5"/>
        <v>116878983</v>
      </c>
      <c r="J72" s="2">
        <f t="shared" si="6"/>
        <v>246190715</v>
      </c>
      <c r="K72" s="4">
        <f t="shared" si="7"/>
        <v>0.187388651946229</v>
      </c>
      <c r="L72" s="4">
        <f t="shared" si="8"/>
        <v>0.47474976056672163</v>
      </c>
      <c r="M72" s="4">
        <f t="shared" si="9"/>
        <v>0.812611348053771</v>
      </c>
      <c r="N72" s="4">
        <f t="shared" si="10"/>
        <v>0.52525023943327831</v>
      </c>
      <c r="O72" s="1">
        <v>1943</v>
      </c>
    </row>
    <row r="73" spans="1:29">
      <c r="A73">
        <v>2016</v>
      </c>
      <c r="B73" s="1">
        <v>6882</v>
      </c>
      <c r="C73" s="1">
        <f t="shared" si="11"/>
        <v>8835</v>
      </c>
      <c r="D73" s="2">
        <v>15487</v>
      </c>
      <c r="E73" s="2">
        <f t="shared" si="4"/>
        <v>136827645</v>
      </c>
      <c r="F73" s="1">
        <v>31963</v>
      </c>
      <c r="G73" s="1">
        <f t="shared" si="12"/>
        <v>33916</v>
      </c>
      <c r="H73" s="2">
        <v>3375</v>
      </c>
      <c r="I73" s="2">
        <f t="shared" si="5"/>
        <v>114466500</v>
      </c>
      <c r="J73" s="2">
        <f t="shared" si="6"/>
        <v>251294145</v>
      </c>
      <c r="K73" s="4">
        <f t="shared" si="7"/>
        <v>0.17893118439189906</v>
      </c>
      <c r="L73" s="4">
        <f t="shared" si="8"/>
        <v>0.45550802626141568</v>
      </c>
      <c r="M73" s="4">
        <f t="shared" si="9"/>
        <v>0.82106881560810097</v>
      </c>
      <c r="N73" s="4">
        <f t="shared" si="10"/>
        <v>0.54449197373858427</v>
      </c>
      <c r="O73" s="1">
        <v>1953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"/>
  <sheetViews>
    <sheetView tabSelected="1" showRuler="0" workbookViewId="0">
      <selection activeCell="AY28" sqref="AY28:BD43"/>
    </sheetView>
  </sheetViews>
  <sheetFormatPr baseColWidth="10" defaultRowHeight="15" x14ac:dyDescent="0"/>
  <cols>
    <col min="5" max="7" width="10.83203125" customWidth="1"/>
    <col min="11" max="13" width="0" hidden="1" customWidth="1"/>
    <col min="16" max="17" width="10.83203125" customWidth="1"/>
    <col min="20" max="21" width="0" hidden="1" customWidth="1"/>
    <col min="22" max="22" width="10.1640625" bestFit="1" customWidth="1"/>
    <col min="23" max="23" width="22.33203125" bestFit="1" customWidth="1"/>
    <col min="24" max="24" width="12.5" customWidth="1"/>
    <col min="25" max="27" width="10.83203125" customWidth="1"/>
    <col min="28" max="28" width="15.1640625" bestFit="1" customWidth="1"/>
    <col min="29" max="29" width="15.1640625" customWidth="1"/>
    <col min="30" max="30" width="15.1640625" bestFit="1" customWidth="1"/>
    <col min="31" max="33" width="0" hidden="1" customWidth="1"/>
    <col min="36" max="37" width="10.83203125" customWidth="1"/>
    <col min="40" max="41" width="0" hidden="1" customWidth="1"/>
    <col min="44" max="45" width="10.83203125" customWidth="1"/>
    <col min="48" max="49" width="0" hidden="1" customWidth="1"/>
    <col min="50" max="50" width="26" bestFit="1" customWidth="1"/>
    <col min="53" max="53" width="11.6640625" customWidth="1"/>
    <col min="54" max="54" width="8.6640625" customWidth="1"/>
    <col min="55" max="55" width="11.1640625" bestFit="1" customWidth="1"/>
  </cols>
  <sheetData>
    <row r="1" spans="1:49">
      <c r="A1" s="37" t="s">
        <v>17</v>
      </c>
      <c r="B1" s="39" t="s">
        <v>31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 t="s">
        <v>35</v>
      </c>
      <c r="O1" s="38"/>
      <c r="P1" s="38"/>
      <c r="Q1" s="38"/>
      <c r="R1" s="38"/>
      <c r="S1" s="38"/>
      <c r="T1" s="38"/>
      <c r="U1" s="38"/>
      <c r="V1" s="39" t="s">
        <v>36</v>
      </c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8" t="s">
        <v>37</v>
      </c>
      <c r="AI1" s="38"/>
      <c r="AJ1" s="38"/>
      <c r="AK1" s="38"/>
      <c r="AL1" s="38"/>
      <c r="AM1" s="38"/>
      <c r="AN1" s="38"/>
      <c r="AO1" s="38"/>
      <c r="AP1" s="39" t="s">
        <v>41</v>
      </c>
      <c r="AQ1" s="39"/>
      <c r="AR1" s="39"/>
      <c r="AS1" s="39"/>
      <c r="AT1" s="39"/>
      <c r="AU1" s="39"/>
      <c r="AV1" s="39"/>
      <c r="AW1" s="39"/>
    </row>
    <row r="2" spans="1:49">
      <c r="A2" s="37"/>
      <c r="B2" s="36" t="s">
        <v>32</v>
      </c>
      <c r="C2" s="36"/>
      <c r="D2" s="36"/>
      <c r="E2" s="40" t="s">
        <v>33</v>
      </c>
      <c r="F2" s="40"/>
      <c r="G2" s="40"/>
      <c r="H2" s="34" t="s">
        <v>38</v>
      </c>
      <c r="I2" s="34"/>
      <c r="J2" s="34"/>
      <c r="K2" s="37" t="s">
        <v>39</v>
      </c>
      <c r="L2" s="37"/>
      <c r="M2" s="37"/>
      <c r="N2" s="36" t="s">
        <v>32</v>
      </c>
      <c r="O2" s="36"/>
      <c r="P2" s="37" t="s">
        <v>33</v>
      </c>
      <c r="Q2" s="37"/>
      <c r="R2" s="34" t="s">
        <v>38</v>
      </c>
      <c r="S2" s="34"/>
      <c r="T2" s="37" t="s">
        <v>39</v>
      </c>
      <c r="U2" s="37"/>
      <c r="V2" s="36" t="s">
        <v>32</v>
      </c>
      <c r="W2" s="36"/>
      <c r="X2" s="36"/>
      <c r="Y2" s="37" t="s">
        <v>33</v>
      </c>
      <c r="Z2" s="37"/>
      <c r="AA2" s="37"/>
      <c r="AB2" s="34" t="s">
        <v>38</v>
      </c>
      <c r="AC2" s="34"/>
      <c r="AD2" s="34"/>
      <c r="AE2" s="37" t="s">
        <v>39</v>
      </c>
      <c r="AF2" s="37"/>
      <c r="AG2" s="37"/>
      <c r="AH2" s="36" t="s">
        <v>32</v>
      </c>
      <c r="AI2" s="36"/>
      <c r="AJ2" s="37" t="s">
        <v>33</v>
      </c>
      <c r="AK2" s="37"/>
      <c r="AL2" s="34" t="s">
        <v>38</v>
      </c>
      <c r="AM2" s="34"/>
      <c r="AN2" s="37" t="s">
        <v>39</v>
      </c>
      <c r="AO2" s="37"/>
      <c r="AP2" s="36" t="s">
        <v>32</v>
      </c>
      <c r="AQ2" s="36"/>
      <c r="AR2" s="37" t="s">
        <v>33</v>
      </c>
      <c r="AS2" s="37"/>
      <c r="AT2" s="34" t="s">
        <v>38</v>
      </c>
      <c r="AU2" s="34"/>
      <c r="AV2" s="37" t="s">
        <v>39</v>
      </c>
      <c r="AW2" s="37"/>
    </row>
    <row r="3" spans="1:49">
      <c r="A3" s="37"/>
      <c r="B3" s="18" t="s">
        <v>34</v>
      </c>
      <c r="C3" s="18" t="s">
        <v>19</v>
      </c>
      <c r="D3" s="18" t="s">
        <v>40</v>
      </c>
      <c r="E3" s="18" t="s">
        <v>34</v>
      </c>
      <c r="F3" s="18" t="s">
        <v>19</v>
      </c>
      <c r="G3" s="18" t="s">
        <v>40</v>
      </c>
      <c r="H3" s="18" t="s">
        <v>34</v>
      </c>
      <c r="I3" s="18" t="s">
        <v>19</v>
      </c>
      <c r="J3" s="18" t="s">
        <v>40</v>
      </c>
      <c r="K3" t="s">
        <v>34</v>
      </c>
      <c r="L3" t="s">
        <v>19</v>
      </c>
      <c r="M3" t="s">
        <v>40</v>
      </c>
      <c r="N3" s="17" t="s">
        <v>34</v>
      </c>
      <c r="O3" s="17" t="s">
        <v>19</v>
      </c>
      <c r="P3" s="17" t="s">
        <v>34</v>
      </c>
      <c r="Q3" s="17" t="s">
        <v>19</v>
      </c>
      <c r="R3" s="17" t="s">
        <v>34</v>
      </c>
      <c r="S3" s="17" t="s">
        <v>19</v>
      </c>
      <c r="T3" s="5" t="s">
        <v>34</v>
      </c>
      <c r="U3" s="5" t="s">
        <v>19</v>
      </c>
      <c r="V3" s="18" t="s">
        <v>34</v>
      </c>
      <c r="W3" s="18" t="s">
        <v>19</v>
      </c>
      <c r="X3" s="18" t="s">
        <v>40</v>
      </c>
      <c r="Y3" s="18" t="s">
        <v>34</v>
      </c>
      <c r="Z3" s="18" t="s">
        <v>19</v>
      </c>
      <c r="AA3" s="18" t="s">
        <v>40</v>
      </c>
      <c r="AB3" s="18" t="s">
        <v>34</v>
      </c>
      <c r="AC3" s="18" t="s">
        <v>19</v>
      </c>
      <c r="AD3" s="18" t="s">
        <v>40</v>
      </c>
      <c r="AE3" s="5" t="s">
        <v>34</v>
      </c>
      <c r="AF3" s="5" t="s">
        <v>19</v>
      </c>
      <c r="AG3" s="5" t="s">
        <v>40</v>
      </c>
      <c r="AH3" s="17" t="s">
        <v>34</v>
      </c>
      <c r="AI3" s="17" t="s">
        <v>19</v>
      </c>
      <c r="AJ3" s="17" t="s">
        <v>34</v>
      </c>
      <c r="AK3" s="17" t="s">
        <v>19</v>
      </c>
      <c r="AL3" s="17" t="s">
        <v>34</v>
      </c>
      <c r="AM3" s="17" t="s">
        <v>19</v>
      </c>
      <c r="AN3" s="5" t="s">
        <v>34</v>
      </c>
      <c r="AO3" s="5" t="s">
        <v>19</v>
      </c>
      <c r="AP3" s="18" t="s">
        <v>34</v>
      </c>
      <c r="AQ3" s="18" t="s">
        <v>19</v>
      </c>
      <c r="AR3" s="18" t="s">
        <v>34</v>
      </c>
      <c r="AS3" s="18" t="s">
        <v>19</v>
      </c>
      <c r="AT3" s="18" t="s">
        <v>34</v>
      </c>
      <c r="AU3" s="18" t="s">
        <v>19</v>
      </c>
      <c r="AV3" t="s">
        <v>34</v>
      </c>
      <c r="AW3" t="s">
        <v>19</v>
      </c>
    </row>
    <row r="4" spans="1:49" ht="17" hidden="1">
      <c r="A4" t="s">
        <v>0</v>
      </c>
      <c r="B4" s="7">
        <v>12901</v>
      </c>
      <c r="C4" s="7">
        <v>2943</v>
      </c>
      <c r="D4" s="8">
        <f>B4+C4</f>
        <v>15844</v>
      </c>
      <c r="E4" s="24">
        <v>9367</v>
      </c>
      <c r="F4" s="24">
        <v>4345</v>
      </c>
      <c r="G4" s="24">
        <v>13712</v>
      </c>
      <c r="H4" s="6">
        <v>20007</v>
      </c>
      <c r="I4" s="6">
        <v>2671</v>
      </c>
      <c r="J4" s="6">
        <f>H4+I4</f>
        <v>22678</v>
      </c>
      <c r="N4" s="10">
        <v>2768</v>
      </c>
      <c r="O4" s="10">
        <v>11934</v>
      </c>
      <c r="P4" s="19"/>
      <c r="R4" s="11">
        <v>4046.5</v>
      </c>
      <c r="S4" s="11">
        <f>7330.25*2</f>
        <v>14660.5</v>
      </c>
      <c r="V4" s="9">
        <v>35709968</v>
      </c>
      <c r="W4" s="9">
        <v>35121762</v>
      </c>
      <c r="X4" s="9">
        <f>V4+W4</f>
        <v>70831730</v>
      </c>
      <c r="AB4" s="15">
        <f>H4*R4</f>
        <v>80958325.5</v>
      </c>
      <c r="AC4" s="15">
        <f>I4*S4</f>
        <v>39158195.5</v>
      </c>
      <c r="AD4" s="15">
        <f>AB4+AC4</f>
        <v>120116521</v>
      </c>
      <c r="AH4" s="13">
        <v>0.50415213633776834</v>
      </c>
      <c r="AI4" s="14">
        <v>0.4958478636622316</v>
      </c>
      <c r="AL4" s="16">
        <f>AB4/AD4</f>
        <v>0.67399825457815254</v>
      </c>
      <c r="AM4" s="16">
        <f>AC4/AD4</f>
        <v>0.32600174542184751</v>
      </c>
      <c r="AP4" s="13">
        <v>0.81425145165362278</v>
      </c>
      <c r="AQ4" s="14">
        <v>0.18574854834637719</v>
      </c>
      <c r="AR4" s="3">
        <f>E4/G4</f>
        <v>0.68312427071178528</v>
      </c>
      <c r="AS4" s="3">
        <f>F4/G4</f>
        <v>0.31687572928821472</v>
      </c>
      <c r="AT4" s="16">
        <f>H4/J4</f>
        <v>0.88222065437869301</v>
      </c>
      <c r="AU4" s="16">
        <f>I4/J4</f>
        <v>0.117779345621307</v>
      </c>
    </row>
    <row r="5" spans="1:49" ht="16" hidden="1">
      <c r="A5" t="s">
        <v>1</v>
      </c>
      <c r="B5" s="7">
        <v>12987</v>
      </c>
      <c r="C5" s="7">
        <v>2974</v>
      </c>
      <c r="D5" s="8">
        <f t="shared" ref="D5:D20" si="0">B5+C5</f>
        <v>15961</v>
      </c>
      <c r="E5" s="24">
        <v>9493</v>
      </c>
      <c r="F5" s="24">
        <v>4271</v>
      </c>
      <c r="G5" s="24">
        <v>13764</v>
      </c>
      <c r="H5" s="6">
        <v>20568</v>
      </c>
      <c r="I5" s="6">
        <v>2701</v>
      </c>
      <c r="J5" s="6">
        <f t="shared" ref="J5:J20" si="1">H5+I5</f>
        <v>23269</v>
      </c>
      <c r="N5" s="10">
        <v>3277</v>
      </c>
      <c r="O5" s="10">
        <v>13269</v>
      </c>
      <c r="R5" s="11">
        <f>2061.25*2</f>
        <v>4122.5</v>
      </c>
      <c r="S5" s="11">
        <f>7598.25*2</f>
        <v>15196.5</v>
      </c>
      <c r="V5" s="9">
        <v>42558399</v>
      </c>
      <c r="W5" s="9">
        <v>39462006</v>
      </c>
      <c r="X5" s="9">
        <f t="shared" ref="X5:X20" si="2">V5+W5</f>
        <v>82020405</v>
      </c>
      <c r="AB5" s="15">
        <f t="shared" ref="AB5:AB20" si="3">H5*R5</f>
        <v>84791580</v>
      </c>
      <c r="AC5" s="15">
        <f t="shared" ref="AC5:AC20" si="4">I5*S5</f>
        <v>41045746.5</v>
      </c>
      <c r="AD5" s="15">
        <f t="shared" ref="AD5:AD20" si="5">AB5+AC5</f>
        <v>125837326.5</v>
      </c>
      <c r="AH5" s="13">
        <v>0.51887574805318259</v>
      </c>
      <c r="AI5" s="14">
        <v>0.48112425194681741</v>
      </c>
      <c r="AL5" s="16">
        <f t="shared" ref="AL5:AL20" si="6">AB5/AD5</f>
        <v>0.67381898804088147</v>
      </c>
      <c r="AM5" s="16">
        <f t="shared" ref="AM5:AM20" si="7">AC5/AD5</f>
        <v>0.32618101195911853</v>
      </c>
      <c r="AP5" s="13">
        <v>0.81367082263016099</v>
      </c>
      <c r="AQ5" s="14">
        <v>0.18632917736983898</v>
      </c>
      <c r="AR5" s="3">
        <f t="shared" ref="AR5:AR20" si="8">E5/G5</f>
        <v>0.6896977622784074</v>
      </c>
      <c r="AS5" s="3">
        <f t="shared" ref="AS5:AS20" si="9">F5/G5</f>
        <v>0.31030223772159254</v>
      </c>
      <c r="AT5" s="16">
        <f t="shared" ref="AT5:AT20" si="10">H5/J5</f>
        <v>0.8839228157634621</v>
      </c>
      <c r="AU5" s="16">
        <f t="shared" ref="AU5:AU20" si="11">I5/J5</f>
        <v>0.11607718423653789</v>
      </c>
    </row>
    <row r="6" spans="1:49" ht="16" hidden="1">
      <c r="A6" t="s">
        <v>2</v>
      </c>
      <c r="B6" s="7">
        <v>13170</v>
      </c>
      <c r="C6" s="7">
        <v>2974</v>
      </c>
      <c r="D6" s="8">
        <f t="shared" si="0"/>
        <v>16144</v>
      </c>
      <c r="E6" s="24">
        <v>9606</v>
      </c>
      <c r="F6" s="24">
        <v>4199</v>
      </c>
      <c r="G6" s="24">
        <v>13805</v>
      </c>
      <c r="H6" s="6">
        <v>21311</v>
      </c>
      <c r="I6" s="6">
        <v>2524</v>
      </c>
      <c r="J6" s="6">
        <f t="shared" si="1"/>
        <v>23835</v>
      </c>
      <c r="N6" s="10">
        <v>3856</v>
      </c>
      <c r="O6" s="10">
        <v>15140</v>
      </c>
      <c r="R6" s="11">
        <f>2100.45+2235.45</f>
        <v>4335.8999999999996</v>
      </c>
      <c r="S6" s="11">
        <f>8172.45+8542.45</f>
        <v>16714.900000000001</v>
      </c>
      <c r="V6" s="9">
        <v>50783520</v>
      </c>
      <c r="W6" s="9">
        <v>45026360</v>
      </c>
      <c r="X6" s="9">
        <f t="shared" si="2"/>
        <v>95809880</v>
      </c>
      <c r="AB6" s="15">
        <f t="shared" si="3"/>
        <v>92402364.899999991</v>
      </c>
      <c r="AC6" s="15">
        <f t="shared" si="4"/>
        <v>42188407.600000001</v>
      </c>
      <c r="AD6" s="15">
        <f t="shared" si="5"/>
        <v>134590772.5</v>
      </c>
      <c r="AH6" s="13">
        <v>0.5300447093765277</v>
      </c>
      <c r="AI6" s="14">
        <v>0.46995529062347224</v>
      </c>
      <c r="AL6" s="16">
        <f t="shared" si="6"/>
        <v>0.68654309046335249</v>
      </c>
      <c r="AM6" s="16">
        <f t="shared" si="7"/>
        <v>0.31345690953664745</v>
      </c>
      <c r="AP6" s="13">
        <v>0.81578295341922691</v>
      </c>
      <c r="AQ6" s="14">
        <v>0.18421704658077304</v>
      </c>
      <c r="AR6" s="3">
        <f t="shared" si="8"/>
        <v>0.69583484244838822</v>
      </c>
      <c r="AS6" s="3">
        <f t="shared" si="9"/>
        <v>0.30416515755161172</v>
      </c>
      <c r="AT6" s="16">
        <f t="shared" si="10"/>
        <v>0.89410530732116633</v>
      </c>
      <c r="AU6" s="16">
        <f t="shared" si="11"/>
        <v>0.10589469267883365</v>
      </c>
    </row>
    <row r="7" spans="1:49" ht="16" hidden="1">
      <c r="A7" t="s">
        <v>3</v>
      </c>
      <c r="B7" s="7">
        <v>13496</v>
      </c>
      <c r="C7" s="7">
        <v>3029</v>
      </c>
      <c r="D7" s="8">
        <f t="shared" si="0"/>
        <v>16525</v>
      </c>
      <c r="E7" s="24">
        <v>9543</v>
      </c>
      <c r="F7" s="24">
        <v>4286</v>
      </c>
      <c r="G7" s="24">
        <v>13829</v>
      </c>
      <c r="H7" s="6">
        <v>20801</v>
      </c>
      <c r="I7" s="6">
        <v>2405</v>
      </c>
      <c r="J7" s="6">
        <f t="shared" si="1"/>
        <v>23206</v>
      </c>
      <c r="N7" s="10">
        <v>4072</v>
      </c>
      <c r="O7" s="10">
        <v>15920</v>
      </c>
      <c r="R7" s="11">
        <v>5857.9</v>
      </c>
      <c r="S7" s="11">
        <v>20067.900000000001</v>
      </c>
      <c r="V7" s="9">
        <v>54955712</v>
      </c>
      <c r="W7" s="9">
        <v>48221680</v>
      </c>
      <c r="X7" s="9">
        <f t="shared" si="2"/>
        <v>103177392</v>
      </c>
      <c r="AB7" s="15">
        <f t="shared" si="3"/>
        <v>121850177.89999999</v>
      </c>
      <c r="AC7" s="15">
        <f t="shared" si="4"/>
        <v>48263299.5</v>
      </c>
      <c r="AD7" s="15">
        <f t="shared" si="5"/>
        <v>170113477.39999998</v>
      </c>
      <c r="AH7" s="13">
        <v>0.53263327299453356</v>
      </c>
      <c r="AI7" s="14">
        <v>0.46736672700546644</v>
      </c>
      <c r="AL7" s="16">
        <f t="shared" si="6"/>
        <v>0.71628762025412573</v>
      </c>
      <c r="AM7" s="16">
        <f t="shared" si="7"/>
        <v>0.28371237974587432</v>
      </c>
      <c r="AP7" s="13">
        <v>0.81670196671709527</v>
      </c>
      <c r="AQ7" s="14">
        <v>0.1832980332829047</v>
      </c>
      <c r="AR7" s="3">
        <f t="shared" si="8"/>
        <v>0.69007158869043317</v>
      </c>
      <c r="AS7" s="3">
        <f t="shared" si="9"/>
        <v>0.30992841130956683</v>
      </c>
      <c r="AT7" s="16">
        <f t="shared" si="10"/>
        <v>0.8963630095664914</v>
      </c>
      <c r="AU7" s="16">
        <f t="shared" si="11"/>
        <v>0.10363699043350857</v>
      </c>
    </row>
    <row r="8" spans="1:49" ht="16" hidden="1">
      <c r="A8" t="s">
        <v>4</v>
      </c>
      <c r="B8" s="7">
        <v>13748</v>
      </c>
      <c r="C8" s="7">
        <v>3016</v>
      </c>
      <c r="D8" s="8">
        <f t="shared" si="0"/>
        <v>16764</v>
      </c>
      <c r="E8" s="24">
        <v>9709</v>
      </c>
      <c r="F8" s="24">
        <v>4420</v>
      </c>
      <c r="G8" s="24">
        <v>14129</v>
      </c>
      <c r="H8" s="6">
        <v>20597</v>
      </c>
      <c r="I8" s="6">
        <v>2283</v>
      </c>
      <c r="J8" s="6">
        <f t="shared" si="1"/>
        <v>22880</v>
      </c>
      <c r="N8" s="10">
        <v>4451</v>
      </c>
      <c r="O8" s="10">
        <v>17549</v>
      </c>
      <c r="R8" s="11">
        <f>3364.95*2</f>
        <v>6729.9</v>
      </c>
      <c r="S8" s="11">
        <f>11842.95*2</f>
        <v>23685.9</v>
      </c>
      <c r="V8" s="9">
        <v>61192348</v>
      </c>
      <c r="W8" s="9">
        <v>52927784</v>
      </c>
      <c r="X8" s="9">
        <f t="shared" si="2"/>
        <v>114120132</v>
      </c>
      <c r="AB8" s="15">
        <f t="shared" si="3"/>
        <v>138615750.29999998</v>
      </c>
      <c r="AC8" s="15">
        <f t="shared" si="4"/>
        <v>54074909.700000003</v>
      </c>
      <c r="AD8" s="15">
        <f t="shared" si="5"/>
        <v>192690660</v>
      </c>
      <c r="AH8" s="13">
        <v>0.53620993007614115</v>
      </c>
      <c r="AI8" s="14">
        <v>0.46379006992385885</v>
      </c>
      <c r="AL8" s="16">
        <f t="shared" si="6"/>
        <v>0.71936932646346208</v>
      </c>
      <c r="AM8" s="16">
        <f t="shared" si="7"/>
        <v>0.28063067353653781</v>
      </c>
      <c r="AP8" s="13">
        <v>0.82009067048437123</v>
      </c>
      <c r="AQ8" s="14">
        <v>0.17990932951562874</v>
      </c>
      <c r="AR8" s="3">
        <f t="shared" si="8"/>
        <v>0.68716823554391682</v>
      </c>
      <c r="AS8" s="3">
        <f t="shared" si="9"/>
        <v>0.31283176445608324</v>
      </c>
      <c r="AT8" s="16">
        <f t="shared" si="10"/>
        <v>0.90021853146853148</v>
      </c>
      <c r="AU8" s="16">
        <f t="shared" si="11"/>
        <v>9.9781468531468534E-2</v>
      </c>
    </row>
    <row r="9" spans="1:49" ht="16">
      <c r="A9" t="s">
        <v>5</v>
      </c>
      <c r="B9" s="7">
        <v>14131</v>
      </c>
      <c r="C9" s="7">
        <v>2993</v>
      </c>
      <c r="D9" s="8">
        <f t="shared" si="0"/>
        <v>17124</v>
      </c>
      <c r="E9" s="24">
        <v>9987</v>
      </c>
      <c r="F9" s="24">
        <v>4226</v>
      </c>
      <c r="G9" s="24">
        <v>14213</v>
      </c>
      <c r="H9" s="6">
        <v>21261</v>
      </c>
      <c r="I9" s="6">
        <v>2221</v>
      </c>
      <c r="J9" s="6">
        <f t="shared" si="1"/>
        <v>23482</v>
      </c>
      <c r="N9" s="10">
        <v>4613</v>
      </c>
      <c r="O9" s="10">
        <v>18411</v>
      </c>
      <c r="P9" s="22">
        <v>7180</v>
      </c>
      <c r="Q9" s="23">
        <v>24100</v>
      </c>
      <c r="R9" s="11">
        <f>3716.95*2</f>
        <v>7433.9</v>
      </c>
      <c r="S9" s="11">
        <f>12626.95*2</f>
        <v>25253.9</v>
      </c>
      <c r="V9" s="9">
        <v>65186303</v>
      </c>
      <c r="W9" s="9">
        <v>55104123</v>
      </c>
      <c r="X9" s="9">
        <f t="shared" si="2"/>
        <v>120290426</v>
      </c>
      <c r="Y9">
        <f>E9*P9</f>
        <v>71706660</v>
      </c>
      <c r="Z9">
        <f>F9*Q9</f>
        <v>101846600</v>
      </c>
      <c r="AA9">
        <f>Y9+Z9</f>
        <v>173553260</v>
      </c>
      <c r="AB9" s="15">
        <f t="shared" si="3"/>
        <v>158052147.90000001</v>
      </c>
      <c r="AC9" s="15">
        <f t="shared" si="4"/>
        <v>56088911.900000006</v>
      </c>
      <c r="AD9" s="15">
        <f t="shared" si="5"/>
        <v>214141059.80000001</v>
      </c>
      <c r="AH9" s="13">
        <v>0.54190765772165439</v>
      </c>
      <c r="AI9" s="14">
        <v>0.45809234227834555</v>
      </c>
      <c r="AJ9" s="3">
        <f>Y9/AA9</f>
        <v>0.41316803844537409</v>
      </c>
      <c r="AK9" s="3">
        <f>Z9/AA9</f>
        <v>0.58683196155462591</v>
      </c>
      <c r="AL9" s="16">
        <f t="shared" si="6"/>
        <v>0.73807493083117726</v>
      </c>
      <c r="AM9" s="16">
        <f t="shared" si="7"/>
        <v>0.26192506916882274</v>
      </c>
      <c r="AP9" s="13">
        <v>0.8252160710114459</v>
      </c>
      <c r="AQ9" s="14">
        <v>0.17478392898855408</v>
      </c>
      <c r="AR9" s="3">
        <f t="shared" si="8"/>
        <v>0.70266657285583622</v>
      </c>
      <c r="AS9" s="3">
        <f t="shared" si="9"/>
        <v>0.29733342714416378</v>
      </c>
      <c r="AT9" s="16">
        <f t="shared" si="10"/>
        <v>0.90541691508389399</v>
      </c>
      <c r="AU9" s="16">
        <f t="shared" si="11"/>
        <v>9.4583084916105953E-2</v>
      </c>
    </row>
    <row r="10" spans="1:49">
      <c r="A10" t="s">
        <v>6</v>
      </c>
      <c r="B10" s="7">
        <v>14513</v>
      </c>
      <c r="C10" s="7">
        <v>3115</v>
      </c>
      <c r="D10" s="8">
        <f t="shared" si="0"/>
        <v>17628</v>
      </c>
      <c r="E10" s="21">
        <v>9808</v>
      </c>
      <c r="F10" s="21">
        <v>4868</v>
      </c>
      <c r="G10" s="21">
        <v>14676</v>
      </c>
      <c r="H10" s="6">
        <v>21763</v>
      </c>
      <c r="I10" s="6">
        <v>2100</v>
      </c>
      <c r="J10" s="6">
        <f t="shared" si="1"/>
        <v>23863</v>
      </c>
      <c r="N10" s="10">
        <v>5033</v>
      </c>
      <c r="O10" s="10">
        <v>19681</v>
      </c>
      <c r="P10" s="22">
        <v>7845</v>
      </c>
      <c r="Q10" s="22">
        <v>25945</v>
      </c>
      <c r="R10" s="11">
        <f>3899.75*2</f>
        <v>7799.5</v>
      </c>
      <c r="S10" s="11">
        <f>13241.75*2</f>
        <v>26483.5</v>
      </c>
      <c r="V10" s="9">
        <v>73043929</v>
      </c>
      <c r="W10" s="9">
        <v>61306315</v>
      </c>
      <c r="X10" s="9">
        <f t="shared" si="2"/>
        <v>134350244</v>
      </c>
      <c r="Y10">
        <f t="shared" ref="Y10:Y20" si="12">E10*P10</f>
        <v>76943760</v>
      </c>
      <c r="Z10">
        <f t="shared" ref="Z10:Z20" si="13">F10*Q10</f>
        <v>126300260</v>
      </c>
      <c r="AA10">
        <f t="shared" ref="AA10:AA20" si="14">Y10+Z10</f>
        <v>203244020</v>
      </c>
      <c r="AB10" s="15">
        <f t="shared" si="3"/>
        <v>169740518.5</v>
      </c>
      <c r="AC10" s="15">
        <f t="shared" si="4"/>
        <v>55615350</v>
      </c>
      <c r="AD10" s="15">
        <f t="shared" si="5"/>
        <v>225355868.5</v>
      </c>
      <c r="AH10" s="13">
        <v>0.54368289052009455</v>
      </c>
      <c r="AI10" s="14">
        <v>0.45631710947990539</v>
      </c>
      <c r="AJ10" s="3">
        <f t="shared" ref="AJ10:AJ20" si="15">Y10/AA10</f>
        <v>0.37857822335928998</v>
      </c>
      <c r="AK10" s="3">
        <f t="shared" ref="AK10:AK19" si="16">Z10/AA10</f>
        <v>0.62142177664070997</v>
      </c>
      <c r="AL10" s="16">
        <f t="shared" si="6"/>
        <v>0.75321099747619835</v>
      </c>
      <c r="AM10" s="16">
        <f t="shared" si="7"/>
        <v>0.24678900252380159</v>
      </c>
      <c r="AP10" s="13">
        <v>0.82329248922169274</v>
      </c>
      <c r="AQ10" s="14">
        <v>0.17670751077830724</v>
      </c>
      <c r="AR10" s="3">
        <f t="shared" si="8"/>
        <v>0.66830198964295451</v>
      </c>
      <c r="AS10" s="3">
        <f t="shared" si="9"/>
        <v>0.33169801035704549</v>
      </c>
      <c r="AT10" s="16">
        <f t="shared" si="10"/>
        <v>0.91199765327075388</v>
      </c>
      <c r="AU10" s="16">
        <f t="shared" si="11"/>
        <v>8.8002346729246117E-2</v>
      </c>
    </row>
    <row r="11" spans="1:49">
      <c r="A11" t="s">
        <v>7</v>
      </c>
      <c r="B11" s="7">
        <v>14766</v>
      </c>
      <c r="C11" s="7">
        <v>3129</v>
      </c>
      <c r="D11" s="8">
        <f t="shared" si="0"/>
        <v>17895</v>
      </c>
      <c r="E11" s="21">
        <v>10111</v>
      </c>
      <c r="F11" s="21">
        <v>4967</v>
      </c>
      <c r="G11" s="21">
        <v>15078</v>
      </c>
      <c r="H11" s="6">
        <v>22485</v>
      </c>
      <c r="I11" s="6">
        <v>2151</v>
      </c>
      <c r="J11" s="6">
        <f t="shared" si="1"/>
        <v>24636</v>
      </c>
      <c r="N11" s="10">
        <v>5340</v>
      </c>
      <c r="O11" s="10">
        <v>20988</v>
      </c>
      <c r="P11" s="22">
        <v>8500</v>
      </c>
      <c r="Q11" s="22">
        <v>27750</v>
      </c>
      <c r="R11" s="11">
        <f>4192.25+4190.75</f>
        <v>8383</v>
      </c>
      <c r="S11" s="11">
        <f>14002.25+14000.75</f>
        <v>28003</v>
      </c>
      <c r="V11" s="9">
        <v>78850440</v>
      </c>
      <c r="W11" s="9">
        <v>65671452</v>
      </c>
      <c r="X11" s="9">
        <f t="shared" si="2"/>
        <v>144521892</v>
      </c>
      <c r="Y11">
        <f t="shared" si="12"/>
        <v>85943500</v>
      </c>
      <c r="Z11">
        <f t="shared" si="13"/>
        <v>137834250</v>
      </c>
      <c r="AA11">
        <f t="shared" si="14"/>
        <v>223777750</v>
      </c>
      <c r="AB11" s="15">
        <f t="shared" si="3"/>
        <v>188491755</v>
      </c>
      <c r="AC11" s="15">
        <f t="shared" si="4"/>
        <v>60234453</v>
      </c>
      <c r="AD11" s="15">
        <f t="shared" si="5"/>
        <v>248726208</v>
      </c>
      <c r="AH11" s="13">
        <v>0.54559512686147227</v>
      </c>
      <c r="AI11" s="14">
        <v>0.45440487313852768</v>
      </c>
      <c r="AJ11" s="3">
        <f t="shared" si="15"/>
        <v>0.38405739623353974</v>
      </c>
      <c r="AK11" s="3">
        <f t="shared" si="16"/>
        <v>0.61594260376646026</v>
      </c>
      <c r="AL11" s="16">
        <f t="shared" si="6"/>
        <v>0.75782828241405109</v>
      </c>
      <c r="AM11" s="16">
        <f t="shared" si="7"/>
        <v>0.24217171758594896</v>
      </c>
      <c r="AP11" s="13">
        <v>0.82514668901927912</v>
      </c>
      <c r="AQ11" s="14">
        <v>0.17485331098072088</v>
      </c>
      <c r="AR11" s="3">
        <f t="shared" si="8"/>
        <v>0.67057965247380291</v>
      </c>
      <c r="AS11" s="3">
        <f t="shared" si="9"/>
        <v>0.32942034752619709</v>
      </c>
      <c r="AT11" s="16">
        <f t="shared" si="10"/>
        <v>0.91268874817340473</v>
      </c>
      <c r="AU11" s="16">
        <f t="shared" si="11"/>
        <v>8.7311251826595229E-2</v>
      </c>
    </row>
    <row r="12" spans="1:49">
      <c r="A12" t="s">
        <v>8</v>
      </c>
      <c r="B12" s="7">
        <v>14838</v>
      </c>
      <c r="C12" s="7">
        <v>3143</v>
      </c>
      <c r="D12" s="8">
        <f t="shared" si="0"/>
        <v>17981</v>
      </c>
      <c r="E12" s="21">
        <v>10134</v>
      </c>
      <c r="F12" s="21">
        <v>5073</v>
      </c>
      <c r="G12" s="21">
        <v>15207</v>
      </c>
      <c r="H12" s="6">
        <v>22827</v>
      </c>
      <c r="I12" s="6">
        <v>2324</v>
      </c>
      <c r="J12" s="6">
        <f t="shared" si="1"/>
        <v>25151</v>
      </c>
      <c r="N12" s="10">
        <v>5397</v>
      </c>
      <c r="O12" s="10">
        <v>22295</v>
      </c>
      <c r="P12" s="21">
        <v>9498</v>
      </c>
      <c r="Q12" s="21">
        <v>29798</v>
      </c>
      <c r="R12" s="11">
        <f>4465.75*2</f>
        <v>8931.5</v>
      </c>
      <c r="S12" s="11">
        <f>14769.75*2</f>
        <v>29539.5</v>
      </c>
      <c r="V12" s="9">
        <v>80080686</v>
      </c>
      <c r="W12" s="9">
        <v>70073185</v>
      </c>
      <c r="X12" s="9">
        <f t="shared" si="2"/>
        <v>150153871</v>
      </c>
      <c r="Y12">
        <f t="shared" si="12"/>
        <v>96252732</v>
      </c>
      <c r="Z12">
        <f t="shared" si="13"/>
        <v>151165254</v>
      </c>
      <c r="AA12">
        <f t="shared" si="14"/>
        <v>247417986</v>
      </c>
      <c r="AB12" s="15">
        <f t="shared" si="3"/>
        <v>203879350.5</v>
      </c>
      <c r="AC12" s="15">
        <f t="shared" si="4"/>
        <v>68649798</v>
      </c>
      <c r="AD12" s="15">
        <f t="shared" si="5"/>
        <v>272529148.5</v>
      </c>
      <c r="AH12" s="13">
        <v>0.53332415252884158</v>
      </c>
      <c r="AI12" s="14">
        <v>0.46667584747115842</v>
      </c>
      <c r="AJ12" s="3">
        <f t="shared" si="15"/>
        <v>0.3890288396414317</v>
      </c>
      <c r="AK12" s="3">
        <f t="shared" si="16"/>
        <v>0.61097116035856824</v>
      </c>
      <c r="AL12" s="16">
        <f t="shared" si="6"/>
        <v>0.74810108064459024</v>
      </c>
      <c r="AM12" s="16">
        <f t="shared" si="7"/>
        <v>0.25189891935540981</v>
      </c>
      <c r="AP12" s="13">
        <v>0.82520438240364835</v>
      </c>
      <c r="AQ12" s="14">
        <v>0.1747956175963517</v>
      </c>
      <c r="AR12" s="3">
        <f t="shared" si="8"/>
        <v>0.66640362990727953</v>
      </c>
      <c r="AS12" s="3">
        <f t="shared" si="9"/>
        <v>0.33359637009272047</v>
      </c>
      <c r="AT12" s="16">
        <f t="shared" si="10"/>
        <v>0.90759810743111602</v>
      </c>
      <c r="AU12" s="16">
        <f t="shared" si="11"/>
        <v>9.2401892568883939E-2</v>
      </c>
    </row>
    <row r="13" spans="1:49">
      <c r="A13" t="s">
        <v>9</v>
      </c>
      <c r="B13" s="7">
        <v>15111</v>
      </c>
      <c r="C13" s="7">
        <v>3468</v>
      </c>
      <c r="D13" s="8">
        <f t="shared" si="0"/>
        <v>18579</v>
      </c>
      <c r="E13" s="21">
        <v>10198</v>
      </c>
      <c r="F13" s="21">
        <v>5278</v>
      </c>
      <c r="G13" s="21">
        <v>15476</v>
      </c>
      <c r="H13" s="6">
        <v>22940</v>
      </c>
      <c r="I13" s="6">
        <v>2590</v>
      </c>
      <c r="J13" s="6">
        <f t="shared" si="1"/>
        <v>25530</v>
      </c>
      <c r="N13" s="10">
        <v>5625</v>
      </c>
      <c r="O13" s="10">
        <v>23513</v>
      </c>
      <c r="P13" s="21">
        <v>9880</v>
      </c>
      <c r="Q13" s="21">
        <v>31880</v>
      </c>
      <c r="R13" s="6">
        <f>4874.25+5459.25</f>
        <v>10333.5</v>
      </c>
      <c r="S13" s="6">
        <f>16208.75+16841.75</f>
        <v>33050.5</v>
      </c>
      <c r="V13" s="9">
        <v>84999375</v>
      </c>
      <c r="W13" s="9">
        <v>81543084</v>
      </c>
      <c r="X13" s="9">
        <f t="shared" si="2"/>
        <v>166542459</v>
      </c>
      <c r="Y13">
        <f t="shared" si="12"/>
        <v>100756240</v>
      </c>
      <c r="Z13">
        <f t="shared" si="13"/>
        <v>168262640</v>
      </c>
      <c r="AA13">
        <f t="shared" si="14"/>
        <v>269018880</v>
      </c>
      <c r="AB13" s="15">
        <f t="shared" si="3"/>
        <v>237050490</v>
      </c>
      <c r="AC13" s="15">
        <f t="shared" si="4"/>
        <v>85600795</v>
      </c>
      <c r="AD13" s="15">
        <f t="shared" si="5"/>
        <v>322651285</v>
      </c>
      <c r="AH13" s="13">
        <v>0.51037660612420765</v>
      </c>
      <c r="AI13" s="14">
        <v>0.48962339387579235</v>
      </c>
      <c r="AJ13" s="3">
        <f t="shared" si="15"/>
        <v>0.37453222613966725</v>
      </c>
      <c r="AK13" s="3">
        <f t="shared" si="16"/>
        <v>0.62546777386033281</v>
      </c>
      <c r="AL13" s="16">
        <f t="shared" si="6"/>
        <v>0.73469563277889938</v>
      </c>
      <c r="AM13" s="16">
        <f t="shared" si="7"/>
        <v>0.26530436722110062</v>
      </c>
      <c r="AP13" s="13">
        <v>0.81333763927014369</v>
      </c>
      <c r="AQ13" s="14">
        <v>0.18666236072985629</v>
      </c>
      <c r="AR13" s="3">
        <f t="shared" si="8"/>
        <v>0.65895580253295427</v>
      </c>
      <c r="AS13" s="3">
        <f t="shared" si="9"/>
        <v>0.34104419746704573</v>
      </c>
      <c r="AT13" s="16">
        <f t="shared" si="10"/>
        <v>0.89855072463768115</v>
      </c>
      <c r="AU13" s="16">
        <f t="shared" si="11"/>
        <v>0.10144927536231885</v>
      </c>
    </row>
    <row r="14" spans="1:49">
      <c r="A14" t="s">
        <v>10</v>
      </c>
      <c r="B14" s="7">
        <v>14893</v>
      </c>
      <c r="C14" s="7">
        <v>3537</v>
      </c>
      <c r="D14" s="8">
        <f t="shared" si="0"/>
        <v>18430</v>
      </c>
      <c r="E14" s="21">
        <v>10370</v>
      </c>
      <c r="F14" s="21">
        <v>5225</v>
      </c>
      <c r="G14" s="21">
        <v>15595</v>
      </c>
      <c r="H14" s="6">
        <v>22305</v>
      </c>
      <c r="I14" s="6">
        <v>3235</v>
      </c>
      <c r="J14" s="6">
        <f t="shared" si="1"/>
        <v>25540</v>
      </c>
      <c r="N14" s="10">
        <v>6665</v>
      </c>
      <c r="O14" s="10">
        <v>25280</v>
      </c>
      <c r="P14" s="21">
        <v>10836</v>
      </c>
      <c r="Q14" s="21">
        <v>33782</v>
      </c>
      <c r="R14" s="6">
        <f>6230.75*2</f>
        <v>12461.5</v>
      </c>
      <c r="S14" s="6">
        <f>17670.25*2</f>
        <v>35340.5</v>
      </c>
      <c r="V14" s="9">
        <v>99261845</v>
      </c>
      <c r="W14" s="9">
        <v>89415360</v>
      </c>
      <c r="X14" s="9">
        <f t="shared" si="2"/>
        <v>188677205</v>
      </c>
      <c r="Y14">
        <f t="shared" si="12"/>
        <v>112369320</v>
      </c>
      <c r="Z14">
        <f t="shared" si="13"/>
        <v>176510950</v>
      </c>
      <c r="AA14">
        <f t="shared" si="14"/>
        <v>288880270</v>
      </c>
      <c r="AB14" s="15">
        <f t="shared" si="3"/>
        <v>277953757.5</v>
      </c>
      <c r="AC14" s="15">
        <f t="shared" si="4"/>
        <v>114326517.5</v>
      </c>
      <c r="AD14" s="15">
        <f t="shared" si="5"/>
        <v>392280275</v>
      </c>
      <c r="AH14" s="13">
        <v>0.52609346741170993</v>
      </c>
      <c r="AI14" s="14">
        <v>0.47390653258829013</v>
      </c>
      <c r="AJ14" s="3">
        <f t="shared" si="15"/>
        <v>0.38898232821507678</v>
      </c>
      <c r="AK14" s="3">
        <f t="shared" si="16"/>
        <v>0.61101767178492317</v>
      </c>
      <c r="AL14" s="16">
        <f t="shared" si="6"/>
        <v>0.70855909719141497</v>
      </c>
      <c r="AM14" s="16">
        <f t="shared" si="7"/>
        <v>0.29144090280858503</v>
      </c>
      <c r="AP14" s="13">
        <v>0.80808464460119367</v>
      </c>
      <c r="AQ14" s="14">
        <v>0.1919153553988063</v>
      </c>
      <c r="AR14" s="3">
        <f t="shared" si="8"/>
        <v>0.6649567168964412</v>
      </c>
      <c r="AS14" s="3">
        <f t="shared" si="9"/>
        <v>0.33504328310355885</v>
      </c>
      <c r="AT14" s="16">
        <f t="shared" si="10"/>
        <v>0.87333594361785438</v>
      </c>
      <c r="AU14" s="16">
        <f t="shared" si="11"/>
        <v>0.12666405638214565</v>
      </c>
    </row>
    <row r="15" spans="1:49">
      <c r="A15" t="s">
        <v>11</v>
      </c>
      <c r="B15" s="7">
        <v>14901</v>
      </c>
      <c r="C15" s="7">
        <v>3602</v>
      </c>
      <c r="D15" s="8">
        <f t="shared" si="0"/>
        <v>18503</v>
      </c>
      <c r="E15" s="21">
        <v>10592</v>
      </c>
      <c r="F15" s="21">
        <v>5170</v>
      </c>
      <c r="G15" s="21">
        <v>15762</v>
      </c>
      <c r="H15" s="6">
        <v>21517</v>
      </c>
      <c r="I15" s="6">
        <v>4368</v>
      </c>
      <c r="J15" s="6">
        <f t="shared" si="1"/>
        <v>25885</v>
      </c>
      <c r="N15" s="10">
        <v>7009</v>
      </c>
      <c r="O15" s="10">
        <v>26834</v>
      </c>
      <c r="P15" s="21">
        <v>11794</v>
      </c>
      <c r="Q15" s="21">
        <v>36788</v>
      </c>
      <c r="R15" s="12">
        <f>7230.25*2</f>
        <v>14460.5</v>
      </c>
      <c r="S15" s="6">
        <f>18669.25*2</f>
        <v>37338.5</v>
      </c>
      <c r="V15" s="9">
        <v>104441109</v>
      </c>
      <c r="W15" s="9">
        <v>96656068</v>
      </c>
      <c r="X15" s="9">
        <f t="shared" si="2"/>
        <v>201097177</v>
      </c>
      <c r="Y15">
        <f t="shared" si="12"/>
        <v>124922048</v>
      </c>
      <c r="Z15">
        <f t="shared" si="13"/>
        <v>190193960</v>
      </c>
      <c r="AA15">
        <f t="shared" si="14"/>
        <v>315116008</v>
      </c>
      <c r="AB15" s="15">
        <f t="shared" si="3"/>
        <v>311146578.5</v>
      </c>
      <c r="AC15" s="15">
        <f t="shared" si="4"/>
        <v>163094568</v>
      </c>
      <c r="AD15" s="15">
        <f t="shared" si="5"/>
        <v>474241146.5</v>
      </c>
      <c r="AH15" s="13">
        <v>0.51935641543093369</v>
      </c>
      <c r="AI15" s="14">
        <v>0.48064358456906631</v>
      </c>
      <c r="AJ15" s="3">
        <f t="shared" si="15"/>
        <v>0.39643193245834724</v>
      </c>
      <c r="AK15" s="3">
        <f t="shared" si="16"/>
        <v>0.60356806754165282</v>
      </c>
      <c r="AL15" s="16">
        <f t="shared" si="6"/>
        <v>0.65609359456961414</v>
      </c>
      <c r="AM15" s="16">
        <f t="shared" si="7"/>
        <v>0.34390640543038581</v>
      </c>
      <c r="AP15" s="13">
        <v>0.8053288655893639</v>
      </c>
      <c r="AQ15" s="14">
        <v>0.1946711344106361</v>
      </c>
      <c r="AR15" s="3">
        <f t="shared" si="8"/>
        <v>0.67199593960157344</v>
      </c>
      <c r="AS15" s="3">
        <f t="shared" si="9"/>
        <v>0.32800406039842661</v>
      </c>
      <c r="AT15" s="16">
        <f t="shared" si="10"/>
        <v>0.83125362178868067</v>
      </c>
      <c r="AU15" s="16">
        <f t="shared" si="11"/>
        <v>0.1687463782113193</v>
      </c>
    </row>
    <row r="16" spans="1:49">
      <c r="A16" t="s">
        <v>12</v>
      </c>
      <c r="B16" s="7">
        <v>14838</v>
      </c>
      <c r="C16" s="7">
        <v>3532</v>
      </c>
      <c r="D16" s="8">
        <f t="shared" si="0"/>
        <v>18370</v>
      </c>
      <c r="E16" s="21">
        <v>10518</v>
      </c>
      <c r="F16" s="21">
        <v>5304</v>
      </c>
      <c r="G16" s="21">
        <v>15822</v>
      </c>
      <c r="H16" s="6">
        <v>20827</v>
      </c>
      <c r="I16" s="6">
        <v>4947</v>
      </c>
      <c r="J16" s="6">
        <f t="shared" si="1"/>
        <v>25774</v>
      </c>
      <c r="N16" s="10">
        <v>7690</v>
      </c>
      <c r="O16" s="10">
        <v>28442</v>
      </c>
      <c r="P16" s="21">
        <v>12224</v>
      </c>
      <c r="Q16" s="21">
        <v>38236</v>
      </c>
      <c r="R16" s="6">
        <f>7492.75*2</f>
        <v>14985.5</v>
      </c>
      <c r="S16" s="6">
        <f>18931.75*2</f>
        <v>37863.5</v>
      </c>
      <c r="V16" s="9">
        <v>114104220</v>
      </c>
      <c r="W16" s="9">
        <v>100457144</v>
      </c>
      <c r="X16" s="9">
        <f t="shared" si="2"/>
        <v>214561364</v>
      </c>
      <c r="Y16">
        <f t="shared" si="12"/>
        <v>128572032</v>
      </c>
      <c r="Z16">
        <f t="shared" si="13"/>
        <v>202803744</v>
      </c>
      <c r="AA16">
        <f t="shared" si="14"/>
        <v>331375776</v>
      </c>
      <c r="AB16" s="15">
        <f t="shared" si="3"/>
        <v>312103008.5</v>
      </c>
      <c r="AC16" s="15">
        <f t="shared" si="4"/>
        <v>187310734.5</v>
      </c>
      <c r="AD16" s="15">
        <f t="shared" si="5"/>
        <v>499413743</v>
      </c>
      <c r="AH16" s="13">
        <v>0.53180226799825903</v>
      </c>
      <c r="AI16" s="14">
        <v>0.46819773200174103</v>
      </c>
      <c r="AJ16" s="3">
        <f t="shared" si="15"/>
        <v>0.38799466138405964</v>
      </c>
      <c r="AK16" s="3">
        <f t="shared" si="16"/>
        <v>0.61200533861594031</v>
      </c>
      <c r="AL16" s="16">
        <f t="shared" si="6"/>
        <v>0.62493876645280866</v>
      </c>
      <c r="AM16" s="16">
        <f t="shared" si="7"/>
        <v>0.37506123354719134</v>
      </c>
      <c r="AP16" s="13">
        <v>0.80772999455634187</v>
      </c>
      <c r="AQ16" s="14">
        <v>0.19227000544365813</v>
      </c>
      <c r="AR16" s="3">
        <f t="shared" si="8"/>
        <v>0.66477057262040196</v>
      </c>
      <c r="AS16" s="3">
        <f t="shared" si="9"/>
        <v>0.33522942737959804</v>
      </c>
      <c r="AT16" s="16">
        <f t="shared" si="10"/>
        <v>0.80806238845348022</v>
      </c>
      <c r="AU16" s="16">
        <f t="shared" si="11"/>
        <v>0.19193761154651975</v>
      </c>
    </row>
    <row r="17" spans="1:57">
      <c r="A17" t="s">
        <v>13</v>
      </c>
      <c r="B17" s="7">
        <v>14808</v>
      </c>
      <c r="C17" s="7">
        <v>3542</v>
      </c>
      <c r="D17" s="8">
        <f t="shared" si="0"/>
        <v>18350</v>
      </c>
      <c r="E17" s="21">
        <v>10754</v>
      </c>
      <c r="F17" s="21">
        <v>5332</v>
      </c>
      <c r="G17" s="21">
        <v>16086</v>
      </c>
      <c r="H17" s="6">
        <v>19885</v>
      </c>
      <c r="I17" s="6">
        <v>6066</v>
      </c>
      <c r="J17" s="6">
        <f t="shared" si="1"/>
        <v>25951</v>
      </c>
      <c r="N17" s="10">
        <v>8340</v>
      </c>
      <c r="O17" s="10">
        <v>30122</v>
      </c>
      <c r="P17" s="21">
        <v>12676</v>
      </c>
      <c r="Q17" s="21">
        <v>40062</v>
      </c>
      <c r="R17" s="6">
        <f>7610.75*2</f>
        <v>15221.5</v>
      </c>
      <c r="S17" s="6">
        <f>19049.75*2</f>
        <v>38099.5</v>
      </c>
      <c r="V17" s="9">
        <v>123498720</v>
      </c>
      <c r="W17" s="9">
        <v>106692124</v>
      </c>
      <c r="X17" s="9">
        <f t="shared" si="2"/>
        <v>230190844</v>
      </c>
      <c r="Y17">
        <f t="shared" si="12"/>
        <v>136317704</v>
      </c>
      <c r="Z17">
        <f t="shared" si="13"/>
        <v>213610584</v>
      </c>
      <c r="AA17">
        <f t="shared" si="14"/>
        <v>349928288</v>
      </c>
      <c r="AB17" s="15">
        <f t="shared" si="3"/>
        <v>302679527.5</v>
      </c>
      <c r="AC17" s="15">
        <f t="shared" si="4"/>
        <v>231111567</v>
      </c>
      <c r="AD17" s="15">
        <f t="shared" si="5"/>
        <v>533791094.5</v>
      </c>
      <c r="AH17" s="13">
        <v>0.53650578734573817</v>
      </c>
      <c r="AI17" s="14">
        <v>0.46349421265426177</v>
      </c>
      <c r="AJ17" s="3">
        <f t="shared" si="15"/>
        <v>0.38955897157991409</v>
      </c>
      <c r="AK17" s="3">
        <f t="shared" si="16"/>
        <v>0.61044102842008585</v>
      </c>
      <c r="AL17" s="16">
        <f t="shared" si="6"/>
        <v>0.56703742460057094</v>
      </c>
      <c r="AM17" s="16">
        <f t="shared" si="7"/>
        <v>0.43296257539942906</v>
      </c>
      <c r="AP17" s="13">
        <v>0.80697547683923709</v>
      </c>
      <c r="AQ17" s="14">
        <v>0.19302452316076293</v>
      </c>
      <c r="AR17" s="3">
        <f t="shared" si="8"/>
        <v>0.66853164242198182</v>
      </c>
      <c r="AS17" s="3">
        <f t="shared" si="9"/>
        <v>0.33146835757801818</v>
      </c>
      <c r="AT17" s="16">
        <f t="shared" si="10"/>
        <v>0.76625178220492463</v>
      </c>
      <c r="AU17" s="16">
        <f t="shared" si="11"/>
        <v>0.23374821779507535</v>
      </c>
    </row>
    <row r="18" spans="1:57">
      <c r="A18" t="s">
        <v>14</v>
      </c>
      <c r="B18" s="7">
        <v>14871</v>
      </c>
      <c r="C18" s="7">
        <v>3544</v>
      </c>
      <c r="D18" s="8">
        <f t="shared" si="0"/>
        <v>18415</v>
      </c>
      <c r="E18" s="21">
        <v>11021</v>
      </c>
      <c r="F18" s="21">
        <v>5462</v>
      </c>
      <c r="G18" s="21">
        <v>16483</v>
      </c>
      <c r="H18" s="6">
        <v>20572</v>
      </c>
      <c r="I18" s="6">
        <v>6554</v>
      </c>
      <c r="J18" s="6">
        <f t="shared" si="1"/>
        <v>27126</v>
      </c>
      <c r="N18" s="10">
        <v>8346</v>
      </c>
      <c r="O18" s="10">
        <v>33687</v>
      </c>
      <c r="P18" s="21">
        <v>13216</v>
      </c>
      <c r="Q18" s="21">
        <v>42402</v>
      </c>
      <c r="R18" s="6">
        <f>7755.75*2</f>
        <v>15511.5</v>
      </c>
      <c r="S18" s="6">
        <f>19194.75*2</f>
        <v>38389.5</v>
      </c>
      <c r="V18" s="9">
        <v>124113366</v>
      </c>
      <c r="W18" s="9">
        <v>119386728</v>
      </c>
      <c r="X18" s="9">
        <f t="shared" si="2"/>
        <v>243500094</v>
      </c>
      <c r="Y18">
        <f t="shared" si="12"/>
        <v>145653536</v>
      </c>
      <c r="Z18">
        <f t="shared" si="13"/>
        <v>231599724</v>
      </c>
      <c r="AA18">
        <f t="shared" si="14"/>
        <v>377253260</v>
      </c>
      <c r="AB18" s="15">
        <f t="shared" si="3"/>
        <v>319102578</v>
      </c>
      <c r="AC18" s="15">
        <f t="shared" si="4"/>
        <v>251604783</v>
      </c>
      <c r="AD18" s="15">
        <f t="shared" si="5"/>
        <v>570707361</v>
      </c>
      <c r="AH18" s="13">
        <v>0.50970561842986395</v>
      </c>
      <c r="AI18" s="14">
        <v>0.49029438157013605</v>
      </c>
      <c r="AJ18" s="3">
        <f t="shared" si="15"/>
        <v>0.38608953571401877</v>
      </c>
      <c r="AK18" s="3">
        <f t="shared" si="16"/>
        <v>0.61391046428598128</v>
      </c>
      <c r="AL18" s="16">
        <f t="shared" si="6"/>
        <v>0.55913520624802315</v>
      </c>
      <c r="AM18" s="16">
        <f t="shared" si="7"/>
        <v>0.44086479375197685</v>
      </c>
      <c r="AP18" s="13">
        <v>0.80754819440673364</v>
      </c>
      <c r="AQ18" s="14">
        <v>0.19245180559326636</v>
      </c>
      <c r="AR18" s="3">
        <f t="shared" si="8"/>
        <v>0.66862828368622218</v>
      </c>
      <c r="AS18" s="3">
        <f t="shared" si="9"/>
        <v>0.33137171631377782</v>
      </c>
      <c r="AT18" s="16">
        <f t="shared" si="10"/>
        <v>0.75838678758386791</v>
      </c>
      <c r="AU18" s="16">
        <f t="shared" si="11"/>
        <v>0.24161321241613212</v>
      </c>
    </row>
    <row r="19" spans="1:57">
      <c r="A19" t="s">
        <v>15</v>
      </c>
      <c r="B19" s="7">
        <v>15052</v>
      </c>
      <c r="C19" s="7">
        <v>3471</v>
      </c>
      <c r="D19" s="8">
        <f t="shared" si="0"/>
        <v>18523</v>
      </c>
      <c r="E19" s="21">
        <v>11234</v>
      </c>
      <c r="F19" s="21">
        <v>5502</v>
      </c>
      <c r="G19" s="21">
        <v>16736</v>
      </c>
      <c r="H19" s="6">
        <v>20780</v>
      </c>
      <c r="I19" s="6">
        <v>6716</v>
      </c>
      <c r="J19" s="6">
        <f t="shared" si="1"/>
        <v>27496</v>
      </c>
      <c r="N19" s="10">
        <v>8591</v>
      </c>
      <c r="O19" s="10">
        <v>33673</v>
      </c>
      <c r="P19" s="21">
        <v>14686</v>
      </c>
      <c r="Q19" s="21">
        <v>43982</v>
      </c>
      <c r="R19" s="6">
        <f>8185.25*2</f>
        <v>16370.5</v>
      </c>
      <c r="S19" s="6">
        <f>20539.25*2</f>
        <v>41078.5</v>
      </c>
      <c r="V19" s="9">
        <v>129311732</v>
      </c>
      <c r="W19" s="9">
        <v>116878983</v>
      </c>
      <c r="X19" s="9">
        <f t="shared" si="2"/>
        <v>246190715</v>
      </c>
      <c r="Y19">
        <f t="shared" si="12"/>
        <v>164982524</v>
      </c>
      <c r="Z19">
        <f t="shared" si="13"/>
        <v>241988964</v>
      </c>
      <c r="AA19">
        <f t="shared" si="14"/>
        <v>406971488</v>
      </c>
      <c r="AB19" s="15">
        <f t="shared" si="3"/>
        <v>340178990</v>
      </c>
      <c r="AC19" s="15">
        <f t="shared" si="4"/>
        <v>275883206</v>
      </c>
      <c r="AD19" s="15">
        <f t="shared" si="5"/>
        <v>616062196</v>
      </c>
      <c r="AH19" s="13">
        <v>0.52525023943327831</v>
      </c>
      <c r="AI19" s="14">
        <v>0.47474976056672163</v>
      </c>
      <c r="AJ19" s="3">
        <f t="shared" si="15"/>
        <v>0.4053908661041139</v>
      </c>
      <c r="AK19" s="3">
        <f t="shared" si="16"/>
        <v>0.5946091338958861</v>
      </c>
      <c r="AL19" s="16">
        <f t="shared" si="6"/>
        <v>0.55218286758825885</v>
      </c>
      <c r="AM19" s="16">
        <f t="shared" si="7"/>
        <v>0.44781713241174109</v>
      </c>
      <c r="AP19" s="13">
        <v>0.812611348053771</v>
      </c>
      <c r="AQ19" s="14">
        <v>0.187388651946229</v>
      </c>
      <c r="AR19" s="3">
        <f t="shared" si="8"/>
        <v>0.67124760994263866</v>
      </c>
      <c r="AS19" s="3">
        <f t="shared" si="9"/>
        <v>0.3287523900573614</v>
      </c>
      <c r="AT19" s="16">
        <f t="shared" si="10"/>
        <v>0.75574629036950824</v>
      </c>
      <c r="AU19" s="16">
        <f t="shared" si="11"/>
        <v>0.2442537096304917</v>
      </c>
      <c r="AZ19" s="36" t="s">
        <v>32</v>
      </c>
      <c r="BA19" s="36"/>
      <c r="BB19" s="37" t="s">
        <v>33</v>
      </c>
      <c r="BC19" s="37"/>
      <c r="BD19" s="34" t="s">
        <v>38</v>
      </c>
      <c r="BE19" s="34"/>
    </row>
    <row r="20" spans="1:57">
      <c r="A20" t="s">
        <v>16</v>
      </c>
      <c r="B20" s="7">
        <v>15487</v>
      </c>
      <c r="C20" s="7">
        <v>3375</v>
      </c>
      <c r="D20" s="8">
        <f t="shared" si="0"/>
        <v>18862</v>
      </c>
      <c r="E20" s="21">
        <v>11361</v>
      </c>
      <c r="F20" s="21">
        <v>4970</v>
      </c>
      <c r="G20" s="21">
        <v>16331</v>
      </c>
      <c r="H20" s="6">
        <v>22161</v>
      </c>
      <c r="I20" s="6">
        <v>7147</v>
      </c>
      <c r="J20" s="6">
        <f t="shared" si="1"/>
        <v>29308</v>
      </c>
      <c r="N20" s="10">
        <v>8835</v>
      </c>
      <c r="O20" s="10">
        <v>33916</v>
      </c>
      <c r="P20" s="21">
        <v>15932</v>
      </c>
      <c r="Q20" s="21">
        <v>45276</v>
      </c>
      <c r="R20" s="6">
        <f>8243.25*2</f>
        <v>16486.5</v>
      </c>
      <c r="S20" s="6">
        <f>21584.25*2</f>
        <v>43168.5</v>
      </c>
      <c r="V20" s="9">
        <v>136827645</v>
      </c>
      <c r="W20" s="9">
        <v>114466500</v>
      </c>
      <c r="X20" s="9">
        <f t="shared" si="2"/>
        <v>251294145</v>
      </c>
      <c r="Y20">
        <f t="shared" si="12"/>
        <v>181003452</v>
      </c>
      <c r="Z20">
        <f t="shared" si="13"/>
        <v>225021720</v>
      </c>
      <c r="AA20">
        <f t="shared" si="14"/>
        <v>406025172</v>
      </c>
      <c r="AB20" s="15">
        <f t="shared" si="3"/>
        <v>365357326.5</v>
      </c>
      <c r="AC20" s="15">
        <f t="shared" si="4"/>
        <v>308525269.5</v>
      </c>
      <c r="AD20" s="15">
        <f t="shared" si="5"/>
        <v>673882596</v>
      </c>
      <c r="AH20" s="13">
        <v>0.54449197373858427</v>
      </c>
      <c r="AI20" s="14">
        <v>0.45550802626141568</v>
      </c>
      <c r="AJ20" s="3">
        <f t="shared" si="15"/>
        <v>0.44579367113721707</v>
      </c>
      <c r="AK20" s="3">
        <f>Z20/AA20</f>
        <v>0.55420632886278287</v>
      </c>
      <c r="AL20" s="16">
        <f t="shared" si="6"/>
        <v>0.54216762484840908</v>
      </c>
      <c r="AM20" s="16">
        <f t="shared" si="7"/>
        <v>0.45783237515159092</v>
      </c>
      <c r="AP20" s="13">
        <v>0.82106881560810097</v>
      </c>
      <c r="AQ20" s="14">
        <v>0.17893118439189906</v>
      </c>
      <c r="AR20" s="3">
        <f t="shared" si="8"/>
        <v>0.69567081011573084</v>
      </c>
      <c r="AS20" s="3">
        <f t="shared" si="9"/>
        <v>0.30432918988426916</v>
      </c>
      <c r="AT20" s="16">
        <f t="shared" si="10"/>
        <v>0.7561416678040126</v>
      </c>
      <c r="AU20" s="16">
        <f t="shared" si="11"/>
        <v>0.24385833219598743</v>
      </c>
      <c r="AZ20" s="18" t="s">
        <v>34</v>
      </c>
      <c r="BA20" s="18" t="s">
        <v>19</v>
      </c>
      <c r="BB20" s="18" t="s">
        <v>34</v>
      </c>
      <c r="BC20" s="18" t="s">
        <v>19</v>
      </c>
      <c r="BD20" s="18" t="s">
        <v>34</v>
      </c>
      <c r="BE20" s="18" t="s">
        <v>19</v>
      </c>
    </row>
    <row r="21" spans="1:57">
      <c r="AZ21" s="3">
        <v>0.82106881560810097</v>
      </c>
      <c r="BA21" s="3">
        <v>0.17893118439189906</v>
      </c>
      <c r="BB21" s="3">
        <v>0.69567081011573084</v>
      </c>
      <c r="BC21" s="3">
        <v>0.30432918988426916</v>
      </c>
      <c r="BD21" s="3">
        <v>0.7561416678040126</v>
      </c>
      <c r="BE21" s="3">
        <v>0.24385833219598743</v>
      </c>
    </row>
    <row r="23" spans="1:57">
      <c r="AI23" s="28"/>
      <c r="AJ23" s="28"/>
      <c r="AK23" s="28"/>
      <c r="AL23" s="28"/>
      <c r="AM23" s="28"/>
      <c r="AN23" s="28"/>
    </row>
    <row r="24" spans="1:57">
      <c r="AI24" s="28"/>
      <c r="AJ24" s="28"/>
      <c r="AK24" s="28"/>
      <c r="AL24" s="28"/>
      <c r="AM24" s="28"/>
      <c r="AN24" s="28"/>
    </row>
    <row r="25" spans="1:57">
      <c r="AI25" s="28"/>
      <c r="AJ25" s="28"/>
      <c r="AK25" s="28"/>
      <c r="AL25" s="28"/>
      <c r="AM25" s="28"/>
      <c r="AN25" s="28"/>
    </row>
    <row r="26" spans="1:57">
      <c r="AI26" s="35"/>
      <c r="AJ26" s="35"/>
      <c r="AK26" s="35"/>
      <c r="AL26" s="35"/>
      <c r="AM26" s="35"/>
      <c r="AN26" s="35"/>
    </row>
    <row r="27" spans="1:57">
      <c r="AI27" s="28"/>
      <c r="AJ27" s="28"/>
      <c r="AK27" s="28"/>
      <c r="AL27" s="28"/>
      <c r="AM27" s="28"/>
      <c r="AN27" s="28"/>
    </row>
    <row r="28" spans="1:57" ht="17">
      <c r="O28" s="20"/>
      <c r="AI28" s="29"/>
      <c r="AJ28" s="29"/>
      <c r="AK28" s="29"/>
      <c r="AL28" s="29"/>
      <c r="AM28" s="29"/>
      <c r="AN28" s="29"/>
    </row>
    <row r="29" spans="1:57">
      <c r="BA29" s="18"/>
    </row>
    <row r="30" spans="1:57" ht="16">
      <c r="E30" s="25"/>
      <c r="F30" s="26"/>
      <c r="G30" s="26"/>
      <c r="BA30" s="14"/>
      <c r="BB30" s="3"/>
      <c r="BC30" s="3"/>
    </row>
    <row r="31" spans="1:57" ht="16">
      <c r="E31" s="25"/>
      <c r="F31" s="26"/>
      <c r="G31" s="26"/>
      <c r="W31" t="s">
        <v>42</v>
      </c>
      <c r="BA31" s="14"/>
      <c r="BB31" s="3"/>
      <c r="BC31" s="3"/>
    </row>
    <row r="32" spans="1:57" ht="16">
      <c r="E32" s="25"/>
      <c r="F32" s="26"/>
      <c r="G32" s="26"/>
      <c r="W32" s="18" t="s">
        <v>32</v>
      </c>
      <c r="X32" t="s">
        <v>33</v>
      </c>
      <c r="Y32" t="s">
        <v>38</v>
      </c>
      <c r="BA32" s="14"/>
      <c r="BB32" s="3"/>
      <c r="BC32" s="3"/>
    </row>
    <row r="33" spans="5:55" ht="16">
      <c r="E33" s="25"/>
      <c r="F33" s="26"/>
      <c r="G33" s="26"/>
      <c r="W33" s="14">
        <v>0.17478392898855408</v>
      </c>
      <c r="X33" s="3">
        <v>0.29733342714416378</v>
      </c>
      <c r="Y33" s="3">
        <v>9.4583084916105953E-2</v>
      </c>
      <c r="BA33" s="14"/>
      <c r="BB33" s="3"/>
      <c r="BC33" s="3"/>
    </row>
    <row r="34" spans="5:55" ht="16">
      <c r="E34" s="25"/>
      <c r="F34" s="26"/>
      <c r="G34" s="26"/>
      <c r="W34" s="14">
        <v>0.17670751077830724</v>
      </c>
      <c r="X34" s="3">
        <v>0.33169801035704549</v>
      </c>
      <c r="Y34" s="3">
        <v>8.8002346729246117E-2</v>
      </c>
      <c r="BA34" s="14"/>
      <c r="BB34" s="3"/>
      <c r="BC34" s="3"/>
    </row>
    <row r="35" spans="5:55">
      <c r="W35" s="14">
        <v>0.17485331098072088</v>
      </c>
      <c r="X35" s="3">
        <v>0.32942034752619709</v>
      </c>
      <c r="Y35" s="3">
        <v>8.7311251826595229E-2</v>
      </c>
      <c r="BA35" s="14"/>
      <c r="BB35" s="3"/>
      <c r="BC35" s="3"/>
    </row>
    <row r="36" spans="5:55">
      <c r="W36" s="14">
        <v>0.1747956175963517</v>
      </c>
      <c r="X36" s="3">
        <v>0.33359637009272047</v>
      </c>
      <c r="Y36" s="27">
        <v>9.2401892568883939E-2</v>
      </c>
      <c r="BA36" s="14"/>
      <c r="BB36" s="3"/>
      <c r="BC36" s="3"/>
    </row>
    <row r="37" spans="5:55">
      <c r="W37" s="14">
        <v>0.18666236072985629</v>
      </c>
      <c r="X37" s="3">
        <v>0.34104419746704573</v>
      </c>
      <c r="Y37" s="3">
        <v>0.10144927536231885</v>
      </c>
      <c r="BA37" s="14"/>
      <c r="BB37" s="3"/>
      <c r="BC37" s="3"/>
    </row>
    <row r="38" spans="5:55">
      <c r="W38" s="14">
        <v>0.1919153553988063</v>
      </c>
      <c r="X38" s="3">
        <v>0.33504328310355885</v>
      </c>
      <c r="Y38" s="3">
        <v>0.12666405638214565</v>
      </c>
      <c r="BA38" s="14"/>
      <c r="BB38" s="3"/>
      <c r="BC38" s="3"/>
    </row>
    <row r="39" spans="5:55">
      <c r="W39" s="14">
        <v>0.1946711344106361</v>
      </c>
      <c r="X39" s="3">
        <v>0.32800406039842661</v>
      </c>
      <c r="Y39" s="3">
        <v>0.1687463782113193</v>
      </c>
      <c r="BA39" s="14"/>
      <c r="BB39" s="3"/>
      <c r="BC39" s="3"/>
    </row>
    <row r="40" spans="5:55">
      <c r="W40" s="14">
        <v>0.19227000544365813</v>
      </c>
      <c r="X40" s="3">
        <v>0.33522942737959804</v>
      </c>
      <c r="Y40" s="3">
        <v>0.19193761154651975</v>
      </c>
      <c r="BA40" s="14"/>
      <c r="BB40" s="3"/>
      <c r="BC40" s="3"/>
    </row>
    <row r="41" spans="5:55">
      <c r="W41" s="14">
        <v>0.19302452316076293</v>
      </c>
      <c r="X41" s="3">
        <v>0.33146835757801818</v>
      </c>
      <c r="Y41" s="3">
        <v>0.23374821779507535</v>
      </c>
      <c r="BA41" s="14"/>
      <c r="BB41" s="3"/>
      <c r="BC41" s="3"/>
    </row>
    <row r="42" spans="5:55">
      <c r="W42" s="14">
        <v>0.19245180559326636</v>
      </c>
      <c r="X42" s="3">
        <v>0.33137171631377782</v>
      </c>
      <c r="Y42" s="3">
        <v>0.24161321241613212</v>
      </c>
    </row>
    <row r="43" spans="5:55">
      <c r="W43" s="14">
        <v>0.187388651946229</v>
      </c>
      <c r="X43" s="3">
        <v>0.3287523900573614</v>
      </c>
      <c r="Y43" s="3">
        <v>0.2442537096304917</v>
      </c>
    </row>
    <row r="44" spans="5:55">
      <c r="W44" s="14">
        <v>0.17893118439189906</v>
      </c>
      <c r="X44" s="3">
        <v>0.30432918988426916</v>
      </c>
      <c r="Y44" s="3">
        <v>0.24385833219598743</v>
      </c>
    </row>
    <row r="47" spans="5:55">
      <c r="AY47" s="32"/>
      <c r="AZ47" s="32"/>
      <c r="BA47" s="32"/>
    </row>
    <row r="48" spans="5:55" ht="16">
      <c r="AY48" s="32"/>
      <c r="AZ48" s="32"/>
      <c r="BA48" s="32"/>
      <c r="BC48" s="30"/>
    </row>
    <row r="49" spans="51:55">
      <c r="AY49" s="32"/>
      <c r="AZ49" s="33"/>
      <c r="BA49" s="32"/>
    </row>
    <row r="50" spans="51:55">
      <c r="AY50" s="32"/>
      <c r="AZ50" s="32"/>
      <c r="BA50" s="32"/>
    </row>
    <row r="51" spans="51:55">
      <c r="AY51" s="32"/>
      <c r="AZ51" s="33"/>
      <c r="BA51" s="32"/>
    </row>
    <row r="52" spans="51:55" ht="16">
      <c r="AY52" s="32"/>
      <c r="AZ52" s="32"/>
      <c r="BA52" s="32"/>
      <c r="BC52" s="31"/>
    </row>
    <row r="53" spans="51:55">
      <c r="AY53" s="32"/>
      <c r="AZ53" s="32"/>
      <c r="BA53" s="32"/>
    </row>
  </sheetData>
  <mergeCells count="32">
    <mergeCell ref="A1:A3"/>
    <mergeCell ref="AP1:AW1"/>
    <mergeCell ref="AP2:AQ2"/>
    <mergeCell ref="AR2:AS2"/>
    <mergeCell ref="AT2:AU2"/>
    <mergeCell ref="AV2:AW2"/>
    <mergeCell ref="AH1:AO1"/>
    <mergeCell ref="AH2:AI2"/>
    <mergeCell ref="AJ2:AK2"/>
    <mergeCell ref="AL2:AM2"/>
    <mergeCell ref="AN2:AO2"/>
    <mergeCell ref="B1:M1"/>
    <mergeCell ref="B2:D2"/>
    <mergeCell ref="E2:G2"/>
    <mergeCell ref="H2:J2"/>
    <mergeCell ref="K2:M2"/>
    <mergeCell ref="N1:U1"/>
    <mergeCell ref="V1:AG1"/>
    <mergeCell ref="V2:X2"/>
    <mergeCell ref="Y2:AA2"/>
    <mergeCell ref="AB2:AD2"/>
    <mergeCell ref="AE2:AG2"/>
    <mergeCell ref="N2:O2"/>
    <mergeCell ref="P2:Q2"/>
    <mergeCell ref="R2:S2"/>
    <mergeCell ref="T2:U2"/>
    <mergeCell ref="BD19:BE19"/>
    <mergeCell ref="AI26:AJ26"/>
    <mergeCell ref="AK26:AL26"/>
    <mergeCell ref="AM26:AN26"/>
    <mergeCell ref="AZ19:BA19"/>
    <mergeCell ref="BB19:BC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Chance</dc:creator>
  <cp:lastModifiedBy>Peyton Chance</cp:lastModifiedBy>
  <dcterms:created xsi:type="dcterms:W3CDTF">2017-11-02T02:10:15Z</dcterms:created>
  <dcterms:modified xsi:type="dcterms:W3CDTF">2017-11-08T15:52:33Z</dcterms:modified>
</cp:coreProperties>
</file>