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PPOACLJF\Desktop\"/>
    </mc:Choice>
  </mc:AlternateContent>
  <bookViews>
    <workbookView xWindow="-108" yWindow="-108" windowWidth="23256" windowHeight="12576"/>
  </bookViews>
  <sheets>
    <sheet name="Surplus Allocation" sheetId="2" r:id="rId1"/>
    <sheet name="XOL Reinstatement Premium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L9" i="3" l="1"/>
  <c r="K9" i="3"/>
  <c r="J9" i="3"/>
  <c r="I9" i="3"/>
  <c r="H9" i="3"/>
  <c r="G9" i="3"/>
  <c r="I5" i="3"/>
  <c r="K5" i="3" s="1"/>
  <c r="C8" i="2"/>
  <c r="D16" i="2" s="1"/>
  <c r="D18" i="2" l="1"/>
  <c r="D22" i="2"/>
  <c r="D19" i="2"/>
  <c r="D17" i="2"/>
  <c r="E16" i="2"/>
  <c r="C16" i="2"/>
  <c r="M5" i="3"/>
  <c r="D23" i="2"/>
  <c r="C19" i="2" l="1"/>
  <c r="C18" i="2"/>
  <c r="C17" i="2"/>
  <c r="D24" i="2"/>
  <c r="D25" i="2"/>
  <c r="E18" i="2"/>
  <c r="E22" i="2"/>
  <c r="E19" i="2"/>
  <c r="E17" i="2"/>
  <c r="G2" i="3"/>
  <c r="C22" i="2"/>
  <c r="E23" i="2" l="1"/>
  <c r="E24" i="2"/>
  <c r="E25" i="2"/>
  <c r="C24" i="2"/>
  <c r="C23" i="2"/>
  <c r="C25" i="2"/>
  <c r="I6" i="3"/>
  <c r="J5" i="3"/>
  <c r="L5" i="3"/>
  <c r="K6" i="3" l="1"/>
  <c r="M6" i="3" s="1"/>
  <c r="J6" i="3"/>
  <c r="I7" i="3" l="1"/>
  <c r="L6" i="3"/>
  <c r="K7" i="3" l="1"/>
  <c r="M7" i="3" s="1"/>
  <c r="I8" i="3" s="1"/>
  <c r="J8" i="3" s="1"/>
  <c r="J7" i="3"/>
  <c r="L7" i="3"/>
  <c r="K8" i="3" l="1"/>
  <c r="L8" i="3" s="1"/>
  <c r="M8" i="3" l="1"/>
</calcChain>
</file>

<file path=xl/sharedStrings.xml><?xml version="1.0" encoding="utf-8"?>
<sst xmlns="http://schemas.openxmlformats.org/spreadsheetml/2006/main" count="49" uniqueCount="40">
  <si>
    <t>Retention</t>
  </si>
  <si>
    <t>Policy A</t>
  </si>
  <si>
    <t>Policy B</t>
  </si>
  <si>
    <t>Policy C</t>
  </si>
  <si>
    <t>Sum Insured</t>
  </si>
  <si>
    <t>Gross Premium</t>
  </si>
  <si>
    <t>Loss</t>
  </si>
  <si>
    <t>Ceded Amount</t>
  </si>
  <si>
    <t>Reinsured:</t>
  </si>
  <si>
    <t>ABC Insurance Company Limited</t>
  </si>
  <si>
    <t>Total XOL Cover</t>
  </si>
  <si>
    <t>&lt;&lt; after consider 1 reinstatement</t>
  </si>
  <si>
    <t>XOL Coverage Period:</t>
  </si>
  <si>
    <t>1 Jan 2024 to 31 Dec 2024 on loss occurrence basis</t>
  </si>
  <si>
    <t>XOL Limit:</t>
  </si>
  <si>
    <t>$ 750,000 excess of $ 100,000</t>
  </si>
  <si>
    <t>Loss Amount</t>
  </si>
  <si>
    <t>Deductible</t>
  </si>
  <si>
    <t>Loss Recoverable</t>
  </si>
  <si>
    <t>Add. Amount Self Retained</t>
  </si>
  <si>
    <t>Reinstated Cover</t>
  </si>
  <si>
    <t>Reinstatement Premium</t>
  </si>
  <si>
    <t>Cover Remaining</t>
  </si>
  <si>
    <t>XOL Rate:</t>
  </si>
  <si>
    <t>2.5% of Gross Net Premium Income</t>
  </si>
  <si>
    <t>A</t>
  </si>
  <si>
    <t>Reinstatement:</t>
  </si>
  <si>
    <t>1 reinstatement at 100% Additional Premium Pro-Rata as to amount</t>
  </si>
  <si>
    <t>B</t>
  </si>
  <si>
    <t>Gross Net Premium Income</t>
  </si>
  <si>
    <t>C</t>
  </si>
  <si>
    <t>D</t>
  </si>
  <si>
    <t>A) $ 577,500 occurred on 4 Feb 2024</t>
  </si>
  <si>
    <t>Total</t>
  </si>
  <si>
    <t>B) $ 525,000 occurred on 1 Apr 2024</t>
  </si>
  <si>
    <t>C) $ 367,500 occurred on 5 Jul 2024</t>
  </si>
  <si>
    <t>D) $ 700,000 occurred on 9 Nov 2024</t>
  </si>
  <si>
    <t>Surplus Treaty Limit</t>
  </si>
  <si>
    <t>The ABC Insurance Company Limited has arranged to protect its portfolio of Personal Accident business with a 4 Line Surplus Treaty with a retention of $20,000.</t>
  </si>
  <si>
    <t>Total Capacity (Retention + Surplus)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</si>
</sst>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[$$-409]* #,##0_ ;_-[$$-409]* \-#,##0\ ;_-[$$-409]* &quot;-&quot;??_ ;_-@_ "/>
    <numFmt numFmtId="165" formatCode="0.0%"/>
    <numFmt numFmtId="166" formatCode="_-[$$-409]* #,##0_ ;_-[$$-409]* \-#,##0\ ;_-[$$-409]* &quot;-&quot;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/>
    <xf numFmtId="164" fontId="0" fillId="0" borderId="0" xfId="1" applyNumberFormat="1" applyFont="1"/>
    <xf numFmtId="164" fontId="0" fillId="0" borderId="3" xfId="1" applyNumberFormat="1" applyFont="1" applyBorder="1"/>
    <xf numFmtId="164" fontId="0" fillId="0" borderId="0" xfId="0" applyNumberFormat="1"/>
    <xf numFmtId="0" fontId="0" fillId="0" borderId="0" xfId="0" applyAlignment="1">
      <alignment vertical="top" wrapText="1"/>
    </xf>
    <xf numFmtId="165" fontId="2" fillId="0" borderId="0" xfId="2" applyNumberFormat="1" applyFont="1"/>
    <xf numFmtId="165" fontId="2" fillId="0" borderId="0" xfId="0" applyNumberFormat="1" applyFont="1"/>
    <xf numFmtId="164" fontId="0" fillId="0" borderId="1" xfId="0" applyNumberFormat="1" applyBorder="1"/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 applyAlignment="1">
      <alignment horizontal="left"/>
    </xf>
    <xf numFmtId="0" fontId="0" fillId="0" borderId="10" xfId="0" applyBorder="1"/>
    <xf numFmtId="164" fontId="0" fillId="0" borderId="10" xfId="0" applyNumberFormat="1" applyBorder="1"/>
    <xf numFmtId="0" fontId="0" fillId="0" borderId="0" xfId="0" applyAlignment="1">
      <alignment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5"/>
  <sheetViews>
    <sheetView tabSelected="1" workbookViewId="0"/>
  </sheetViews>
  <sheetFormatPr defaultRowHeight="14.4" x14ac:dyDescent="0.3"/>
  <cols>
    <col min="2" max="2" width="31" customWidth="1"/>
    <col min="3" max="7" width="15.6640625" customWidth="1"/>
  </cols>
  <sheetData>
    <row r="2" spans="2:24" ht="14.4" customHeight="1" x14ac:dyDescent="0.3">
      <c r="B2" s="21" t="s">
        <v>38</v>
      </c>
      <c r="C2" s="21"/>
      <c r="D2" s="21"/>
      <c r="E2" s="21"/>
      <c r="F2" s="2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2:24" x14ac:dyDescent="0.3">
      <c r="B3" s="21"/>
      <c r="C3" s="21"/>
      <c r="D3" s="21"/>
      <c r="E3" s="21"/>
      <c r="F3" s="2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2:24" x14ac:dyDescent="0.3">
      <c r="B4" s="21"/>
      <c r="C4" s="21"/>
      <c r="D4" s="21"/>
      <c r="E4" s="21"/>
      <c r="F4" s="2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2:24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2:24" x14ac:dyDescent="0.3">
      <c r="B6" s="10" t="s">
        <v>0</v>
      </c>
      <c r="C6" s="4">
        <v>20000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x14ac:dyDescent="0.3">
      <c r="B7" t="s">
        <v>37</v>
      </c>
      <c r="C7" s="5">
        <f>C6*4</f>
        <v>80000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x14ac:dyDescent="0.3">
      <c r="B8" t="s">
        <v>39</v>
      </c>
      <c r="C8" s="5">
        <f>C6*5</f>
        <v>100000</v>
      </c>
    </row>
    <row r="9" spans="2:24" x14ac:dyDescent="0.3">
      <c r="C9" s="5"/>
    </row>
    <row r="10" spans="2:24" x14ac:dyDescent="0.3">
      <c r="C10" s="11" t="s">
        <v>1</v>
      </c>
      <c r="D10" s="11" t="s">
        <v>2</v>
      </c>
      <c r="E10" s="11" t="s">
        <v>3</v>
      </c>
    </row>
    <row r="11" spans="2:24" x14ac:dyDescent="0.3">
      <c r="B11" t="s">
        <v>4</v>
      </c>
      <c r="C11" s="3">
        <v>100000</v>
      </c>
      <c r="D11" s="3">
        <v>90000</v>
      </c>
      <c r="E11" s="3">
        <v>150000</v>
      </c>
      <c r="F11" s="3"/>
      <c r="G11" s="3"/>
    </row>
    <row r="12" spans="2:24" x14ac:dyDescent="0.3">
      <c r="B12" t="s">
        <v>5</v>
      </c>
      <c r="C12" s="3">
        <v>1000</v>
      </c>
      <c r="D12" s="3">
        <v>900</v>
      </c>
      <c r="E12" s="3">
        <v>2500</v>
      </c>
      <c r="F12" s="3"/>
      <c r="G12" s="3"/>
    </row>
    <row r="13" spans="2:24" x14ac:dyDescent="0.3">
      <c r="B13" t="s">
        <v>6</v>
      </c>
      <c r="C13" s="3">
        <v>50000</v>
      </c>
      <c r="D13" s="3">
        <v>32000</v>
      </c>
      <c r="E13" s="3">
        <v>97000</v>
      </c>
      <c r="F13" s="3"/>
      <c r="G13" s="3"/>
    </row>
    <row r="16" spans="2:24" x14ac:dyDescent="0.3">
      <c r="B16" s="2" t="s">
        <v>0</v>
      </c>
      <c r="C16" s="7">
        <f>$C$6/C11+MAX(0,C11-$C$8)/C11</f>
        <v>0.2</v>
      </c>
      <c r="D16" s="7">
        <f>$C$6/D11+MAX(0,D11-$C$8)/D11</f>
        <v>0.22222222222222221</v>
      </c>
      <c r="E16" s="7">
        <f>$C$6/E11+MAX(0,E11-$C$8)/E11</f>
        <v>0.46666666666666667</v>
      </c>
    </row>
    <row r="17" spans="2:5" x14ac:dyDescent="0.3">
      <c r="B17" t="s">
        <v>4</v>
      </c>
      <c r="C17" s="12">
        <f>C$16*C11</f>
        <v>20000</v>
      </c>
      <c r="D17" s="12">
        <f t="shared" ref="D17:E17" si="0">D$16*D11</f>
        <v>20000</v>
      </c>
      <c r="E17" s="12">
        <f t="shared" si="0"/>
        <v>70000</v>
      </c>
    </row>
    <row r="18" spans="2:5" x14ac:dyDescent="0.3">
      <c r="B18" t="s">
        <v>5</v>
      </c>
      <c r="C18" s="12">
        <f t="shared" ref="C18:E19" si="1">C$16*C12</f>
        <v>200</v>
      </c>
      <c r="D18" s="12">
        <f t="shared" si="1"/>
        <v>200</v>
      </c>
      <c r="E18" s="12">
        <f t="shared" si="1"/>
        <v>1166.6666666666667</v>
      </c>
    </row>
    <row r="19" spans="2:5" x14ac:dyDescent="0.3">
      <c r="B19" t="s">
        <v>6</v>
      </c>
      <c r="C19" s="12">
        <f t="shared" si="1"/>
        <v>10000</v>
      </c>
      <c r="D19" s="12">
        <f t="shared" si="1"/>
        <v>7111.1111111111104</v>
      </c>
      <c r="E19" s="12">
        <f t="shared" si="1"/>
        <v>45266.666666666664</v>
      </c>
    </row>
    <row r="22" spans="2:5" x14ac:dyDescent="0.3">
      <c r="B22" s="2" t="s">
        <v>7</v>
      </c>
      <c r="C22" s="8">
        <f>1-C16</f>
        <v>0.8</v>
      </c>
      <c r="D22" s="8">
        <f t="shared" ref="D22:E22" si="2">1-D16</f>
        <v>0.77777777777777779</v>
      </c>
      <c r="E22" s="8">
        <f t="shared" si="2"/>
        <v>0.53333333333333333</v>
      </c>
    </row>
    <row r="23" spans="2:5" x14ac:dyDescent="0.3">
      <c r="B23" t="s">
        <v>4</v>
      </c>
      <c r="C23" s="12">
        <f>C$22*C11</f>
        <v>80000</v>
      </c>
      <c r="D23" s="12">
        <f t="shared" ref="D23:E23" si="3">D$22*D11</f>
        <v>70000</v>
      </c>
      <c r="E23" s="12">
        <f t="shared" si="3"/>
        <v>80000</v>
      </c>
    </row>
    <row r="24" spans="2:5" x14ac:dyDescent="0.3">
      <c r="B24" t="s">
        <v>5</v>
      </c>
      <c r="C24" s="12">
        <f t="shared" ref="C24:E25" si="4">C$22*C12</f>
        <v>800</v>
      </c>
      <c r="D24" s="12">
        <f t="shared" si="4"/>
        <v>700</v>
      </c>
      <c r="E24" s="12">
        <f t="shared" si="4"/>
        <v>1333.3333333333333</v>
      </c>
    </row>
    <row r="25" spans="2:5" x14ac:dyDescent="0.3">
      <c r="B25" t="s">
        <v>6</v>
      </c>
      <c r="C25" s="12">
        <f t="shared" si="4"/>
        <v>40000</v>
      </c>
      <c r="D25" s="12">
        <f t="shared" si="4"/>
        <v>24888.888888888891</v>
      </c>
      <c r="E25" s="12">
        <f t="shared" si="4"/>
        <v>51733.333333333336</v>
      </c>
    </row>
  </sheetData>
  <mergeCells count="1">
    <mergeCell ref="B2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>
      <selection activeCell="A9" sqref="A9"/>
    </sheetView>
  </sheetViews>
  <sheetFormatPr defaultRowHeight="14.4" x14ac:dyDescent="0.3"/>
  <cols>
    <col min="2" max="2" width="23.5546875" bestFit="1" customWidth="1"/>
    <col min="3" max="3" width="57.33203125" bestFit="1" customWidth="1"/>
    <col min="6" max="9" width="15.6640625" customWidth="1"/>
    <col min="10" max="10" width="23" bestFit="1" customWidth="1"/>
    <col min="11" max="11" width="15" bestFit="1" customWidth="1"/>
    <col min="12" max="12" width="20.6640625" bestFit="1" customWidth="1"/>
    <col min="13" max="13" width="15.6640625" customWidth="1"/>
  </cols>
  <sheetData>
    <row r="2" spans="2:13" x14ac:dyDescent="0.3">
      <c r="B2" s="13" t="s">
        <v>8</v>
      </c>
      <c r="C2" s="14" t="s">
        <v>9</v>
      </c>
      <c r="F2" t="s">
        <v>10</v>
      </c>
      <c r="G2" s="9">
        <f>750000*2</f>
        <v>1500000</v>
      </c>
      <c r="H2" t="s">
        <v>11</v>
      </c>
    </row>
    <row r="3" spans="2:13" x14ac:dyDescent="0.3">
      <c r="B3" s="15" t="s">
        <v>12</v>
      </c>
      <c r="C3" s="16" t="s">
        <v>13</v>
      </c>
    </row>
    <row r="4" spans="2:13" x14ac:dyDescent="0.3">
      <c r="B4" s="15" t="s">
        <v>14</v>
      </c>
      <c r="C4" s="16" t="s">
        <v>15</v>
      </c>
      <c r="F4" t="s">
        <v>6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</row>
    <row r="5" spans="2:13" x14ac:dyDescent="0.3">
      <c r="B5" s="15" t="s">
        <v>23</v>
      </c>
      <c r="C5" s="16" t="s">
        <v>24</v>
      </c>
      <c r="F5" t="s">
        <v>25</v>
      </c>
      <c r="G5" s="5">
        <v>577500</v>
      </c>
      <c r="H5" s="5">
        <v>100000</v>
      </c>
      <c r="I5" s="5">
        <f>MIN(G5-H5,750000)</f>
        <v>477500</v>
      </c>
      <c r="J5" s="5">
        <f>G5-H5-I5</f>
        <v>0</v>
      </c>
      <c r="K5" s="5">
        <f>MIN(I5,750000*1)</f>
        <v>477500</v>
      </c>
      <c r="L5" s="5">
        <f>100%*$C$7*2.5%*K5/750000</f>
        <v>7958.333333333333</v>
      </c>
      <c r="M5" s="5">
        <f>750000-I5+K5</f>
        <v>750000</v>
      </c>
    </row>
    <row r="6" spans="2:13" x14ac:dyDescent="0.3">
      <c r="B6" s="15" t="s">
        <v>26</v>
      </c>
      <c r="C6" s="16" t="s">
        <v>27</v>
      </c>
      <c r="F6" t="s">
        <v>28</v>
      </c>
      <c r="G6" s="5">
        <v>525000</v>
      </c>
      <c r="H6" s="5">
        <v>100000</v>
      </c>
      <c r="I6" s="5">
        <f>MIN(MIN(G6-H6,750000),M5)</f>
        <v>425000</v>
      </c>
      <c r="J6" s="5">
        <f t="shared" ref="J6:J8" si="0">G6-H6-I6</f>
        <v>0</v>
      </c>
      <c r="K6" s="5">
        <f>MIN(I6+SUM($K$5:K5),750000*1)-SUM($K$5:K5)</f>
        <v>272500</v>
      </c>
      <c r="L6" s="5">
        <f>100%*$C$7*2.5%*K6/750000</f>
        <v>4541.666666666667</v>
      </c>
      <c r="M6" s="5">
        <f>M5-I6+K6</f>
        <v>597500</v>
      </c>
    </row>
    <row r="7" spans="2:13" x14ac:dyDescent="0.3">
      <c r="B7" s="17" t="s">
        <v>29</v>
      </c>
      <c r="C7" s="18">
        <v>500000</v>
      </c>
      <c r="F7" t="s">
        <v>30</v>
      </c>
      <c r="G7" s="5">
        <v>367500</v>
      </c>
      <c r="H7" s="5">
        <v>100000</v>
      </c>
      <c r="I7" s="5">
        <f>MIN(MIN(G7-H7,750000),M6)</f>
        <v>267500</v>
      </c>
      <c r="J7" s="5">
        <f t="shared" si="0"/>
        <v>0</v>
      </c>
      <c r="K7" s="5">
        <f>MIN(I7+SUM($K$5:K6),750000*1)-SUM($K$5:K6)</f>
        <v>0</v>
      </c>
      <c r="L7" s="5">
        <f>100%*$C$7*2.5%*K7/750000</f>
        <v>0</v>
      </c>
      <c r="M7" s="5">
        <f>M6-I7+K7</f>
        <v>330000</v>
      </c>
    </row>
    <row r="8" spans="2:13" x14ac:dyDescent="0.3">
      <c r="F8" t="s">
        <v>31</v>
      </c>
      <c r="G8" s="5">
        <v>700000</v>
      </c>
      <c r="H8" s="5">
        <v>100000</v>
      </c>
      <c r="I8" s="5">
        <f>MIN(MIN(G8-H8,750000),M7)</f>
        <v>330000</v>
      </c>
      <c r="J8" s="5">
        <f t="shared" si="0"/>
        <v>270000</v>
      </c>
      <c r="K8" s="5">
        <f>MIN(I8+SUM($K$5:K7),750000*1)-SUM($K$5:K7)</f>
        <v>0</v>
      </c>
      <c r="L8" s="5">
        <f>100%*$C$7*2.5%*K8/750000</f>
        <v>0</v>
      </c>
      <c r="M8" s="5">
        <f>M7-I8+K8</f>
        <v>0</v>
      </c>
    </row>
    <row r="9" spans="2:13" ht="15" thickBot="1" x14ac:dyDescent="0.35">
      <c r="B9" t="s">
        <v>16</v>
      </c>
      <c r="C9" t="s">
        <v>32</v>
      </c>
      <c r="F9" s="19" t="s">
        <v>33</v>
      </c>
      <c r="G9" s="20">
        <f>SUM(G5:G8)</f>
        <v>2170000</v>
      </c>
      <c r="H9" s="20">
        <f t="shared" ref="H9:L9" si="1">SUM(H5:H8)</f>
        <v>400000</v>
      </c>
      <c r="I9" s="20">
        <f t="shared" si="1"/>
        <v>1500000</v>
      </c>
      <c r="J9" s="20">
        <f t="shared" si="1"/>
        <v>270000</v>
      </c>
      <c r="K9" s="20">
        <f t="shared" si="1"/>
        <v>750000</v>
      </c>
      <c r="L9" s="20">
        <f t="shared" si="1"/>
        <v>12500</v>
      </c>
      <c r="M9" s="20"/>
    </row>
    <row r="10" spans="2:13" ht="15" thickTop="1" x14ac:dyDescent="0.3">
      <c r="C10" t="s">
        <v>34</v>
      </c>
    </row>
    <row r="11" spans="2:13" x14ac:dyDescent="0.3">
      <c r="C11" t="s">
        <v>35</v>
      </c>
    </row>
    <row r="12" spans="2:13" x14ac:dyDescent="0.3">
      <c r="C12" t="s">
        <v>36</v>
      </c>
      <c r="H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Surplus Allocation</vt:lpstr>
      <vt:lpstr>XOL Reinstatement Premium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Khai Swen</dc:creator>
  <cp:keywords/>
  <dc:description/>
  <cp:lastModifiedBy>Lim Jin Fan</cp:lastModifiedBy>
  <cp:revision/>
  <dcterms:created xsi:type="dcterms:W3CDTF">2023-11-02T05:41:12Z</dcterms:created>
  <dcterms:modified xsi:type="dcterms:W3CDTF">2024-04-19T01:50:33Z</dcterms:modified>
  <cp:category/>
  <cp:contentStatus/>
</cp:coreProperties>
</file>