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flaum\Documents\Datenblätter\Infineon\TDA5340\"/>
    </mc:Choice>
  </mc:AlternateContent>
  <bookViews>
    <workbookView xWindow="0" yWindow="0" windowWidth="24000" windowHeight="14235"/>
  </bookViews>
  <sheets>
    <sheet name="RF Frequency" sheetId="2" r:id="rId1"/>
    <sheet name="AGC" sheetId="6" r:id="rId2"/>
    <sheet name="Self Polling Mode" sheetId="4" r:id="rId3"/>
    <sheet name="Tx Baud Rate" sheetId="3" r:id="rId4"/>
    <sheet name="Rx Settings" sheetId="5" r:id="rId5"/>
    <sheet name="Frequency deviation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 l="1"/>
  <c r="B10" i="6" l="1"/>
  <c r="B7" i="6"/>
  <c r="B13" i="6" s="1"/>
  <c r="B4" i="6"/>
  <c r="F8" i="5" l="1"/>
  <c r="C8" i="5"/>
  <c r="C9" i="5"/>
  <c r="B8" i="5"/>
  <c r="B9" i="5" s="1"/>
  <c r="B5" i="5"/>
  <c r="F6" i="5" s="1"/>
  <c r="F5" i="5" l="1"/>
  <c r="C7" i="2"/>
  <c r="C10" i="2" s="1"/>
  <c r="B7" i="2"/>
  <c r="B14" i="2" s="1"/>
  <c r="C14" i="2" l="1"/>
  <c r="B9" i="2"/>
  <c r="C11" i="2" s="1"/>
  <c r="C15" i="2"/>
  <c r="C9" i="2"/>
  <c r="C17" i="2"/>
  <c r="C16" i="2"/>
  <c r="C11" i="4"/>
  <c r="C10" i="4"/>
  <c r="C7" i="4"/>
  <c r="C6" i="4"/>
  <c r="C4" i="4"/>
  <c r="D4" i="4"/>
  <c r="D8" i="4" l="1"/>
  <c r="D15" i="4" s="1"/>
  <c r="B2" i="4"/>
  <c r="D12" i="4" l="1"/>
  <c r="B5" i="3" l="1"/>
  <c r="D5" i="3" l="1"/>
  <c r="D9" i="3"/>
  <c r="D8" i="3"/>
  <c r="B10" i="2"/>
  <c r="D47" i="1"/>
  <c r="D55" i="1"/>
  <c r="D63" i="1"/>
  <c r="D67" i="1"/>
  <c r="D71" i="1"/>
  <c r="B75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C9" i="1"/>
  <c r="D9" i="1"/>
  <c r="E9" i="1"/>
  <c r="F9" i="1"/>
  <c r="G9" i="1"/>
  <c r="H9" i="1"/>
  <c r="I9" i="1"/>
  <c r="B9" i="1"/>
  <c r="B6" i="1"/>
  <c r="D46" i="1" s="1"/>
  <c r="H74" i="1" l="1"/>
  <c r="C71" i="1"/>
  <c r="C67" i="1"/>
  <c r="D62" i="1"/>
  <c r="D54" i="1"/>
  <c r="E44" i="1"/>
  <c r="D73" i="1"/>
  <c r="D69" i="1"/>
  <c r="D65" i="1"/>
  <c r="D59" i="1"/>
  <c r="D51" i="1"/>
  <c r="D44" i="1"/>
  <c r="I77" i="1" s="1" a="1"/>
  <c r="I77" i="1" s="1"/>
  <c r="I78" i="1" s="1" a="1"/>
  <c r="I78" i="1" s="1"/>
  <c r="C73" i="1"/>
  <c r="C69" i="1"/>
  <c r="C65" i="1"/>
  <c r="D58" i="1"/>
  <c r="D50" i="1"/>
  <c r="E45" i="1"/>
  <c r="I45" i="1"/>
  <c r="E46" i="1"/>
  <c r="I46" i="1"/>
  <c r="E47" i="1"/>
  <c r="I47" i="1"/>
  <c r="E48" i="1"/>
  <c r="I48" i="1"/>
  <c r="E49" i="1"/>
  <c r="I49" i="1"/>
  <c r="E50" i="1"/>
  <c r="I50" i="1"/>
  <c r="E51" i="1"/>
  <c r="I51" i="1"/>
  <c r="E52" i="1"/>
  <c r="I52" i="1"/>
  <c r="E53" i="1"/>
  <c r="I53" i="1"/>
  <c r="E54" i="1"/>
  <c r="I54" i="1"/>
  <c r="E55" i="1"/>
  <c r="I55" i="1"/>
  <c r="E56" i="1"/>
  <c r="I56" i="1"/>
  <c r="E57" i="1"/>
  <c r="I57" i="1"/>
  <c r="E58" i="1"/>
  <c r="I58" i="1"/>
  <c r="E59" i="1"/>
  <c r="I59" i="1"/>
  <c r="E60" i="1"/>
  <c r="I60" i="1"/>
  <c r="E61" i="1"/>
  <c r="I61" i="1"/>
  <c r="E62" i="1"/>
  <c r="I62" i="1"/>
  <c r="E63" i="1"/>
  <c r="I63" i="1"/>
  <c r="E64" i="1"/>
  <c r="I64" i="1"/>
  <c r="E65" i="1"/>
  <c r="I65" i="1"/>
  <c r="E66" i="1"/>
  <c r="I66" i="1"/>
  <c r="E67" i="1"/>
  <c r="I67" i="1"/>
  <c r="E68" i="1"/>
  <c r="I68" i="1"/>
  <c r="E69" i="1"/>
  <c r="I69" i="1"/>
  <c r="E70" i="1"/>
  <c r="I70" i="1"/>
  <c r="E71" i="1"/>
  <c r="I71" i="1"/>
  <c r="E72" i="1"/>
  <c r="I72" i="1"/>
  <c r="E73" i="1"/>
  <c r="I73" i="1"/>
  <c r="E74" i="1"/>
  <c r="I74" i="1"/>
  <c r="E75" i="1"/>
  <c r="I75" i="1"/>
  <c r="F44" i="1"/>
  <c r="B44" i="1"/>
  <c r="B64" i="1"/>
  <c r="F64" i="1"/>
  <c r="B65" i="1"/>
  <c r="F65" i="1"/>
  <c r="B66" i="1"/>
  <c r="F66" i="1"/>
  <c r="B67" i="1"/>
  <c r="F67" i="1"/>
  <c r="B68" i="1"/>
  <c r="F68" i="1"/>
  <c r="B69" i="1"/>
  <c r="F69" i="1"/>
  <c r="B70" i="1"/>
  <c r="F70" i="1"/>
  <c r="B71" i="1"/>
  <c r="F71" i="1"/>
  <c r="B72" i="1"/>
  <c r="F72" i="1"/>
  <c r="B73" i="1"/>
  <c r="F73" i="1"/>
  <c r="B74" i="1"/>
  <c r="B45" i="1"/>
  <c r="F45" i="1"/>
  <c r="B46" i="1"/>
  <c r="F46" i="1"/>
  <c r="B47" i="1"/>
  <c r="F47" i="1"/>
  <c r="B48" i="1"/>
  <c r="F48" i="1"/>
  <c r="B49" i="1"/>
  <c r="F49" i="1"/>
  <c r="B50" i="1"/>
  <c r="F50" i="1"/>
  <c r="B51" i="1"/>
  <c r="F51" i="1"/>
  <c r="B52" i="1"/>
  <c r="F52" i="1"/>
  <c r="B53" i="1"/>
  <c r="F53" i="1"/>
  <c r="B54" i="1"/>
  <c r="F54" i="1"/>
  <c r="B55" i="1"/>
  <c r="F55" i="1"/>
  <c r="B56" i="1"/>
  <c r="F56" i="1"/>
  <c r="B57" i="1"/>
  <c r="F57" i="1"/>
  <c r="B58" i="1"/>
  <c r="F58" i="1"/>
  <c r="B59" i="1"/>
  <c r="F59" i="1"/>
  <c r="B60" i="1"/>
  <c r="F60" i="1"/>
  <c r="B61" i="1"/>
  <c r="F61" i="1"/>
  <c r="B62" i="1"/>
  <c r="F62" i="1"/>
  <c r="B63" i="1"/>
  <c r="F63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F74" i="1"/>
  <c r="C75" i="1"/>
  <c r="H75" i="1"/>
  <c r="G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G74" i="1"/>
  <c r="D75" i="1"/>
  <c r="C44" i="1"/>
  <c r="H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G75" i="1"/>
  <c r="D74" i="1"/>
  <c r="D72" i="1"/>
  <c r="D70" i="1"/>
  <c r="D68" i="1"/>
  <c r="D66" i="1"/>
  <c r="D64" i="1"/>
  <c r="D61" i="1"/>
  <c r="D57" i="1"/>
  <c r="D53" i="1"/>
  <c r="D49" i="1"/>
  <c r="D45" i="1"/>
  <c r="I44" i="1"/>
  <c r="F75" i="1"/>
  <c r="C74" i="1"/>
  <c r="C72" i="1"/>
  <c r="C70" i="1"/>
  <c r="C68" i="1"/>
  <c r="C66" i="1"/>
  <c r="C64" i="1"/>
  <c r="D60" i="1"/>
  <c r="D56" i="1"/>
  <c r="D52" i="1"/>
  <c r="D48" i="1"/>
  <c r="B11" i="2"/>
  <c r="F11" i="2" s="1"/>
  <c r="B17" i="2"/>
  <c r="B16" i="2"/>
  <c r="B15" i="2"/>
  <c r="H6" i="1"/>
  <c r="E6" i="1"/>
  <c r="B79" i="1" l="1"/>
</calcChain>
</file>

<file path=xl/sharedStrings.xml><?xml version="1.0" encoding="utf-8"?>
<sst xmlns="http://schemas.openxmlformats.org/spreadsheetml/2006/main" count="64" uniqueCount="59">
  <si>
    <t>Frequency deviation (+-)</t>
  </si>
  <si>
    <t>fSYS</t>
  </si>
  <si>
    <t>FDEV*2^(FDEVSCALE-6)</t>
  </si>
  <si>
    <t>FDEV</t>
  </si>
  <si>
    <t>FDEV / FDEVSCALE</t>
  </si>
  <si>
    <t>FDEVSCALE</t>
  </si>
  <si>
    <t>fRF</t>
  </si>
  <si>
    <t>fxosc</t>
  </si>
  <si>
    <t>Division val.</t>
  </si>
  <si>
    <t>INT</t>
  </si>
  <si>
    <t>FRAC</t>
  </si>
  <si>
    <t>FRAC0</t>
  </si>
  <si>
    <t>FRAC1</t>
  </si>
  <si>
    <t>FRAC2</t>
  </si>
  <si>
    <t>Data Rate</t>
  </si>
  <si>
    <t>TXBDRDIV</t>
  </si>
  <si>
    <t>Hex:</t>
  </si>
  <si>
    <t>fsys</t>
  </si>
  <si>
    <t>Hz</t>
  </si>
  <si>
    <t>TRT_min</t>
  </si>
  <si>
    <t>SPMRT</t>
  </si>
  <si>
    <t>s</t>
  </si>
  <si>
    <t>SPMOFFT0</t>
  </si>
  <si>
    <t>SPMOFFT1</t>
  </si>
  <si>
    <t>OFF-TIME</t>
  </si>
  <si>
    <t>SPMONTA0</t>
  </si>
  <si>
    <t>SPMONTA1</t>
  </si>
  <si>
    <t>ON-TIME A</t>
  </si>
  <si>
    <t>us</t>
  </si>
  <si>
    <t>Transmission</t>
  </si>
  <si>
    <t>Reception</t>
  </si>
  <si>
    <t>IF</t>
  </si>
  <si>
    <t>low</t>
  </si>
  <si>
    <t>Result</t>
  </si>
  <si>
    <t>Register values</t>
  </si>
  <si>
    <t>Parameters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</si>
  <si>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f</t>
    </r>
  </si>
  <si>
    <t>LO-inj.</t>
  </si>
  <si>
    <t>Bitrate</t>
  </si>
  <si>
    <t>bit/s</t>
  </si>
  <si>
    <t>K1</t>
  </si>
  <si>
    <t>K2/K1</t>
  </si>
  <si>
    <t>AFCKCFG0</t>
  </si>
  <si>
    <t>AFCKCFG1</t>
  </si>
  <si>
    <t>PMFUP</t>
  </si>
  <si>
    <t>PMFDN</t>
  </si>
  <si>
    <t>PMFUDSF</t>
  </si>
  <si>
    <t>Nullinput</t>
  </si>
  <si>
    <t>AGCTHOFFS</t>
  </si>
  <si>
    <t>Input power</t>
  </si>
  <si>
    <t>AGCTLO</t>
  </si>
  <si>
    <t>Lower Threshold</t>
  </si>
  <si>
    <t>AGCTUP</t>
  </si>
  <si>
    <t>Upper Threshold</t>
  </si>
  <si>
    <t>AGCHYS</t>
  </si>
  <si>
    <t>Switchback</t>
  </si>
  <si>
    <t>Register Value</t>
  </si>
  <si>
    <t>TXBRDIV0</t>
  </si>
  <si>
    <t>TXBRDIV1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</si>
</sst>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E+00"/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baseColWidth="10" defaultRowHeight="15" x14ac:dyDescent="0.25"/>
  <cols>
    <col min="1" max="1" width="17.140625" customWidth="1"/>
    <col min="2" max="2" width="19.140625" customWidth="1"/>
    <col min="3" max="3" width="16.42578125" customWidth="1"/>
    <col min="5" max="5" width="23.42578125" customWidth="1"/>
  </cols>
  <sheetData>
    <row r="1" spans="1:6" x14ac:dyDescent="0.25">
      <c r="A1" s="6" t="s">
        <v>35</v>
      </c>
    </row>
    <row r="2" spans="1:6" x14ac:dyDescent="0.25">
      <c r="A2" t="s">
        <v>6</v>
      </c>
      <c r="B2">
        <v>868299627.56780005</v>
      </c>
      <c r="D2" t="s">
        <v>37</v>
      </c>
      <c r="E2" t="s">
        <v>32</v>
      </c>
    </row>
    <row r="3" spans="1:6" x14ac:dyDescent="0.25">
      <c r="A3" t="s">
        <v>31</v>
      </c>
      <c r="B3" s="3">
        <v>273990</v>
      </c>
    </row>
    <row r="4" spans="1:6" x14ac:dyDescent="0.25">
      <c r="A4" t="s">
        <v>7</v>
      </c>
      <c r="B4">
        <v>21948717</v>
      </c>
    </row>
    <row r="6" spans="1:6" x14ac:dyDescent="0.25">
      <c r="B6" s="8" t="s">
        <v>29</v>
      </c>
      <c r="C6" s="8" t="s">
        <v>30</v>
      </c>
    </row>
    <row r="7" spans="1:6" x14ac:dyDescent="0.25">
      <c r="A7" t="s">
        <v>8</v>
      </c>
      <c r="B7" s="4">
        <f>B2/B4</f>
        <v>39.560381937941976</v>
      </c>
      <c r="C7" s="1">
        <f>IF(E2="high",(B2+B3)/B4,(B2-B3)/B4)</f>
        <v>39.547898748150068</v>
      </c>
    </row>
    <row r="9" spans="1:6" x14ac:dyDescent="0.25">
      <c r="A9" t="s">
        <v>9</v>
      </c>
      <c r="B9" s="1">
        <f>INT(B7)</f>
        <v>39</v>
      </c>
      <c r="C9" s="1">
        <f>INT(C7)</f>
        <v>39</v>
      </c>
    </row>
    <row r="10" spans="1:6" x14ac:dyDescent="0.25">
      <c r="A10" t="s">
        <v>10</v>
      </c>
      <c r="B10" s="3">
        <f>ROUND((B7-INT(B7))*(2^21-0.5)-0.5,0)</f>
        <v>1175205</v>
      </c>
      <c r="C10" s="3">
        <f>ROUND((C7-INT(C7))*(2^21-0.5)-0.5,0)</f>
        <v>1149026</v>
      </c>
    </row>
    <row r="11" spans="1:6" x14ac:dyDescent="0.25">
      <c r="A11" t="s">
        <v>33</v>
      </c>
      <c r="B11" s="3">
        <f>$B$4*($B$9+(B10+0.5)/(2^21-0.5))</f>
        <v>868299624.20060635</v>
      </c>
      <c r="C11" s="3">
        <f>$B$4*($B$9+(C10+0.5)/(2^21-0.5))+B3</f>
        <v>868299625.66790235</v>
      </c>
      <c r="E11" t="s">
        <v>36</v>
      </c>
      <c r="F11" s="7">
        <f>B11-C11</f>
        <v>-1.4672960042953491</v>
      </c>
    </row>
    <row r="12" spans="1:6" x14ac:dyDescent="0.25">
      <c r="B12" s="3"/>
      <c r="C12" s="3"/>
    </row>
    <row r="13" spans="1:6" x14ac:dyDescent="0.25">
      <c r="A13" s="6" t="s">
        <v>34</v>
      </c>
      <c r="E13" s="1"/>
    </row>
    <row r="14" spans="1:6" x14ac:dyDescent="0.25">
      <c r="A14" t="s">
        <v>9</v>
      </c>
      <c r="B14" s="1" t="str">
        <f>"0x"&amp;DEC2HEX(ROUNDDOWN(B7,0)+IF($B$2&gt;800000000,64,IF($B$2&gt;400000000,128,192)),2)</f>
        <v>0x67</v>
      </c>
      <c r="C14" s="1" t="str">
        <f>"0x"&amp;DEC2HEX(ROUNDDOWN(C7,0)+IF($B$2&gt;800000000,64,IF($B$2&gt;400000000,128,192)),2)</f>
        <v>0x67</v>
      </c>
      <c r="E14" s="1"/>
    </row>
    <row r="15" spans="1:6" x14ac:dyDescent="0.25">
      <c r="A15" t="s">
        <v>11</v>
      </c>
      <c r="B15" s="1" t="str">
        <f>"0x"&amp;DEC2HEX(MOD(B10,256),2)</f>
        <v>0xA5</v>
      </c>
      <c r="C15" s="1" t="str">
        <f>"0x"&amp;DEC2HEX(MOD(C10,256),2)</f>
        <v>0x62</v>
      </c>
      <c r="E15" s="1"/>
    </row>
    <row r="16" spans="1:6" x14ac:dyDescent="0.25">
      <c r="A16" t="s">
        <v>12</v>
      </c>
      <c r="B16" s="1" t="str">
        <f>"0x"&amp;DEC2HEX(MOD(INT(B10/256),256),2)</f>
        <v>0xEE</v>
      </c>
      <c r="C16" s="1" t="str">
        <f>"0x"&amp;DEC2HEX(MOD(INT(C10/256),256),2)</f>
        <v>0x88</v>
      </c>
      <c r="E16" s="1"/>
    </row>
    <row r="17" spans="1:6" x14ac:dyDescent="0.25">
      <c r="A17" t="s">
        <v>13</v>
      </c>
      <c r="B17" s="1" t="str">
        <f>"0x"&amp;DEC2HEX(INT(B10/65536),2)</f>
        <v>0x11</v>
      </c>
      <c r="C17" s="1" t="str">
        <f>"0x"&amp;DEC2HEX(INT(C10/65536),2)</f>
        <v>0x11</v>
      </c>
    </row>
    <row r="18" spans="1:6" x14ac:dyDescent="0.25">
      <c r="E18" s="3"/>
      <c r="F18" s="3"/>
    </row>
    <row r="20" spans="1:6" x14ac:dyDescent="0.25">
      <c r="C20" s="1">
        <v>27</v>
      </c>
      <c r="E20" s="9">
        <f>(HEX2DEC(C20)+(HEX2DEC(C21)+HEX2DEC(C22)*256+HEX2DEC(C23)*65536)/2^21)*B4+B3</f>
        <v>868299617.56777668</v>
      </c>
    </row>
    <row r="21" spans="1:6" x14ac:dyDescent="0.25">
      <c r="C21" s="1">
        <v>62</v>
      </c>
    </row>
    <row r="22" spans="1:6" x14ac:dyDescent="0.25">
      <c r="C22" s="1">
        <v>88</v>
      </c>
    </row>
    <row r="23" spans="1:6" x14ac:dyDescent="0.25">
      <c r="C23" s="1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47</v>
      </c>
      <c r="B1">
        <v>-143</v>
      </c>
    </row>
    <row r="2" spans="1:2" x14ac:dyDescent="0.25">
      <c r="A2" t="s">
        <v>48</v>
      </c>
      <c r="B2">
        <v>63.9</v>
      </c>
    </row>
    <row r="4" spans="1:2" x14ac:dyDescent="0.25">
      <c r="A4" t="s">
        <v>49</v>
      </c>
      <c r="B4">
        <f>B1+B2</f>
        <v>-79.099999999999994</v>
      </c>
    </row>
    <row r="6" spans="1:2" x14ac:dyDescent="0.25">
      <c r="A6" t="s">
        <v>50</v>
      </c>
      <c r="B6">
        <v>8</v>
      </c>
    </row>
    <row r="7" spans="1:2" x14ac:dyDescent="0.25">
      <c r="A7" t="s">
        <v>51</v>
      </c>
      <c r="B7">
        <f>B4+B6*1.6</f>
        <v>-66.3</v>
      </c>
    </row>
    <row r="9" spans="1:2" x14ac:dyDescent="0.25">
      <c r="A9" t="s">
        <v>52</v>
      </c>
      <c r="B9">
        <v>0</v>
      </c>
    </row>
    <row r="10" spans="1:2" x14ac:dyDescent="0.25">
      <c r="A10" t="s">
        <v>53</v>
      </c>
      <c r="B10">
        <f>B4+25.6+1.6*B9</f>
        <v>-53.499999999999993</v>
      </c>
    </row>
    <row r="12" spans="1:2" x14ac:dyDescent="0.25">
      <c r="A12" t="s">
        <v>54</v>
      </c>
      <c r="B12">
        <v>12.8</v>
      </c>
    </row>
    <row r="13" spans="1:2" x14ac:dyDescent="0.25">
      <c r="A13" t="s">
        <v>55</v>
      </c>
      <c r="B13">
        <f>B7-B12</f>
        <v>-79.099999999999994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6" sqref="B6"/>
    </sheetView>
  </sheetViews>
  <sheetFormatPr baseColWidth="10" defaultRowHeight="15" x14ac:dyDescent="0.25"/>
  <cols>
    <col min="2" max="2" width="12" bestFit="1" customWidth="1"/>
    <col min="4" max="4" width="12" bestFit="1" customWidth="1"/>
  </cols>
  <sheetData>
    <row r="1" spans="1:5" x14ac:dyDescent="0.25">
      <c r="A1" t="s">
        <v>17</v>
      </c>
      <c r="B1">
        <v>21948717</v>
      </c>
      <c r="C1" t="s">
        <v>18</v>
      </c>
    </row>
    <row r="2" spans="1:5" x14ac:dyDescent="0.25">
      <c r="A2" t="s">
        <v>19</v>
      </c>
      <c r="B2">
        <f>64/B1</f>
        <v>2.9158879765045037E-6</v>
      </c>
      <c r="C2" t="s">
        <v>21</v>
      </c>
    </row>
    <row r="4" spans="1:5" x14ac:dyDescent="0.25">
      <c r="A4" t="s">
        <v>20</v>
      </c>
      <c r="B4">
        <v>10</v>
      </c>
      <c r="C4" s="1" t="str">
        <f>"0x"&amp;DEC2HEX(B4,2)</f>
        <v>0x0A</v>
      </c>
      <c r="D4" s="2">
        <f>B4*B2*1000000</f>
        <v>29.158879765045036</v>
      </c>
      <c r="E4" t="s">
        <v>28</v>
      </c>
    </row>
    <row r="5" spans="1:5" x14ac:dyDescent="0.25">
      <c r="D5" s="5"/>
    </row>
    <row r="6" spans="1:5" x14ac:dyDescent="0.25">
      <c r="A6" t="s">
        <v>22</v>
      </c>
      <c r="B6">
        <v>44</v>
      </c>
      <c r="C6" s="1" t="str">
        <f t="shared" ref="C6:C7" si="0">"0x"&amp;DEC2HEX(B6,2)</f>
        <v>0x2C</v>
      </c>
      <c r="D6" s="5"/>
    </row>
    <row r="7" spans="1:5" x14ac:dyDescent="0.25">
      <c r="A7" t="s">
        <v>23</v>
      </c>
      <c r="B7">
        <v>1</v>
      </c>
      <c r="C7" s="1" t="str">
        <f t="shared" si="0"/>
        <v>0x01</v>
      </c>
      <c r="D7" s="5"/>
    </row>
    <row r="8" spans="1:5" x14ac:dyDescent="0.25">
      <c r="C8" t="s">
        <v>24</v>
      </c>
      <c r="D8" s="2">
        <f>IF($D$4*(B6+B7*256)&gt;0,$D$4*(B6+B7*256),16384*$D$4)</f>
        <v>8747.6639295135101</v>
      </c>
      <c r="E8" t="s">
        <v>28</v>
      </c>
    </row>
    <row r="9" spans="1:5" x14ac:dyDescent="0.25">
      <c r="D9" s="2"/>
    </row>
    <row r="10" spans="1:5" x14ac:dyDescent="0.25">
      <c r="A10" t="s">
        <v>25</v>
      </c>
      <c r="B10">
        <v>29</v>
      </c>
      <c r="C10" s="1" t="str">
        <f t="shared" ref="C10:C11" si="1">"0x"&amp;DEC2HEX(B10,2)</f>
        <v>0x1D</v>
      </c>
      <c r="D10" s="2"/>
    </row>
    <row r="11" spans="1:5" x14ac:dyDescent="0.25">
      <c r="A11" t="s">
        <v>26</v>
      </c>
      <c r="B11">
        <v>0</v>
      </c>
      <c r="C11" s="1" t="str">
        <f t="shared" si="1"/>
        <v>0x00</v>
      </c>
      <c r="D11" s="2"/>
    </row>
    <row r="12" spans="1:5" x14ac:dyDescent="0.25">
      <c r="C12" t="s">
        <v>27</v>
      </c>
      <c r="D12" s="2">
        <f>IF($D$4*(B10+B11*256)&gt;0,$D$4*(B10+B11*256),16384*D4)</f>
        <v>845.60751318630605</v>
      </c>
      <c r="E12" t="s">
        <v>28</v>
      </c>
    </row>
    <row r="15" spans="1:5" x14ac:dyDescent="0.25">
      <c r="D15">
        <f>D12/(D12+D8)</f>
        <v>8.8145896656534967E-2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1</v>
      </c>
      <c r="B1">
        <v>21948717</v>
      </c>
    </row>
    <row r="3" spans="1:4" x14ac:dyDescent="0.25">
      <c r="A3" t="s">
        <v>14</v>
      </c>
      <c r="B3">
        <v>9600</v>
      </c>
    </row>
    <row r="5" spans="1:4" x14ac:dyDescent="0.25">
      <c r="A5" t="s">
        <v>15</v>
      </c>
      <c r="B5">
        <f>ROUND(0.5*B1/B3-1,0)</f>
        <v>1142</v>
      </c>
      <c r="C5" t="s">
        <v>16</v>
      </c>
      <c r="D5" t="str">
        <f>DEC2HEX(B5,4)</f>
        <v>0476</v>
      </c>
    </row>
    <row r="8" spans="1:4" x14ac:dyDescent="0.25">
      <c r="C8" t="s">
        <v>57</v>
      </c>
      <c r="D8" s="1" t="str">
        <f>"0x"&amp;DEC2HEX(MOD(B5,256))</f>
        <v>0x76</v>
      </c>
    </row>
    <row r="9" spans="1:4" x14ac:dyDescent="0.25">
      <c r="C9" t="s">
        <v>58</v>
      </c>
      <c r="D9" s="1" t="str">
        <f>"0x"&amp;DEC2HEX(ROUNDDOWN(B5/256,0),2)</f>
        <v>0x04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B3" sqref="B3"/>
    </sheetView>
  </sheetViews>
  <sheetFormatPr baseColWidth="10" defaultRowHeight="15" x14ac:dyDescent="0.25"/>
  <sheetData>
    <row r="3" spans="1:6" x14ac:dyDescent="0.25">
      <c r="A3" t="s">
        <v>38</v>
      </c>
      <c r="B3">
        <v>9600</v>
      </c>
      <c r="C3" t="s">
        <v>39</v>
      </c>
    </row>
    <row r="5" spans="1:6" x14ac:dyDescent="0.25">
      <c r="A5" t="s">
        <v>40</v>
      </c>
      <c r="B5">
        <f>1/50*B3</f>
        <v>192</v>
      </c>
      <c r="E5" t="s">
        <v>42</v>
      </c>
      <c r="F5" s="1" t="str">
        <f>"0x"&amp;DEC2HEX(MOD(B5,256), 2)</f>
        <v>0xC0</v>
      </c>
    </row>
    <row r="6" spans="1:6" x14ac:dyDescent="0.25">
      <c r="A6" t="s">
        <v>41</v>
      </c>
      <c r="B6" s="3">
        <v>1</v>
      </c>
      <c r="E6" t="s">
        <v>43</v>
      </c>
      <c r="F6" s="1" t="str">
        <f>"0x"&amp;DEC2HEX(ROUNDDOWN(B5/256,0),2)</f>
        <v>0x00</v>
      </c>
    </row>
    <row r="8" spans="1:6" x14ac:dyDescent="0.25">
      <c r="A8" t="s">
        <v>44</v>
      </c>
      <c r="B8">
        <f>2^(-(ROUND(LN(0.1/B3*274000)/LN(2),0)))</f>
        <v>0.25</v>
      </c>
      <c r="C8">
        <f>-LN(B8)/LN(2)-1</f>
        <v>1</v>
      </c>
      <c r="E8" t="s">
        <v>46</v>
      </c>
      <c r="F8" s="1" t="str">
        <f>"0x"&amp;DEC2HEX(C8*16+C9,2)</f>
        <v>0x12</v>
      </c>
    </row>
    <row r="9" spans="1:6" x14ac:dyDescent="0.25">
      <c r="A9" t="s">
        <v>45</v>
      </c>
      <c r="B9">
        <f>2^(-(ROUND(LN(2/B3*274000)/LN(2),0)))/B8</f>
        <v>6.25E-2</v>
      </c>
      <c r="C9">
        <f>-LN(B9)/LN(2)-2</f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B2" sqref="B2"/>
    </sheetView>
  </sheetViews>
  <sheetFormatPr baseColWidth="10" defaultRowHeight="15" x14ac:dyDescent="0.25"/>
  <cols>
    <col min="1" max="1" width="24.85546875" customWidth="1"/>
  </cols>
  <sheetData>
    <row r="1" spans="1:9" x14ac:dyDescent="0.25">
      <c r="A1" t="s">
        <v>0</v>
      </c>
      <c r="B1">
        <v>45000</v>
      </c>
    </row>
    <row r="3" spans="1:9" x14ac:dyDescent="0.25">
      <c r="A3" t="s">
        <v>1</v>
      </c>
      <c r="B3">
        <v>21948717</v>
      </c>
    </row>
    <row r="6" spans="1:9" x14ac:dyDescent="0.25">
      <c r="A6" t="s">
        <v>2</v>
      </c>
      <c r="B6">
        <f>B1*2^21/(B3*190)</f>
        <v>22.629746182286741</v>
      </c>
      <c r="D6" t="s">
        <v>3</v>
      </c>
      <c r="E6">
        <f ca="1">INDIRECT(ADDRESS(INT(I78),1))</f>
        <v>23</v>
      </c>
      <c r="G6" t="s">
        <v>5</v>
      </c>
      <c r="H6">
        <f ca="1">INDIRECT(ADDRESS(43, (I78-INT(I78))*1000))</f>
        <v>6</v>
      </c>
    </row>
    <row r="8" spans="1:9" hidden="1" x14ac:dyDescent="0.25">
      <c r="A8" s="1" t="s">
        <v>4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</row>
    <row r="9" spans="1:9" hidden="1" x14ac:dyDescent="0.25">
      <c r="A9">
        <v>0</v>
      </c>
      <c r="B9" s="2">
        <f>$A9*2^(B$8-6)</f>
        <v>0</v>
      </c>
      <c r="C9" s="2">
        <f t="shared" ref="C9:I24" si="0">$A9*2^(C$8-6)</f>
        <v>0</v>
      </c>
      <c r="D9" s="2">
        <f t="shared" si="0"/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0</v>
      </c>
    </row>
    <row r="10" spans="1:9" hidden="1" x14ac:dyDescent="0.25">
      <c r="A10">
        <v>1</v>
      </c>
      <c r="B10" s="2">
        <f t="shared" ref="B10:I40" si="1">$A10*2^(B$8-6)</f>
        <v>1.5625E-2</v>
      </c>
      <c r="C10" s="2">
        <f t="shared" si="0"/>
        <v>3.125E-2</v>
      </c>
      <c r="D10" s="2">
        <f t="shared" si="0"/>
        <v>6.25E-2</v>
      </c>
      <c r="E10" s="2">
        <f t="shared" si="0"/>
        <v>0.125</v>
      </c>
      <c r="F10" s="2">
        <f t="shared" si="0"/>
        <v>0.25</v>
      </c>
      <c r="G10" s="2">
        <f t="shared" si="0"/>
        <v>0.5</v>
      </c>
      <c r="H10" s="2">
        <f t="shared" si="0"/>
        <v>1</v>
      </c>
      <c r="I10" s="2">
        <f t="shared" si="0"/>
        <v>2</v>
      </c>
    </row>
    <row r="11" spans="1:9" hidden="1" x14ac:dyDescent="0.25">
      <c r="A11">
        <v>2</v>
      </c>
      <c r="B11" s="2">
        <f t="shared" si="1"/>
        <v>3.125E-2</v>
      </c>
      <c r="C11" s="2">
        <f t="shared" si="0"/>
        <v>6.25E-2</v>
      </c>
      <c r="D11" s="2">
        <f t="shared" si="0"/>
        <v>0.125</v>
      </c>
      <c r="E11" s="2">
        <f t="shared" si="0"/>
        <v>0.25</v>
      </c>
      <c r="F11" s="2">
        <f t="shared" si="0"/>
        <v>0.5</v>
      </c>
      <c r="G11" s="2">
        <f t="shared" si="0"/>
        <v>1</v>
      </c>
      <c r="H11" s="2">
        <f t="shared" si="0"/>
        <v>2</v>
      </c>
      <c r="I11" s="2">
        <f t="shared" si="0"/>
        <v>4</v>
      </c>
    </row>
    <row r="12" spans="1:9" hidden="1" x14ac:dyDescent="0.25">
      <c r="A12">
        <v>3</v>
      </c>
      <c r="B12" s="2">
        <f t="shared" si="1"/>
        <v>4.6875E-2</v>
      </c>
      <c r="C12" s="2">
        <f t="shared" si="0"/>
        <v>9.375E-2</v>
      </c>
      <c r="D12" s="2">
        <f t="shared" si="0"/>
        <v>0.1875</v>
      </c>
      <c r="E12" s="2">
        <f t="shared" si="0"/>
        <v>0.375</v>
      </c>
      <c r="F12" s="2">
        <f t="shared" si="0"/>
        <v>0.75</v>
      </c>
      <c r="G12" s="2">
        <f t="shared" si="0"/>
        <v>1.5</v>
      </c>
      <c r="H12" s="2">
        <f t="shared" si="0"/>
        <v>3</v>
      </c>
      <c r="I12" s="2">
        <f t="shared" si="0"/>
        <v>6</v>
      </c>
    </row>
    <row r="13" spans="1:9" hidden="1" x14ac:dyDescent="0.25">
      <c r="A13">
        <v>4</v>
      </c>
      <c r="B13" s="2">
        <f t="shared" si="1"/>
        <v>6.25E-2</v>
      </c>
      <c r="C13" s="2">
        <f t="shared" si="0"/>
        <v>0.125</v>
      </c>
      <c r="D13" s="2">
        <f t="shared" si="0"/>
        <v>0.25</v>
      </c>
      <c r="E13" s="2">
        <f t="shared" si="0"/>
        <v>0.5</v>
      </c>
      <c r="F13" s="2">
        <f t="shared" si="0"/>
        <v>1</v>
      </c>
      <c r="G13" s="2">
        <f t="shared" si="0"/>
        <v>2</v>
      </c>
      <c r="H13" s="2">
        <f t="shared" si="0"/>
        <v>4</v>
      </c>
      <c r="I13" s="2">
        <f t="shared" si="0"/>
        <v>8</v>
      </c>
    </row>
    <row r="14" spans="1:9" hidden="1" x14ac:dyDescent="0.25">
      <c r="A14">
        <v>5</v>
      </c>
      <c r="B14" s="2">
        <f t="shared" si="1"/>
        <v>7.8125E-2</v>
      </c>
      <c r="C14" s="2">
        <f t="shared" si="0"/>
        <v>0.15625</v>
      </c>
      <c r="D14" s="2">
        <f t="shared" si="0"/>
        <v>0.3125</v>
      </c>
      <c r="E14" s="2">
        <f t="shared" si="0"/>
        <v>0.625</v>
      </c>
      <c r="F14" s="2">
        <f t="shared" si="0"/>
        <v>1.25</v>
      </c>
      <c r="G14" s="2">
        <f t="shared" si="0"/>
        <v>2.5</v>
      </c>
      <c r="H14" s="2">
        <f t="shared" si="0"/>
        <v>5</v>
      </c>
      <c r="I14" s="2">
        <f t="shared" si="0"/>
        <v>10</v>
      </c>
    </row>
    <row r="15" spans="1:9" hidden="1" x14ac:dyDescent="0.25">
      <c r="A15">
        <v>6</v>
      </c>
      <c r="B15" s="2">
        <f t="shared" si="1"/>
        <v>9.375E-2</v>
      </c>
      <c r="C15" s="2">
        <f t="shared" si="0"/>
        <v>0.1875</v>
      </c>
      <c r="D15" s="2">
        <f t="shared" si="0"/>
        <v>0.375</v>
      </c>
      <c r="E15" s="2">
        <f t="shared" si="0"/>
        <v>0.75</v>
      </c>
      <c r="F15" s="2">
        <f t="shared" si="0"/>
        <v>1.5</v>
      </c>
      <c r="G15" s="2">
        <f t="shared" si="0"/>
        <v>3</v>
      </c>
      <c r="H15" s="2">
        <f t="shared" si="0"/>
        <v>6</v>
      </c>
      <c r="I15" s="2">
        <f t="shared" si="0"/>
        <v>12</v>
      </c>
    </row>
    <row r="16" spans="1:9" hidden="1" x14ac:dyDescent="0.25">
      <c r="A16">
        <v>7</v>
      </c>
      <c r="B16" s="2">
        <f t="shared" si="1"/>
        <v>0.109375</v>
      </c>
      <c r="C16" s="2">
        <f t="shared" si="0"/>
        <v>0.21875</v>
      </c>
      <c r="D16" s="2">
        <f t="shared" si="0"/>
        <v>0.4375</v>
      </c>
      <c r="E16" s="2">
        <f t="shared" si="0"/>
        <v>0.875</v>
      </c>
      <c r="F16" s="2">
        <f t="shared" si="0"/>
        <v>1.75</v>
      </c>
      <c r="G16" s="2">
        <f t="shared" si="0"/>
        <v>3.5</v>
      </c>
      <c r="H16" s="2">
        <f t="shared" si="0"/>
        <v>7</v>
      </c>
      <c r="I16" s="2">
        <f t="shared" si="0"/>
        <v>14</v>
      </c>
    </row>
    <row r="17" spans="1:9" hidden="1" x14ac:dyDescent="0.25">
      <c r="A17">
        <v>8</v>
      </c>
      <c r="B17" s="2">
        <f t="shared" si="1"/>
        <v>0.125</v>
      </c>
      <c r="C17" s="2">
        <f t="shared" si="0"/>
        <v>0.25</v>
      </c>
      <c r="D17" s="2">
        <f t="shared" si="0"/>
        <v>0.5</v>
      </c>
      <c r="E17" s="2">
        <f t="shared" si="0"/>
        <v>1</v>
      </c>
      <c r="F17" s="2">
        <f t="shared" si="0"/>
        <v>2</v>
      </c>
      <c r="G17" s="2">
        <f t="shared" si="0"/>
        <v>4</v>
      </c>
      <c r="H17" s="2">
        <f t="shared" si="0"/>
        <v>8</v>
      </c>
      <c r="I17" s="2">
        <f t="shared" si="0"/>
        <v>16</v>
      </c>
    </row>
    <row r="18" spans="1:9" hidden="1" x14ac:dyDescent="0.25">
      <c r="A18">
        <v>9</v>
      </c>
      <c r="B18" s="2">
        <f t="shared" si="1"/>
        <v>0.140625</v>
      </c>
      <c r="C18" s="2">
        <f t="shared" si="0"/>
        <v>0.28125</v>
      </c>
      <c r="D18" s="2">
        <f t="shared" si="0"/>
        <v>0.5625</v>
      </c>
      <c r="E18" s="2">
        <f t="shared" si="0"/>
        <v>1.125</v>
      </c>
      <c r="F18" s="2">
        <f t="shared" si="0"/>
        <v>2.25</v>
      </c>
      <c r="G18" s="2">
        <f t="shared" si="0"/>
        <v>4.5</v>
      </c>
      <c r="H18" s="2">
        <f t="shared" si="0"/>
        <v>9</v>
      </c>
      <c r="I18" s="2">
        <f t="shared" si="0"/>
        <v>18</v>
      </c>
    </row>
    <row r="19" spans="1:9" hidden="1" x14ac:dyDescent="0.25">
      <c r="A19">
        <v>10</v>
      </c>
      <c r="B19" s="2">
        <f t="shared" si="1"/>
        <v>0.15625</v>
      </c>
      <c r="C19" s="2">
        <f t="shared" si="0"/>
        <v>0.3125</v>
      </c>
      <c r="D19" s="2">
        <f t="shared" si="0"/>
        <v>0.625</v>
      </c>
      <c r="E19" s="2">
        <f t="shared" si="0"/>
        <v>1.25</v>
      </c>
      <c r="F19" s="2">
        <f t="shared" si="0"/>
        <v>2.5</v>
      </c>
      <c r="G19" s="2">
        <f t="shared" si="0"/>
        <v>5</v>
      </c>
      <c r="H19" s="2">
        <f t="shared" si="0"/>
        <v>10</v>
      </c>
      <c r="I19" s="2">
        <f t="shared" si="0"/>
        <v>20</v>
      </c>
    </row>
    <row r="20" spans="1:9" hidden="1" x14ac:dyDescent="0.25">
      <c r="A20">
        <v>11</v>
      </c>
      <c r="B20" s="2">
        <f t="shared" si="1"/>
        <v>0.171875</v>
      </c>
      <c r="C20" s="2">
        <f t="shared" si="0"/>
        <v>0.34375</v>
      </c>
      <c r="D20" s="2">
        <f t="shared" si="0"/>
        <v>0.6875</v>
      </c>
      <c r="E20" s="2">
        <f t="shared" si="0"/>
        <v>1.375</v>
      </c>
      <c r="F20" s="2">
        <f t="shared" si="0"/>
        <v>2.75</v>
      </c>
      <c r="G20" s="2">
        <f t="shared" si="0"/>
        <v>5.5</v>
      </c>
      <c r="H20" s="2">
        <f t="shared" si="0"/>
        <v>11</v>
      </c>
      <c r="I20" s="2">
        <f t="shared" si="0"/>
        <v>22</v>
      </c>
    </row>
    <row r="21" spans="1:9" hidden="1" x14ac:dyDescent="0.25">
      <c r="A21">
        <v>12</v>
      </c>
      <c r="B21" s="2">
        <f t="shared" si="1"/>
        <v>0.1875</v>
      </c>
      <c r="C21" s="2">
        <f t="shared" si="0"/>
        <v>0.375</v>
      </c>
      <c r="D21" s="2">
        <f t="shared" si="0"/>
        <v>0.75</v>
      </c>
      <c r="E21" s="2">
        <f t="shared" si="0"/>
        <v>1.5</v>
      </c>
      <c r="F21" s="2">
        <f t="shared" si="0"/>
        <v>3</v>
      </c>
      <c r="G21" s="2">
        <f t="shared" si="0"/>
        <v>6</v>
      </c>
      <c r="H21" s="2">
        <f t="shared" si="0"/>
        <v>12</v>
      </c>
      <c r="I21" s="2">
        <f t="shared" si="0"/>
        <v>24</v>
      </c>
    </row>
    <row r="22" spans="1:9" hidden="1" x14ac:dyDescent="0.25">
      <c r="A22">
        <v>13</v>
      </c>
      <c r="B22" s="2">
        <f t="shared" si="1"/>
        <v>0.203125</v>
      </c>
      <c r="C22" s="2">
        <f t="shared" si="0"/>
        <v>0.40625</v>
      </c>
      <c r="D22" s="2">
        <f t="shared" si="0"/>
        <v>0.8125</v>
      </c>
      <c r="E22" s="2">
        <f t="shared" si="0"/>
        <v>1.625</v>
      </c>
      <c r="F22" s="2">
        <f t="shared" si="0"/>
        <v>3.25</v>
      </c>
      <c r="G22" s="2">
        <f t="shared" si="0"/>
        <v>6.5</v>
      </c>
      <c r="H22" s="2">
        <f t="shared" si="0"/>
        <v>13</v>
      </c>
      <c r="I22" s="2">
        <f t="shared" si="0"/>
        <v>26</v>
      </c>
    </row>
    <row r="23" spans="1:9" hidden="1" x14ac:dyDescent="0.25">
      <c r="A23">
        <v>14</v>
      </c>
      <c r="B23" s="2">
        <f t="shared" si="1"/>
        <v>0.21875</v>
      </c>
      <c r="C23" s="2">
        <f t="shared" si="0"/>
        <v>0.4375</v>
      </c>
      <c r="D23" s="2">
        <f t="shared" si="0"/>
        <v>0.875</v>
      </c>
      <c r="E23" s="2">
        <f t="shared" si="0"/>
        <v>1.75</v>
      </c>
      <c r="F23" s="2">
        <f t="shared" si="0"/>
        <v>3.5</v>
      </c>
      <c r="G23" s="2">
        <f t="shared" si="0"/>
        <v>7</v>
      </c>
      <c r="H23" s="2">
        <f t="shared" si="0"/>
        <v>14</v>
      </c>
      <c r="I23" s="2">
        <f t="shared" si="0"/>
        <v>28</v>
      </c>
    </row>
    <row r="24" spans="1:9" hidden="1" x14ac:dyDescent="0.25">
      <c r="A24">
        <v>15</v>
      </c>
      <c r="B24" s="2">
        <f t="shared" si="1"/>
        <v>0.234375</v>
      </c>
      <c r="C24" s="2">
        <f t="shared" si="0"/>
        <v>0.46875</v>
      </c>
      <c r="D24" s="2">
        <f t="shared" si="0"/>
        <v>0.9375</v>
      </c>
      <c r="E24" s="2">
        <f t="shared" si="0"/>
        <v>1.875</v>
      </c>
      <c r="F24" s="2">
        <f t="shared" si="0"/>
        <v>3.75</v>
      </c>
      <c r="G24" s="2">
        <f t="shared" si="0"/>
        <v>7.5</v>
      </c>
      <c r="H24" s="2">
        <f t="shared" si="0"/>
        <v>15</v>
      </c>
      <c r="I24" s="2">
        <f t="shared" si="0"/>
        <v>30</v>
      </c>
    </row>
    <row r="25" spans="1:9" hidden="1" x14ac:dyDescent="0.25">
      <c r="A25">
        <v>16</v>
      </c>
      <c r="B25" s="2">
        <f t="shared" si="1"/>
        <v>0.25</v>
      </c>
      <c r="C25" s="2">
        <f t="shared" si="1"/>
        <v>0.5</v>
      </c>
      <c r="D25" s="2">
        <f t="shared" si="1"/>
        <v>1</v>
      </c>
      <c r="E25" s="2">
        <f t="shared" si="1"/>
        <v>2</v>
      </c>
      <c r="F25" s="2">
        <f t="shared" si="1"/>
        <v>4</v>
      </c>
      <c r="G25" s="2">
        <f t="shared" si="1"/>
        <v>8</v>
      </c>
      <c r="H25" s="2">
        <f t="shared" si="1"/>
        <v>16</v>
      </c>
      <c r="I25" s="2">
        <f t="shared" si="1"/>
        <v>32</v>
      </c>
    </row>
    <row r="26" spans="1:9" hidden="1" x14ac:dyDescent="0.25">
      <c r="A26">
        <v>17</v>
      </c>
      <c r="B26" s="2">
        <f t="shared" si="1"/>
        <v>0.265625</v>
      </c>
      <c r="C26" s="2">
        <f t="shared" si="1"/>
        <v>0.53125</v>
      </c>
      <c r="D26" s="2">
        <f t="shared" si="1"/>
        <v>1.0625</v>
      </c>
      <c r="E26" s="2">
        <f t="shared" si="1"/>
        <v>2.125</v>
      </c>
      <c r="F26" s="2">
        <f t="shared" si="1"/>
        <v>4.25</v>
      </c>
      <c r="G26" s="2">
        <f t="shared" si="1"/>
        <v>8.5</v>
      </c>
      <c r="H26" s="2">
        <f t="shared" si="1"/>
        <v>17</v>
      </c>
      <c r="I26" s="2">
        <f t="shared" si="1"/>
        <v>34</v>
      </c>
    </row>
    <row r="27" spans="1:9" hidden="1" x14ac:dyDescent="0.25">
      <c r="A27">
        <v>18</v>
      </c>
      <c r="B27" s="2">
        <f t="shared" si="1"/>
        <v>0.28125</v>
      </c>
      <c r="C27" s="2">
        <f t="shared" si="1"/>
        <v>0.5625</v>
      </c>
      <c r="D27" s="2">
        <f t="shared" si="1"/>
        <v>1.125</v>
      </c>
      <c r="E27" s="2">
        <f t="shared" si="1"/>
        <v>2.25</v>
      </c>
      <c r="F27" s="2">
        <f t="shared" si="1"/>
        <v>4.5</v>
      </c>
      <c r="G27" s="2">
        <f t="shared" si="1"/>
        <v>9</v>
      </c>
      <c r="H27" s="2">
        <f t="shared" si="1"/>
        <v>18</v>
      </c>
      <c r="I27" s="2">
        <f t="shared" si="1"/>
        <v>36</v>
      </c>
    </row>
    <row r="28" spans="1:9" hidden="1" x14ac:dyDescent="0.25">
      <c r="A28">
        <v>19</v>
      </c>
      <c r="B28" s="2">
        <f t="shared" si="1"/>
        <v>0.296875</v>
      </c>
      <c r="C28" s="2">
        <f t="shared" si="1"/>
        <v>0.59375</v>
      </c>
      <c r="D28" s="2">
        <f t="shared" si="1"/>
        <v>1.1875</v>
      </c>
      <c r="E28" s="2">
        <f t="shared" si="1"/>
        <v>2.375</v>
      </c>
      <c r="F28" s="2">
        <f t="shared" si="1"/>
        <v>4.75</v>
      </c>
      <c r="G28" s="2">
        <f t="shared" si="1"/>
        <v>9.5</v>
      </c>
      <c r="H28" s="2">
        <f t="shared" si="1"/>
        <v>19</v>
      </c>
      <c r="I28" s="2">
        <f t="shared" si="1"/>
        <v>38</v>
      </c>
    </row>
    <row r="29" spans="1:9" hidden="1" x14ac:dyDescent="0.25">
      <c r="A29">
        <v>20</v>
      </c>
      <c r="B29" s="2">
        <f t="shared" si="1"/>
        <v>0.3125</v>
      </c>
      <c r="C29" s="2">
        <f t="shared" si="1"/>
        <v>0.625</v>
      </c>
      <c r="D29" s="2">
        <f t="shared" si="1"/>
        <v>1.25</v>
      </c>
      <c r="E29" s="2">
        <f t="shared" si="1"/>
        <v>2.5</v>
      </c>
      <c r="F29" s="2">
        <f t="shared" si="1"/>
        <v>5</v>
      </c>
      <c r="G29" s="2">
        <f t="shared" si="1"/>
        <v>10</v>
      </c>
      <c r="H29" s="2">
        <f t="shared" si="1"/>
        <v>20</v>
      </c>
      <c r="I29" s="2">
        <f t="shared" si="1"/>
        <v>40</v>
      </c>
    </row>
    <row r="30" spans="1:9" hidden="1" x14ac:dyDescent="0.25">
      <c r="A30">
        <v>21</v>
      </c>
      <c r="B30" s="2">
        <f t="shared" si="1"/>
        <v>0.328125</v>
      </c>
      <c r="C30" s="2">
        <f t="shared" si="1"/>
        <v>0.65625</v>
      </c>
      <c r="D30" s="2">
        <f t="shared" si="1"/>
        <v>1.3125</v>
      </c>
      <c r="E30" s="2">
        <f t="shared" si="1"/>
        <v>2.625</v>
      </c>
      <c r="F30" s="2">
        <f t="shared" si="1"/>
        <v>5.25</v>
      </c>
      <c r="G30" s="2">
        <f t="shared" si="1"/>
        <v>10.5</v>
      </c>
      <c r="H30" s="2">
        <f t="shared" si="1"/>
        <v>21</v>
      </c>
      <c r="I30" s="2">
        <f t="shared" si="1"/>
        <v>42</v>
      </c>
    </row>
    <row r="31" spans="1:9" hidden="1" x14ac:dyDescent="0.25">
      <c r="A31">
        <v>22</v>
      </c>
      <c r="B31" s="2">
        <f t="shared" si="1"/>
        <v>0.34375</v>
      </c>
      <c r="C31" s="2">
        <f t="shared" si="1"/>
        <v>0.6875</v>
      </c>
      <c r="D31" s="2">
        <f t="shared" si="1"/>
        <v>1.375</v>
      </c>
      <c r="E31" s="2">
        <f t="shared" si="1"/>
        <v>2.75</v>
      </c>
      <c r="F31" s="2">
        <f t="shared" si="1"/>
        <v>5.5</v>
      </c>
      <c r="G31" s="2">
        <f t="shared" si="1"/>
        <v>11</v>
      </c>
      <c r="H31" s="2">
        <f t="shared" si="1"/>
        <v>22</v>
      </c>
      <c r="I31" s="2">
        <f t="shared" si="1"/>
        <v>44</v>
      </c>
    </row>
    <row r="32" spans="1:9" hidden="1" x14ac:dyDescent="0.25">
      <c r="A32">
        <v>23</v>
      </c>
      <c r="B32" s="2">
        <f t="shared" si="1"/>
        <v>0.359375</v>
      </c>
      <c r="C32" s="2">
        <f t="shared" si="1"/>
        <v>0.71875</v>
      </c>
      <c r="D32" s="2">
        <f t="shared" si="1"/>
        <v>1.4375</v>
      </c>
      <c r="E32" s="2">
        <f t="shared" si="1"/>
        <v>2.875</v>
      </c>
      <c r="F32" s="2">
        <f t="shared" si="1"/>
        <v>5.75</v>
      </c>
      <c r="G32" s="2">
        <f t="shared" si="1"/>
        <v>11.5</v>
      </c>
      <c r="H32" s="2">
        <f t="shared" si="1"/>
        <v>23</v>
      </c>
      <c r="I32" s="2">
        <f t="shared" si="1"/>
        <v>46</v>
      </c>
    </row>
    <row r="33" spans="1:9" hidden="1" x14ac:dyDescent="0.25">
      <c r="A33">
        <v>24</v>
      </c>
      <c r="B33" s="2">
        <f t="shared" si="1"/>
        <v>0.375</v>
      </c>
      <c r="C33" s="2">
        <f t="shared" si="1"/>
        <v>0.75</v>
      </c>
      <c r="D33" s="2">
        <f t="shared" si="1"/>
        <v>1.5</v>
      </c>
      <c r="E33" s="2">
        <f t="shared" si="1"/>
        <v>3</v>
      </c>
      <c r="F33" s="2">
        <f t="shared" si="1"/>
        <v>6</v>
      </c>
      <c r="G33" s="2">
        <f t="shared" si="1"/>
        <v>12</v>
      </c>
      <c r="H33" s="2">
        <f t="shared" si="1"/>
        <v>24</v>
      </c>
      <c r="I33" s="2">
        <f t="shared" si="1"/>
        <v>48</v>
      </c>
    </row>
    <row r="34" spans="1:9" hidden="1" x14ac:dyDescent="0.25">
      <c r="A34">
        <v>25</v>
      </c>
      <c r="B34" s="2">
        <f t="shared" si="1"/>
        <v>0.390625</v>
      </c>
      <c r="C34" s="2">
        <f t="shared" si="1"/>
        <v>0.78125</v>
      </c>
      <c r="D34" s="2">
        <f t="shared" si="1"/>
        <v>1.5625</v>
      </c>
      <c r="E34" s="2">
        <f t="shared" si="1"/>
        <v>3.125</v>
      </c>
      <c r="F34" s="2">
        <f t="shared" si="1"/>
        <v>6.25</v>
      </c>
      <c r="G34" s="2">
        <f t="shared" si="1"/>
        <v>12.5</v>
      </c>
      <c r="H34" s="2">
        <f t="shared" si="1"/>
        <v>25</v>
      </c>
      <c r="I34" s="2">
        <f t="shared" si="1"/>
        <v>50</v>
      </c>
    </row>
    <row r="35" spans="1:9" hidden="1" x14ac:dyDescent="0.25">
      <c r="A35">
        <v>26</v>
      </c>
      <c r="B35" s="2">
        <f t="shared" si="1"/>
        <v>0.40625</v>
      </c>
      <c r="C35" s="2">
        <f t="shared" si="1"/>
        <v>0.8125</v>
      </c>
      <c r="D35" s="2">
        <f t="shared" si="1"/>
        <v>1.625</v>
      </c>
      <c r="E35" s="2">
        <f t="shared" si="1"/>
        <v>3.25</v>
      </c>
      <c r="F35" s="2">
        <f t="shared" si="1"/>
        <v>6.5</v>
      </c>
      <c r="G35" s="2">
        <f t="shared" si="1"/>
        <v>13</v>
      </c>
      <c r="H35" s="2">
        <f t="shared" si="1"/>
        <v>26</v>
      </c>
      <c r="I35" s="2">
        <f t="shared" si="1"/>
        <v>52</v>
      </c>
    </row>
    <row r="36" spans="1:9" hidden="1" x14ac:dyDescent="0.25">
      <c r="A36">
        <v>27</v>
      </c>
      <c r="B36" s="2">
        <f t="shared" si="1"/>
        <v>0.421875</v>
      </c>
      <c r="C36" s="2">
        <f t="shared" si="1"/>
        <v>0.84375</v>
      </c>
      <c r="D36" s="2">
        <f t="shared" si="1"/>
        <v>1.6875</v>
      </c>
      <c r="E36" s="2">
        <f t="shared" si="1"/>
        <v>3.375</v>
      </c>
      <c r="F36" s="2">
        <f t="shared" si="1"/>
        <v>6.75</v>
      </c>
      <c r="G36" s="2">
        <f t="shared" si="1"/>
        <v>13.5</v>
      </c>
      <c r="H36" s="2">
        <f t="shared" si="1"/>
        <v>27</v>
      </c>
      <c r="I36" s="2">
        <f t="shared" si="1"/>
        <v>54</v>
      </c>
    </row>
    <row r="37" spans="1:9" hidden="1" x14ac:dyDescent="0.25">
      <c r="A37">
        <v>28</v>
      </c>
      <c r="B37" s="2">
        <f t="shared" si="1"/>
        <v>0.4375</v>
      </c>
      <c r="C37" s="2">
        <f t="shared" si="1"/>
        <v>0.875</v>
      </c>
      <c r="D37" s="2">
        <f t="shared" si="1"/>
        <v>1.75</v>
      </c>
      <c r="E37" s="2">
        <f t="shared" si="1"/>
        <v>3.5</v>
      </c>
      <c r="F37" s="2">
        <f t="shared" si="1"/>
        <v>7</v>
      </c>
      <c r="G37" s="2">
        <f t="shared" si="1"/>
        <v>14</v>
      </c>
      <c r="H37" s="2">
        <f t="shared" si="1"/>
        <v>28</v>
      </c>
      <c r="I37" s="2">
        <f t="shared" si="1"/>
        <v>56</v>
      </c>
    </row>
    <row r="38" spans="1:9" hidden="1" x14ac:dyDescent="0.25">
      <c r="A38">
        <v>29</v>
      </c>
      <c r="B38" s="2">
        <f t="shared" si="1"/>
        <v>0.453125</v>
      </c>
      <c r="C38" s="2">
        <f t="shared" si="1"/>
        <v>0.90625</v>
      </c>
      <c r="D38" s="2">
        <f t="shared" si="1"/>
        <v>1.8125</v>
      </c>
      <c r="E38" s="2">
        <f t="shared" si="1"/>
        <v>3.625</v>
      </c>
      <c r="F38" s="2">
        <f t="shared" si="1"/>
        <v>7.25</v>
      </c>
      <c r="G38" s="2">
        <f t="shared" si="1"/>
        <v>14.5</v>
      </c>
      <c r="H38" s="2">
        <f t="shared" si="1"/>
        <v>29</v>
      </c>
      <c r="I38" s="2">
        <f t="shared" si="1"/>
        <v>58</v>
      </c>
    </row>
    <row r="39" spans="1:9" hidden="1" x14ac:dyDescent="0.25">
      <c r="A39">
        <v>30</v>
      </c>
      <c r="B39" s="2">
        <f t="shared" si="1"/>
        <v>0.46875</v>
      </c>
      <c r="C39" s="2">
        <f t="shared" si="1"/>
        <v>0.9375</v>
      </c>
      <c r="D39" s="2">
        <f t="shared" si="1"/>
        <v>1.875</v>
      </c>
      <c r="E39" s="2">
        <f t="shared" si="1"/>
        <v>3.75</v>
      </c>
      <c r="F39" s="2">
        <f t="shared" si="1"/>
        <v>7.5</v>
      </c>
      <c r="G39" s="2">
        <f t="shared" si="1"/>
        <v>15</v>
      </c>
      <c r="H39" s="2">
        <f t="shared" si="1"/>
        <v>30</v>
      </c>
      <c r="I39" s="2">
        <f t="shared" si="1"/>
        <v>60</v>
      </c>
    </row>
    <row r="40" spans="1:9" hidden="1" x14ac:dyDescent="0.25">
      <c r="A40">
        <v>31</v>
      </c>
      <c r="B40" s="2">
        <f t="shared" si="1"/>
        <v>0.484375</v>
      </c>
      <c r="C40" s="2">
        <f t="shared" si="1"/>
        <v>0.96875</v>
      </c>
      <c r="D40" s="2">
        <f t="shared" si="1"/>
        <v>1.9375</v>
      </c>
      <c r="E40" s="2">
        <f t="shared" si="1"/>
        <v>3.875</v>
      </c>
      <c r="F40" s="2">
        <f t="shared" si="1"/>
        <v>7.75</v>
      </c>
      <c r="G40" s="2">
        <f t="shared" si="1"/>
        <v>15.5</v>
      </c>
      <c r="H40" s="2">
        <f t="shared" si="1"/>
        <v>31</v>
      </c>
      <c r="I40" s="2">
        <f t="shared" si="1"/>
        <v>62</v>
      </c>
    </row>
    <row r="41" spans="1:9" hidden="1" x14ac:dyDescent="0.25"/>
    <row r="42" spans="1:9" hidden="1" x14ac:dyDescent="0.25"/>
    <row r="43" spans="1:9" hidden="1" x14ac:dyDescent="0.25">
      <c r="A43" s="1" t="s">
        <v>4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</row>
    <row r="44" spans="1:9" hidden="1" x14ac:dyDescent="0.25">
      <c r="A44">
        <v>0</v>
      </c>
      <c r="B44" s="2">
        <f>ABS(($A44*2^(B$8-6)-$B$6)/$B$6)</f>
        <v>1</v>
      </c>
      <c r="C44" s="2">
        <f t="shared" ref="C44:I59" si="2">ABS(($A44*2^(C$8-6)-$B$6)/$B$6)</f>
        <v>1</v>
      </c>
      <c r="D44" s="2">
        <f t="shared" si="2"/>
        <v>1</v>
      </c>
      <c r="E44" s="2">
        <f t="shared" si="2"/>
        <v>1</v>
      </c>
      <c r="F44" s="2">
        <f t="shared" si="2"/>
        <v>1</v>
      </c>
      <c r="G44" s="2">
        <f t="shared" si="2"/>
        <v>1</v>
      </c>
      <c r="H44" s="2">
        <f t="shared" si="2"/>
        <v>1</v>
      </c>
      <c r="I44" s="2">
        <f t="shared" si="2"/>
        <v>1</v>
      </c>
    </row>
    <row r="45" spans="1:9" hidden="1" x14ac:dyDescent="0.25">
      <c r="A45">
        <v>1</v>
      </c>
      <c r="B45" s="2">
        <f t="shared" ref="B45:I75" si="3">ABS(($A45*2^(B$8-6)-$B$6)/$B$6)</f>
        <v>0.99930953710774584</v>
      </c>
      <c r="C45" s="2">
        <f t="shared" si="2"/>
        <v>0.99861907421549156</v>
      </c>
      <c r="D45" s="2">
        <f t="shared" si="2"/>
        <v>0.99723814843098324</v>
      </c>
      <c r="E45" s="2">
        <f t="shared" si="2"/>
        <v>0.99447629686196648</v>
      </c>
      <c r="F45" s="2">
        <f t="shared" si="2"/>
        <v>0.98895259372393285</v>
      </c>
      <c r="G45" s="2">
        <f t="shared" si="2"/>
        <v>0.97790518744786581</v>
      </c>
      <c r="H45" s="2">
        <f t="shared" si="2"/>
        <v>0.95581037489573162</v>
      </c>
      <c r="I45" s="2">
        <f t="shared" si="2"/>
        <v>0.91162074979146324</v>
      </c>
    </row>
    <row r="46" spans="1:9" hidden="1" x14ac:dyDescent="0.25">
      <c r="A46">
        <v>2</v>
      </c>
      <c r="B46" s="2">
        <f t="shared" si="3"/>
        <v>0.99861907421549156</v>
      </c>
      <c r="C46" s="2">
        <f t="shared" si="2"/>
        <v>0.99723814843098324</v>
      </c>
      <c r="D46" s="2">
        <f t="shared" si="2"/>
        <v>0.99447629686196648</v>
      </c>
      <c r="E46" s="2">
        <f t="shared" si="2"/>
        <v>0.98895259372393285</v>
      </c>
      <c r="F46" s="2">
        <f t="shared" si="2"/>
        <v>0.97790518744786581</v>
      </c>
      <c r="G46" s="2">
        <f t="shared" si="2"/>
        <v>0.95581037489573162</v>
      </c>
      <c r="H46" s="2">
        <f t="shared" si="2"/>
        <v>0.91162074979146324</v>
      </c>
      <c r="I46" s="2">
        <f t="shared" si="2"/>
        <v>0.82324149958292647</v>
      </c>
    </row>
    <row r="47" spans="1:9" hidden="1" x14ac:dyDescent="0.25">
      <c r="A47">
        <v>3</v>
      </c>
      <c r="B47" s="2">
        <f t="shared" si="3"/>
        <v>0.9979286113232374</v>
      </c>
      <c r="C47" s="2">
        <f t="shared" si="2"/>
        <v>0.9958572226464748</v>
      </c>
      <c r="D47" s="2">
        <f t="shared" si="2"/>
        <v>0.99171444529294972</v>
      </c>
      <c r="E47" s="2">
        <f t="shared" si="2"/>
        <v>0.98342889058589933</v>
      </c>
      <c r="F47" s="2">
        <f t="shared" si="2"/>
        <v>0.96685778117179866</v>
      </c>
      <c r="G47" s="2">
        <f t="shared" si="2"/>
        <v>0.93371556234359743</v>
      </c>
      <c r="H47" s="2">
        <f t="shared" si="2"/>
        <v>0.86743112468719485</v>
      </c>
      <c r="I47" s="2">
        <f t="shared" si="2"/>
        <v>0.7348622493743896</v>
      </c>
    </row>
    <row r="48" spans="1:9" hidden="1" x14ac:dyDescent="0.25">
      <c r="A48">
        <v>4</v>
      </c>
      <c r="B48" s="2">
        <f t="shared" si="3"/>
        <v>0.99723814843098324</v>
      </c>
      <c r="C48" s="2">
        <f t="shared" si="2"/>
        <v>0.99447629686196648</v>
      </c>
      <c r="D48" s="2">
        <f t="shared" si="2"/>
        <v>0.98895259372393285</v>
      </c>
      <c r="E48" s="2">
        <f t="shared" si="2"/>
        <v>0.97790518744786581</v>
      </c>
      <c r="F48" s="2">
        <f t="shared" si="2"/>
        <v>0.95581037489573162</v>
      </c>
      <c r="G48" s="2">
        <f t="shared" si="2"/>
        <v>0.91162074979146324</v>
      </c>
      <c r="H48" s="2">
        <f t="shared" si="2"/>
        <v>0.82324149958292647</v>
      </c>
      <c r="I48" s="2">
        <f t="shared" si="2"/>
        <v>0.64648299916585283</v>
      </c>
    </row>
    <row r="49" spans="1:9" hidden="1" x14ac:dyDescent="0.25">
      <c r="A49">
        <v>5</v>
      </c>
      <c r="B49" s="2">
        <f t="shared" si="3"/>
        <v>0.99654768553872908</v>
      </c>
      <c r="C49" s="2">
        <f t="shared" si="2"/>
        <v>0.99309537107745804</v>
      </c>
      <c r="D49" s="2">
        <f t="shared" si="2"/>
        <v>0.98619074215491609</v>
      </c>
      <c r="E49" s="2">
        <f t="shared" si="2"/>
        <v>0.97238148430983229</v>
      </c>
      <c r="F49" s="2">
        <f t="shared" si="2"/>
        <v>0.94476296861966447</v>
      </c>
      <c r="G49" s="2">
        <f t="shared" si="2"/>
        <v>0.88952593723932905</v>
      </c>
      <c r="H49" s="2">
        <f t="shared" si="2"/>
        <v>0.77905187447865809</v>
      </c>
      <c r="I49" s="2">
        <f t="shared" si="2"/>
        <v>0.55810374895731607</v>
      </c>
    </row>
    <row r="50" spans="1:9" hidden="1" x14ac:dyDescent="0.25">
      <c r="A50">
        <v>6</v>
      </c>
      <c r="B50" s="2">
        <f t="shared" si="3"/>
        <v>0.9958572226464748</v>
      </c>
      <c r="C50" s="2">
        <f t="shared" si="2"/>
        <v>0.99171444529294972</v>
      </c>
      <c r="D50" s="2">
        <f t="shared" si="2"/>
        <v>0.98342889058589933</v>
      </c>
      <c r="E50" s="2">
        <f t="shared" si="2"/>
        <v>0.96685778117179866</v>
      </c>
      <c r="F50" s="2">
        <f t="shared" si="2"/>
        <v>0.93371556234359743</v>
      </c>
      <c r="G50" s="2">
        <f t="shared" si="2"/>
        <v>0.86743112468719485</v>
      </c>
      <c r="H50" s="2">
        <f t="shared" si="2"/>
        <v>0.7348622493743896</v>
      </c>
      <c r="I50" s="2">
        <f t="shared" si="2"/>
        <v>0.46972449874877931</v>
      </c>
    </row>
    <row r="51" spans="1:9" hidden="1" x14ac:dyDescent="0.25">
      <c r="A51">
        <v>7</v>
      </c>
      <c r="B51" s="2">
        <f t="shared" si="3"/>
        <v>0.99516675975422064</v>
      </c>
      <c r="C51" s="2">
        <f t="shared" si="2"/>
        <v>0.99033351950844128</v>
      </c>
      <c r="D51" s="2">
        <f t="shared" si="2"/>
        <v>0.98066703901688257</v>
      </c>
      <c r="E51" s="2">
        <f t="shared" si="2"/>
        <v>0.96133407803376514</v>
      </c>
      <c r="F51" s="2">
        <f t="shared" si="2"/>
        <v>0.92266815606753028</v>
      </c>
      <c r="G51" s="2">
        <f t="shared" si="2"/>
        <v>0.84533631213506066</v>
      </c>
      <c r="H51" s="2">
        <f t="shared" si="2"/>
        <v>0.69067262427012122</v>
      </c>
      <c r="I51" s="2">
        <f t="shared" si="2"/>
        <v>0.38134524854024249</v>
      </c>
    </row>
    <row r="52" spans="1:9" hidden="1" x14ac:dyDescent="0.25">
      <c r="A52">
        <v>8</v>
      </c>
      <c r="B52" s="2">
        <f t="shared" si="3"/>
        <v>0.99447629686196648</v>
      </c>
      <c r="C52" s="2">
        <f t="shared" si="2"/>
        <v>0.98895259372393285</v>
      </c>
      <c r="D52" s="2">
        <f t="shared" si="2"/>
        <v>0.97790518744786581</v>
      </c>
      <c r="E52" s="2">
        <f t="shared" si="2"/>
        <v>0.95581037489573162</v>
      </c>
      <c r="F52" s="2">
        <f t="shared" si="2"/>
        <v>0.91162074979146324</v>
      </c>
      <c r="G52" s="2">
        <f t="shared" si="2"/>
        <v>0.82324149958292647</v>
      </c>
      <c r="H52" s="2">
        <f t="shared" si="2"/>
        <v>0.64648299916585283</v>
      </c>
      <c r="I52" s="2">
        <f t="shared" si="2"/>
        <v>0.29296599833170572</v>
      </c>
    </row>
    <row r="53" spans="1:9" hidden="1" x14ac:dyDescent="0.25">
      <c r="A53">
        <v>9</v>
      </c>
      <c r="B53" s="2">
        <f t="shared" si="3"/>
        <v>0.99378583396971221</v>
      </c>
      <c r="C53" s="2">
        <f t="shared" si="2"/>
        <v>0.98757166793942452</v>
      </c>
      <c r="D53" s="2">
        <f t="shared" si="2"/>
        <v>0.97514333587884905</v>
      </c>
      <c r="E53" s="2">
        <f t="shared" si="2"/>
        <v>0.9502866717576981</v>
      </c>
      <c r="F53" s="2">
        <f t="shared" si="2"/>
        <v>0.90057334351539609</v>
      </c>
      <c r="G53" s="2">
        <f t="shared" si="2"/>
        <v>0.80114668703079228</v>
      </c>
      <c r="H53" s="2">
        <f t="shared" si="2"/>
        <v>0.60229337406158445</v>
      </c>
      <c r="I53" s="2">
        <f t="shared" si="2"/>
        <v>0.20458674812316893</v>
      </c>
    </row>
    <row r="54" spans="1:9" hidden="1" x14ac:dyDescent="0.25">
      <c r="A54">
        <v>10</v>
      </c>
      <c r="B54" s="2">
        <f t="shared" si="3"/>
        <v>0.99309537107745804</v>
      </c>
      <c r="C54" s="2">
        <f t="shared" si="2"/>
        <v>0.98619074215491609</v>
      </c>
      <c r="D54" s="2">
        <f t="shared" si="2"/>
        <v>0.97238148430983229</v>
      </c>
      <c r="E54" s="2">
        <f t="shared" si="2"/>
        <v>0.94476296861966447</v>
      </c>
      <c r="F54" s="2">
        <f t="shared" si="2"/>
        <v>0.88952593723932905</v>
      </c>
      <c r="G54" s="2">
        <f t="shared" si="2"/>
        <v>0.77905187447865809</v>
      </c>
      <c r="H54" s="2">
        <f t="shared" si="2"/>
        <v>0.55810374895731607</v>
      </c>
      <c r="I54" s="2">
        <f t="shared" si="2"/>
        <v>0.11620749791463214</v>
      </c>
    </row>
    <row r="55" spans="1:9" hidden="1" x14ac:dyDescent="0.25">
      <c r="A55">
        <v>11</v>
      </c>
      <c r="B55" s="2">
        <f t="shared" si="3"/>
        <v>0.99240490818520388</v>
      </c>
      <c r="C55" s="2">
        <f t="shared" si="2"/>
        <v>0.98480981637040776</v>
      </c>
      <c r="D55" s="2">
        <f t="shared" si="2"/>
        <v>0.96961963274081553</v>
      </c>
      <c r="E55" s="2">
        <f t="shared" si="2"/>
        <v>0.93923926548163095</v>
      </c>
      <c r="F55" s="2">
        <f t="shared" si="2"/>
        <v>0.87847853096326189</v>
      </c>
      <c r="G55" s="2">
        <f t="shared" si="2"/>
        <v>0.75695706192652379</v>
      </c>
      <c r="H55" s="2">
        <f t="shared" si="2"/>
        <v>0.51391412385304769</v>
      </c>
      <c r="I55" s="2">
        <f t="shared" si="2"/>
        <v>2.7828247706095356E-2</v>
      </c>
    </row>
    <row r="56" spans="1:9" hidden="1" x14ac:dyDescent="0.25">
      <c r="A56">
        <v>12</v>
      </c>
      <c r="B56" s="2">
        <f t="shared" si="3"/>
        <v>0.99171444529294972</v>
      </c>
      <c r="C56" s="2">
        <f t="shared" si="2"/>
        <v>0.98342889058589933</v>
      </c>
      <c r="D56" s="2">
        <f t="shared" si="2"/>
        <v>0.96685778117179866</v>
      </c>
      <c r="E56" s="2">
        <f t="shared" si="2"/>
        <v>0.93371556234359743</v>
      </c>
      <c r="F56" s="2">
        <f t="shared" si="2"/>
        <v>0.86743112468719485</v>
      </c>
      <c r="G56" s="2">
        <f t="shared" si="2"/>
        <v>0.7348622493743896</v>
      </c>
      <c r="H56" s="2">
        <f t="shared" si="2"/>
        <v>0.46972449874877931</v>
      </c>
      <c r="I56" s="2">
        <f t="shared" si="2"/>
        <v>6.0551002502441428E-2</v>
      </c>
    </row>
    <row r="57" spans="1:9" hidden="1" x14ac:dyDescent="0.25">
      <c r="A57">
        <v>13</v>
      </c>
      <c r="B57" s="2">
        <f t="shared" si="3"/>
        <v>0.99102398240069545</v>
      </c>
      <c r="C57" s="2">
        <f t="shared" si="2"/>
        <v>0.982047964801391</v>
      </c>
      <c r="D57" s="2">
        <f t="shared" si="2"/>
        <v>0.9640959296027819</v>
      </c>
      <c r="E57" s="2">
        <f t="shared" si="2"/>
        <v>0.92819185920556391</v>
      </c>
      <c r="F57" s="2">
        <f t="shared" si="2"/>
        <v>0.8563837184111277</v>
      </c>
      <c r="G57" s="2">
        <f t="shared" si="2"/>
        <v>0.71276743682225541</v>
      </c>
      <c r="H57" s="2">
        <f t="shared" si="2"/>
        <v>0.42553487364451087</v>
      </c>
      <c r="I57" s="2">
        <f t="shared" si="2"/>
        <v>0.14893025271097821</v>
      </c>
    </row>
    <row r="58" spans="1:9" hidden="1" x14ac:dyDescent="0.25">
      <c r="A58">
        <v>14</v>
      </c>
      <c r="B58" s="2">
        <f t="shared" si="3"/>
        <v>0.99033351950844128</v>
      </c>
      <c r="C58" s="2">
        <f t="shared" si="2"/>
        <v>0.98066703901688257</v>
      </c>
      <c r="D58" s="2">
        <f t="shared" si="2"/>
        <v>0.96133407803376514</v>
      </c>
      <c r="E58" s="2">
        <f t="shared" si="2"/>
        <v>0.92266815606753028</v>
      </c>
      <c r="F58" s="2">
        <f t="shared" si="2"/>
        <v>0.84533631213506066</v>
      </c>
      <c r="G58" s="2">
        <f t="shared" si="2"/>
        <v>0.69067262427012122</v>
      </c>
      <c r="H58" s="2">
        <f t="shared" si="2"/>
        <v>0.38134524854024249</v>
      </c>
      <c r="I58" s="2">
        <f t="shared" si="2"/>
        <v>0.237309502919515</v>
      </c>
    </row>
    <row r="59" spans="1:9" hidden="1" x14ac:dyDescent="0.25">
      <c r="A59">
        <v>15</v>
      </c>
      <c r="B59" s="2">
        <f t="shared" si="3"/>
        <v>0.98964305661618712</v>
      </c>
      <c r="C59" s="2">
        <f t="shared" si="2"/>
        <v>0.97928611323237424</v>
      </c>
      <c r="D59" s="2">
        <f t="shared" si="2"/>
        <v>0.95857222646474838</v>
      </c>
      <c r="E59" s="2">
        <f t="shared" si="2"/>
        <v>0.91714445292949676</v>
      </c>
      <c r="F59" s="2">
        <f t="shared" si="2"/>
        <v>0.83428890585899351</v>
      </c>
      <c r="G59" s="2">
        <f t="shared" si="2"/>
        <v>0.66857781171798703</v>
      </c>
      <c r="H59" s="2">
        <f t="shared" si="2"/>
        <v>0.33715562343597411</v>
      </c>
      <c r="I59" s="2">
        <f t="shared" si="2"/>
        <v>0.32568875312805179</v>
      </c>
    </row>
    <row r="60" spans="1:9" hidden="1" x14ac:dyDescent="0.25">
      <c r="A60">
        <v>16</v>
      </c>
      <c r="B60" s="2">
        <f t="shared" si="3"/>
        <v>0.98895259372393285</v>
      </c>
      <c r="C60" s="2">
        <f t="shared" si="3"/>
        <v>0.97790518744786581</v>
      </c>
      <c r="D60" s="2">
        <f t="shared" si="3"/>
        <v>0.95581037489573162</v>
      </c>
      <c r="E60" s="2">
        <f t="shared" si="3"/>
        <v>0.91162074979146324</v>
      </c>
      <c r="F60" s="2">
        <f t="shared" si="3"/>
        <v>0.82324149958292647</v>
      </c>
      <c r="G60" s="2">
        <f t="shared" si="3"/>
        <v>0.64648299916585283</v>
      </c>
      <c r="H60" s="2">
        <f t="shared" si="3"/>
        <v>0.29296599833170572</v>
      </c>
      <c r="I60" s="2">
        <f t="shared" si="3"/>
        <v>0.41406800333658855</v>
      </c>
    </row>
    <row r="61" spans="1:9" hidden="1" x14ac:dyDescent="0.25">
      <c r="A61">
        <v>17</v>
      </c>
      <c r="B61" s="2">
        <f t="shared" si="3"/>
        <v>0.98826213083167869</v>
      </c>
      <c r="C61" s="2">
        <f t="shared" si="3"/>
        <v>0.97652426166335737</v>
      </c>
      <c r="D61" s="2">
        <f t="shared" si="3"/>
        <v>0.95304852332671486</v>
      </c>
      <c r="E61" s="2">
        <f t="shared" si="3"/>
        <v>0.90609704665342972</v>
      </c>
      <c r="F61" s="2">
        <f t="shared" si="3"/>
        <v>0.81219409330685932</v>
      </c>
      <c r="G61" s="2">
        <f t="shared" si="3"/>
        <v>0.62438818661371864</v>
      </c>
      <c r="H61" s="2">
        <f t="shared" si="3"/>
        <v>0.24877637322743731</v>
      </c>
      <c r="I61" s="2">
        <f t="shared" si="3"/>
        <v>0.50244725354512532</v>
      </c>
    </row>
    <row r="62" spans="1:9" hidden="1" x14ac:dyDescent="0.25">
      <c r="A62">
        <v>18</v>
      </c>
      <c r="B62" s="2">
        <f t="shared" si="3"/>
        <v>0.98757166793942452</v>
      </c>
      <c r="C62" s="2">
        <f t="shared" si="3"/>
        <v>0.97514333587884905</v>
      </c>
      <c r="D62" s="2">
        <f t="shared" si="3"/>
        <v>0.9502866717576981</v>
      </c>
      <c r="E62" s="2">
        <f t="shared" si="3"/>
        <v>0.90057334351539609</v>
      </c>
      <c r="F62" s="2">
        <f t="shared" si="3"/>
        <v>0.80114668703079228</v>
      </c>
      <c r="G62" s="2">
        <f t="shared" si="3"/>
        <v>0.60229337406158445</v>
      </c>
      <c r="H62" s="2">
        <f t="shared" si="3"/>
        <v>0.20458674812316893</v>
      </c>
      <c r="I62" s="2">
        <f t="shared" si="3"/>
        <v>0.59082650375366219</v>
      </c>
    </row>
    <row r="63" spans="1:9" hidden="1" x14ac:dyDescent="0.25">
      <c r="A63">
        <v>19</v>
      </c>
      <c r="B63" s="2">
        <f t="shared" si="3"/>
        <v>0.98688120504717036</v>
      </c>
      <c r="C63" s="2">
        <f t="shared" si="3"/>
        <v>0.97376241009434061</v>
      </c>
      <c r="D63" s="2">
        <f t="shared" si="3"/>
        <v>0.94752482018868134</v>
      </c>
      <c r="E63" s="2">
        <f t="shared" si="3"/>
        <v>0.89504964037736257</v>
      </c>
      <c r="F63" s="2">
        <f t="shared" si="3"/>
        <v>0.79009928075472513</v>
      </c>
      <c r="G63" s="2">
        <f t="shared" si="3"/>
        <v>0.58019856150945026</v>
      </c>
      <c r="H63" s="2">
        <f t="shared" si="3"/>
        <v>0.16039712301890052</v>
      </c>
      <c r="I63" s="2">
        <f t="shared" si="3"/>
        <v>0.67920575396219895</v>
      </c>
    </row>
    <row r="64" spans="1:9" hidden="1" x14ac:dyDescent="0.25">
      <c r="A64">
        <v>20</v>
      </c>
      <c r="B64" s="2">
        <f t="shared" si="3"/>
        <v>0.98619074215491609</v>
      </c>
      <c r="C64" s="2">
        <f t="shared" si="3"/>
        <v>0.97238148430983229</v>
      </c>
      <c r="D64" s="2">
        <f t="shared" si="3"/>
        <v>0.94476296861966447</v>
      </c>
      <c r="E64" s="2">
        <f t="shared" si="3"/>
        <v>0.88952593723932905</v>
      </c>
      <c r="F64" s="2">
        <f t="shared" si="3"/>
        <v>0.77905187447865809</v>
      </c>
      <c r="G64" s="2">
        <f t="shared" si="3"/>
        <v>0.55810374895731607</v>
      </c>
      <c r="H64" s="2">
        <f t="shared" si="3"/>
        <v>0.11620749791463214</v>
      </c>
      <c r="I64" s="2">
        <f t="shared" si="3"/>
        <v>0.76758500417073572</v>
      </c>
    </row>
    <row r="65" spans="1:11" hidden="1" x14ac:dyDescent="0.25">
      <c r="A65">
        <v>21</v>
      </c>
      <c r="B65" s="2">
        <f t="shared" si="3"/>
        <v>0.98550027926266193</v>
      </c>
      <c r="C65" s="2">
        <f t="shared" si="3"/>
        <v>0.97100055852532385</v>
      </c>
      <c r="D65" s="2">
        <f t="shared" si="3"/>
        <v>0.94200111705064771</v>
      </c>
      <c r="E65" s="2">
        <f t="shared" si="3"/>
        <v>0.88400223410129541</v>
      </c>
      <c r="F65" s="2">
        <f t="shared" si="3"/>
        <v>0.76800446820259094</v>
      </c>
      <c r="G65" s="2">
        <f t="shared" si="3"/>
        <v>0.53600893640518188</v>
      </c>
      <c r="H65" s="2">
        <f t="shared" si="3"/>
        <v>7.2017872810363745E-2</v>
      </c>
      <c r="I65" s="2">
        <f t="shared" si="3"/>
        <v>0.85596425437927248</v>
      </c>
    </row>
    <row r="66" spans="1:11" hidden="1" x14ac:dyDescent="0.25">
      <c r="A66">
        <v>22</v>
      </c>
      <c r="B66" s="2">
        <f t="shared" si="3"/>
        <v>0.98480981637040776</v>
      </c>
      <c r="C66" s="2">
        <f t="shared" si="3"/>
        <v>0.96961963274081553</v>
      </c>
      <c r="D66" s="2">
        <f t="shared" si="3"/>
        <v>0.93923926548163095</v>
      </c>
      <c r="E66" s="2">
        <f t="shared" si="3"/>
        <v>0.87847853096326189</v>
      </c>
      <c r="F66" s="2">
        <f t="shared" si="3"/>
        <v>0.75695706192652379</v>
      </c>
      <c r="G66" s="2">
        <f t="shared" si="3"/>
        <v>0.51391412385304769</v>
      </c>
      <c r="H66" s="2">
        <f t="shared" si="3"/>
        <v>2.7828247706095356E-2</v>
      </c>
      <c r="I66" s="2">
        <f t="shared" si="3"/>
        <v>0.94434350458780925</v>
      </c>
    </row>
    <row r="67" spans="1:11" hidden="1" x14ac:dyDescent="0.25">
      <c r="A67">
        <v>23</v>
      </c>
      <c r="B67" s="2">
        <f t="shared" si="3"/>
        <v>0.98411935347815349</v>
      </c>
      <c r="C67" s="2">
        <f t="shared" si="3"/>
        <v>0.96823870695630709</v>
      </c>
      <c r="D67" s="2">
        <f t="shared" si="3"/>
        <v>0.93647741391261419</v>
      </c>
      <c r="E67" s="2">
        <f t="shared" si="3"/>
        <v>0.87295482782522837</v>
      </c>
      <c r="F67" s="2">
        <f t="shared" si="3"/>
        <v>0.74590965565045675</v>
      </c>
      <c r="G67" s="2">
        <f t="shared" si="3"/>
        <v>0.4918193113009135</v>
      </c>
      <c r="H67" s="2">
        <f t="shared" si="3"/>
        <v>1.6361377398173036E-2</v>
      </c>
      <c r="I67" s="2">
        <f t="shared" si="3"/>
        <v>1.032722754796346</v>
      </c>
    </row>
    <row r="68" spans="1:11" hidden="1" x14ac:dyDescent="0.25">
      <c r="A68">
        <v>24</v>
      </c>
      <c r="B68" s="2">
        <f t="shared" si="3"/>
        <v>0.98342889058589933</v>
      </c>
      <c r="C68" s="2">
        <f t="shared" si="3"/>
        <v>0.96685778117179866</v>
      </c>
      <c r="D68" s="2">
        <f t="shared" si="3"/>
        <v>0.93371556234359743</v>
      </c>
      <c r="E68" s="2">
        <f t="shared" si="3"/>
        <v>0.86743112468719485</v>
      </c>
      <c r="F68" s="2">
        <f t="shared" si="3"/>
        <v>0.7348622493743896</v>
      </c>
      <c r="G68" s="2">
        <f t="shared" si="3"/>
        <v>0.46972449874877931</v>
      </c>
      <c r="H68" s="2">
        <f t="shared" si="3"/>
        <v>6.0551002502441428E-2</v>
      </c>
      <c r="I68" s="2">
        <f t="shared" si="3"/>
        <v>1.1211020050048828</v>
      </c>
    </row>
    <row r="69" spans="1:11" hidden="1" x14ac:dyDescent="0.25">
      <c r="A69">
        <v>25</v>
      </c>
      <c r="B69" s="2">
        <f t="shared" si="3"/>
        <v>0.98273842769364517</v>
      </c>
      <c r="C69" s="2">
        <f t="shared" si="3"/>
        <v>0.96547685538729033</v>
      </c>
      <c r="D69" s="2">
        <f t="shared" si="3"/>
        <v>0.93095371077458067</v>
      </c>
      <c r="E69" s="2">
        <f t="shared" si="3"/>
        <v>0.86190742154916122</v>
      </c>
      <c r="F69" s="2">
        <f t="shared" si="3"/>
        <v>0.72381484309832256</v>
      </c>
      <c r="G69" s="2">
        <f t="shared" si="3"/>
        <v>0.44762968619664512</v>
      </c>
      <c r="H69" s="2">
        <f t="shared" si="3"/>
        <v>0.10474062760670982</v>
      </c>
      <c r="I69" s="2">
        <f t="shared" si="3"/>
        <v>1.2094812552134195</v>
      </c>
    </row>
    <row r="70" spans="1:11" hidden="1" x14ac:dyDescent="0.25">
      <c r="A70">
        <v>26</v>
      </c>
      <c r="B70" s="2">
        <f t="shared" si="3"/>
        <v>0.982047964801391</v>
      </c>
      <c r="C70" s="2">
        <f t="shared" si="3"/>
        <v>0.9640959296027819</v>
      </c>
      <c r="D70" s="2">
        <f t="shared" si="3"/>
        <v>0.92819185920556391</v>
      </c>
      <c r="E70" s="2">
        <f t="shared" si="3"/>
        <v>0.8563837184111277</v>
      </c>
      <c r="F70" s="2">
        <f t="shared" si="3"/>
        <v>0.71276743682225541</v>
      </c>
      <c r="G70" s="2">
        <f t="shared" si="3"/>
        <v>0.42553487364451087</v>
      </c>
      <c r="H70" s="2">
        <f t="shared" si="3"/>
        <v>0.14893025271097821</v>
      </c>
      <c r="I70" s="2">
        <f t="shared" si="3"/>
        <v>1.2978605054219565</v>
      </c>
    </row>
    <row r="71" spans="1:11" hidden="1" x14ac:dyDescent="0.25">
      <c r="A71">
        <v>27</v>
      </c>
      <c r="B71" s="2">
        <f t="shared" si="3"/>
        <v>0.98135750190913673</v>
      </c>
      <c r="C71" s="2">
        <f t="shared" si="3"/>
        <v>0.96271500381827357</v>
      </c>
      <c r="D71" s="2">
        <f t="shared" si="3"/>
        <v>0.92543000763654704</v>
      </c>
      <c r="E71" s="2">
        <f t="shared" si="3"/>
        <v>0.85086001527309418</v>
      </c>
      <c r="F71" s="2">
        <f t="shared" si="3"/>
        <v>0.70172003054618837</v>
      </c>
      <c r="G71" s="2">
        <f t="shared" si="3"/>
        <v>0.40344006109237668</v>
      </c>
      <c r="H71" s="2">
        <f t="shared" si="3"/>
        <v>0.19311987781524662</v>
      </c>
      <c r="I71" s="2">
        <f t="shared" si="3"/>
        <v>1.3862397556304933</v>
      </c>
    </row>
    <row r="72" spans="1:11" hidden="1" x14ac:dyDescent="0.25">
      <c r="A72">
        <v>28</v>
      </c>
      <c r="B72" s="2">
        <f t="shared" si="3"/>
        <v>0.98066703901688257</v>
      </c>
      <c r="C72" s="2">
        <f t="shared" si="3"/>
        <v>0.96133407803376514</v>
      </c>
      <c r="D72" s="2">
        <f t="shared" si="3"/>
        <v>0.92266815606753028</v>
      </c>
      <c r="E72" s="2">
        <f t="shared" si="3"/>
        <v>0.84533631213506066</v>
      </c>
      <c r="F72" s="2">
        <f t="shared" si="3"/>
        <v>0.69067262427012122</v>
      </c>
      <c r="G72" s="2">
        <f t="shared" si="3"/>
        <v>0.38134524854024249</v>
      </c>
      <c r="H72" s="2">
        <f t="shared" si="3"/>
        <v>0.237309502919515</v>
      </c>
      <c r="I72" s="2">
        <f t="shared" si="3"/>
        <v>1.4746190058390301</v>
      </c>
    </row>
    <row r="73" spans="1:11" hidden="1" x14ac:dyDescent="0.25">
      <c r="A73">
        <v>29</v>
      </c>
      <c r="B73" s="2">
        <f t="shared" si="3"/>
        <v>0.97997657612462841</v>
      </c>
      <c r="C73" s="2">
        <f t="shared" si="3"/>
        <v>0.95995315224925681</v>
      </c>
      <c r="D73" s="2">
        <f t="shared" si="3"/>
        <v>0.91990630449851352</v>
      </c>
      <c r="E73" s="2">
        <f t="shared" si="3"/>
        <v>0.83981260899702703</v>
      </c>
      <c r="F73" s="2">
        <f t="shared" si="3"/>
        <v>0.67962521799405418</v>
      </c>
      <c r="G73" s="2">
        <f t="shared" si="3"/>
        <v>0.3592504359881083</v>
      </c>
      <c r="H73" s="2">
        <f t="shared" si="3"/>
        <v>0.28149912802378341</v>
      </c>
      <c r="I73" s="2">
        <f t="shared" si="3"/>
        <v>1.562998256047567</v>
      </c>
    </row>
    <row r="74" spans="1:11" hidden="1" x14ac:dyDescent="0.25">
      <c r="A74">
        <v>30</v>
      </c>
      <c r="B74" s="2">
        <f t="shared" si="3"/>
        <v>0.97928611323237424</v>
      </c>
      <c r="C74" s="2">
        <f t="shared" si="3"/>
        <v>0.95857222646474838</v>
      </c>
      <c r="D74" s="2">
        <f t="shared" si="3"/>
        <v>0.91714445292949676</v>
      </c>
      <c r="E74" s="2">
        <f t="shared" si="3"/>
        <v>0.83428890585899351</v>
      </c>
      <c r="F74" s="2">
        <f t="shared" si="3"/>
        <v>0.66857781171798703</v>
      </c>
      <c r="G74" s="2">
        <f t="shared" si="3"/>
        <v>0.33715562343597411</v>
      </c>
      <c r="H74" s="2">
        <f t="shared" si="3"/>
        <v>0.32568875312805179</v>
      </c>
      <c r="I74" s="2">
        <f t="shared" si="3"/>
        <v>1.6513775062561038</v>
      </c>
    </row>
    <row r="75" spans="1:11" hidden="1" x14ac:dyDescent="0.25">
      <c r="A75">
        <v>31</v>
      </c>
      <c r="B75" s="2">
        <f t="shared" si="3"/>
        <v>0.97859565034011997</v>
      </c>
      <c r="C75" s="2">
        <f t="shared" si="3"/>
        <v>0.95719130068023994</v>
      </c>
      <c r="D75" s="2">
        <f t="shared" si="3"/>
        <v>0.91438260136048</v>
      </c>
      <c r="E75" s="2">
        <f t="shared" si="3"/>
        <v>0.82876520272095999</v>
      </c>
      <c r="F75" s="2">
        <f t="shared" si="3"/>
        <v>0.65753040544191999</v>
      </c>
      <c r="G75" s="2">
        <f t="shared" si="3"/>
        <v>0.31506081088383991</v>
      </c>
      <c r="H75" s="2">
        <f t="shared" si="3"/>
        <v>0.36987837823232017</v>
      </c>
      <c r="I75" s="2">
        <f t="shared" si="3"/>
        <v>1.7397567564646406</v>
      </c>
    </row>
    <row r="76" spans="1:11" hidden="1" x14ac:dyDescent="0.25"/>
    <row r="77" spans="1:11" hidden="1" x14ac:dyDescent="0.25">
      <c r="B77" s="2"/>
      <c r="C77" s="2"/>
      <c r="D77" s="2"/>
      <c r="E77" s="2"/>
      <c r="F77" s="2"/>
      <c r="G77" s="2"/>
      <c r="H77" s="2"/>
      <c r="I77" s="2">
        <f t="array" ref="I77">SMALL(B$44:I$75,ROW(A1))</f>
        <v>1.6361377398173036E-2</v>
      </c>
      <c r="K77" s="2"/>
    </row>
    <row r="78" spans="1:11" hidden="1" x14ac:dyDescent="0.25">
      <c r="I78">
        <f t="array" ref="I78">SMALL(IF(B$44:I$75=I77,ROW($44:$75)+COLUMN(B$44:I$75)/1000),COUNTIF(I$77:I77,I77))</f>
        <v>67.007999999999996</v>
      </c>
    </row>
    <row r="79" spans="1:11" x14ac:dyDescent="0.25">
      <c r="A79" t="s">
        <v>56</v>
      </c>
      <c r="B79" s="1" t="str">
        <f ca="1">"0x"&amp;DEC2HEX(H6*32+E6)</f>
        <v>0xD7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RF Frequency</vt:lpstr>
      <vt:lpstr>AGC</vt:lpstr>
      <vt:lpstr>Self Polling Mode</vt:lpstr>
      <vt:lpstr>Tx Baud Rate</vt:lpstr>
      <vt:lpstr>Rx Settings</vt:lpstr>
      <vt:lpstr>Frequency deviation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Pflaum</dc:creator>
  <cp:lastModifiedBy>Felix Pflaum</cp:lastModifiedBy>
  <dcterms:created xsi:type="dcterms:W3CDTF">2015-02-11T08:29:31Z</dcterms:created>
  <dcterms:modified xsi:type="dcterms:W3CDTF">2016-07-05T15:43:24Z</dcterms:modified>
</cp:coreProperties>
</file>