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tzg\Downloads\"/>
    </mc:Choice>
  </mc:AlternateContent>
  <xr:revisionPtr revIDLastSave="0" documentId="13_ncr:1_{8C376CF1-9D70-43E0-91D6-7A5CA0DF17D9}" xr6:coauthVersionLast="45" xr6:coauthVersionMax="45" xr10:uidLastSave="{00000000-0000-0000-0000-000000000000}"/>
  <bookViews>
    <workbookView xWindow="-120" yWindow="-120" windowWidth="29040" windowHeight="15840" xr2:uid="{D310416D-5216-4AD0-871C-F045A5961864}"/>
  </bookViews>
  <sheets>
    <sheet name="SMARTER" sheetId="1" r:id="rId1"/>
    <sheet name="AHP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3" l="1"/>
  <c r="F50" i="3"/>
  <c r="M39" i="3" l="1"/>
  <c r="L40" i="3" s="1"/>
  <c r="M38" i="3"/>
  <c r="K40" i="3" s="1"/>
  <c r="L38" i="3"/>
  <c r="K39" i="3" s="1"/>
  <c r="M37" i="3"/>
  <c r="J40" i="3" s="1"/>
  <c r="L37" i="3"/>
  <c r="J39" i="3" s="1"/>
  <c r="K37" i="3"/>
  <c r="J38" i="3" s="1"/>
  <c r="M36" i="3"/>
  <c r="I40" i="3" s="1"/>
  <c r="L36" i="3"/>
  <c r="I39" i="3" s="1"/>
  <c r="K36" i="3"/>
  <c r="I38" i="3" s="1"/>
  <c r="I37" i="3"/>
  <c r="C14" i="1"/>
  <c r="F31" i="3"/>
  <c r="F33" i="3"/>
  <c r="F35" i="3"/>
  <c r="F38" i="3"/>
  <c r="F40" i="3"/>
  <c r="F42" i="3"/>
  <c r="F45" i="3"/>
  <c r="F47" i="3"/>
  <c r="F29" i="3"/>
  <c r="S39" i="3" l="1"/>
  <c r="S38" i="3"/>
  <c r="S36" i="3"/>
  <c r="S40" i="3"/>
  <c r="S37" i="3"/>
  <c r="R38" i="3"/>
  <c r="R40" i="3"/>
  <c r="R39" i="3"/>
  <c r="R36" i="3"/>
  <c r="R37" i="3"/>
  <c r="Q36" i="3"/>
  <c r="Q39" i="3"/>
  <c r="O37" i="3"/>
  <c r="Q38" i="3"/>
  <c r="Q40" i="3"/>
  <c r="Q37" i="3"/>
  <c r="O40" i="3"/>
  <c r="O38" i="3"/>
  <c r="P36" i="3"/>
  <c r="P39" i="3"/>
  <c r="O39" i="3"/>
  <c r="P37" i="3"/>
  <c r="O36" i="3"/>
  <c r="P40" i="3"/>
  <c r="P38" i="3"/>
  <c r="D18" i="1"/>
  <c r="D19" i="1"/>
  <c r="D20" i="1"/>
  <c r="D21" i="1"/>
  <c r="D17" i="1"/>
  <c r="K31" i="1"/>
  <c r="K32" i="1"/>
  <c r="K33" i="1"/>
  <c r="C15" i="1" s="1"/>
  <c r="K34" i="1"/>
  <c r="K35" i="1"/>
  <c r="K36" i="1"/>
  <c r="K37" i="1"/>
  <c r="K38" i="1"/>
  <c r="K30" i="1"/>
  <c r="K29" i="1"/>
  <c r="U36" i="3" l="1"/>
  <c r="C54" i="3" s="1"/>
  <c r="U39" i="3"/>
  <c r="C57" i="3" s="1"/>
  <c r="U37" i="3"/>
  <c r="C55" i="3" s="1"/>
  <c r="U38" i="3"/>
  <c r="C56" i="3" s="1"/>
  <c r="U40" i="3"/>
  <c r="C58" i="3" s="1"/>
  <c r="D13" i="1"/>
  <c r="X40" i="3" l="1"/>
  <c r="X38" i="3"/>
  <c r="X37" i="3"/>
  <c r="X36" i="3"/>
  <c r="X39" i="3"/>
  <c r="AA36" i="3" l="1"/>
  <c r="D54" i="3" l="1"/>
  <c r="D55" i="3" s="1"/>
</calcChain>
</file>

<file path=xl/sharedStrings.xml><?xml version="1.0" encoding="utf-8"?>
<sst xmlns="http://schemas.openxmlformats.org/spreadsheetml/2006/main" count="113" uniqueCount="69">
  <si>
    <t>Rank</t>
  </si>
  <si>
    <t>https://backend.orbit.dtu.dk/ws/portalfiles/portal/104276012/DTU_Transport_Compendium_Part_2_MCDA_.pdf</t>
  </si>
  <si>
    <t>Criteria/Attributes/Metrics</t>
  </si>
  <si>
    <t xml:space="preserve">Metrics </t>
  </si>
  <si>
    <t>Ranking</t>
  </si>
  <si>
    <t>Day 1 Obligations</t>
  </si>
  <si>
    <t>This version of SMARTER uses Rank Order Distribution Weighting (ROD) as preferred by the authors of the following paper (page 25-28).</t>
  </si>
  <si>
    <t>Long-term On Hand Inventory Value</t>
  </si>
  <si>
    <t>Long-term Purchase Requisitions</t>
  </si>
  <si>
    <t>Long-term Weight Time</t>
  </si>
  <si>
    <t>Long-term Requisitions Back-Ordered</t>
  </si>
  <si>
    <t>https://onlinelibrary.wiley.com/doi/pdf/10.1002/mcda.320</t>
  </si>
  <si>
    <t>Sum of Weights</t>
  </si>
  <si>
    <t>These tables are for use in the formulas in Column C and for the formula in B11.</t>
  </si>
  <si>
    <t>ROD is defined in the below paper, which you cannot access without paying for.</t>
  </si>
  <si>
    <t>The top table is necessary because ROD rank to weight translation is stilll unknown since the peper it's from is not free.</t>
  </si>
  <si>
    <t xml:space="preserve">The weights will be automatically generated as column C contains formulas. </t>
  </si>
  <si>
    <t>Fill in Ranks for the Metrics in column B under "Ranking".</t>
  </si>
  <si>
    <t>1/3</t>
  </si>
  <si>
    <t>1/5</t>
  </si>
  <si>
    <t>1</t>
  </si>
  <si>
    <t>1/7</t>
  </si>
  <si>
    <t>1/9</t>
  </si>
  <si>
    <t>Extremely More Important</t>
  </si>
  <si>
    <t>Moderately More Important</t>
  </si>
  <si>
    <t>Very Strongly More Important</t>
  </si>
  <si>
    <t>Strongly More Important</t>
  </si>
  <si>
    <t>Equally Important</t>
  </si>
  <si>
    <t>Moderately Less Important</t>
  </si>
  <si>
    <t>Strongly Less Important</t>
  </si>
  <si>
    <t>Very Strongly Less Important</t>
  </si>
  <si>
    <t>Extremely Less Important</t>
  </si>
  <si>
    <t>Rating</t>
  </si>
  <si>
    <t xml:space="preserve">Meaning </t>
  </si>
  <si>
    <t>Statement</t>
  </si>
  <si>
    <t xml:space="preserve">Comparison </t>
  </si>
  <si>
    <t xml:space="preserve">Analytic Heirarchy Process (AHP) usues a comparison method between criterea to derive priority weights from matrix calculations for said criterea.  </t>
  </si>
  <si>
    <t>https://www.youtube.com/watch?v=18GWVtVAAzs&amp;t=362s</t>
  </si>
  <si>
    <t>https://s3.amazonaws.com/academia.edu.documents/35403867/saaty_2008.pdf?response-content-disposition=inline%3B%20filename%3DDecision_making_with_the_analytic_hierar.pdf&amp;X-Amz-Algorithm=AWS4-HMAC-SHA256&amp;X-Amz-Credential=AKIAIWOWYYGZ2Y53UL3A%2F20200116%2Fus-east-1%2Fs3%2Faws4_request&amp;X-Amz-Date=20200116T163606Z&amp;X-Amz-Expires=3600&amp;X-Amz-SignedHeaders=host&amp;X-Amz-Signature=281634fe206407ccb766bc89c12d63d31f6c7cbe4f2f8a22bbc42e09d2965adc</t>
  </si>
  <si>
    <t>.</t>
  </si>
  <si>
    <t>The following is a paper explaing AHP by the professor who created it, Thomas L. Saaty.</t>
  </si>
  <si>
    <t>Using the table below, fill a "Rating" in the Bolded Boxes below in the "Comparison" section.</t>
  </si>
  <si>
    <t>Metric 1</t>
  </si>
  <si>
    <t>Metric 2</t>
  </si>
  <si>
    <t>The Rating refers to how you rate Metric One against Metric Two. When a Rating is filled in,</t>
  </si>
  <si>
    <t>a sentence will appear in the Statement section reflecting the rating comparison you made</t>
  </si>
  <si>
    <t xml:space="preserve">between the two metrics. If it is not what you meant, edit the Rating to what you meant. </t>
  </si>
  <si>
    <t>7</t>
  </si>
  <si>
    <t>9</t>
  </si>
  <si>
    <t>5</t>
  </si>
  <si>
    <t>3</t>
  </si>
  <si>
    <t>Derived Weight</t>
  </si>
  <si>
    <t xml:space="preserve">conversion equation to translate ranked criterea into priority weights for said criterea. </t>
  </si>
  <si>
    <t>Simple Multi-Attribute Rating Technique Exploiting Ranks (SMARTER) uses ranking and a set</t>
  </si>
  <si>
    <t>The following video explains AHP with an example.</t>
  </si>
  <si>
    <t>Normalized pairwise comparison matrix</t>
  </si>
  <si>
    <t>Comparison matrix of ratings</t>
  </si>
  <si>
    <t>Criteria weight vector</t>
  </si>
  <si>
    <t>Consistency Calculation</t>
  </si>
  <si>
    <t>Principle Eigen Value</t>
  </si>
  <si>
    <t>Consistency Index (&lt; 0.1 is Acceptable)</t>
  </si>
  <si>
    <t xml:space="preserve">When complete, check the Derieved Weights and if the Consistency Index is &gt;= 0.1 then the </t>
  </si>
  <si>
    <t xml:space="preserve">Ratings must be redone as they are too inconsistent. </t>
  </si>
  <si>
    <t>Calculations for Weightings</t>
  </si>
  <si>
    <t>Cost</t>
  </si>
  <si>
    <t>Lead Time</t>
  </si>
  <si>
    <t>Min. Required Qty.</t>
  </si>
  <si>
    <t>Historic On Time Reliability</t>
  </si>
  <si>
    <t>Historic Qty. Delivered 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</si>
</sst>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i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2" fillId="0" borderId="0" xfId="0" applyFont="1"/>
    <xf numFmtId="1" fontId="0" fillId="0" borderId="1" xfId="0" applyNumberFormat="1" applyBorder="1"/>
    <xf numFmtId="1" fontId="0" fillId="0" borderId="3" xfId="0" applyNumberFormat="1" applyBorder="1"/>
    <xf numFmtId="0" fontId="5" fillId="0" borderId="0" xfId="0" applyFont="1"/>
    <xf numFmtId="0" fontId="7" fillId="0" borderId="0" xfId="0" applyFont="1"/>
    <xf numFmtId="16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5" fillId="0" borderId="4" xfId="0" applyFont="1" applyBorder="1"/>
    <xf numFmtId="0" fontId="1" fillId="0" borderId="15" xfId="1" applyBorder="1"/>
    <xf numFmtId="0" fontId="6" fillId="0" borderId="15" xfId="1" applyFont="1" applyBorder="1"/>
    <xf numFmtId="0" fontId="1" fillId="0" borderId="6" xfId="1" applyBorder="1"/>
    <xf numFmtId="0" fontId="2" fillId="2" borderId="21" xfId="0" applyFont="1" applyFill="1" applyBorder="1"/>
    <xf numFmtId="0" fontId="0" fillId="2" borderId="20" xfId="0" applyFill="1" applyBorder="1"/>
    <xf numFmtId="0" fontId="0" fillId="4" borderId="18" xfId="0" applyFill="1" applyBorder="1"/>
    <xf numFmtId="0" fontId="0" fillId="4" borderId="9" xfId="0" applyFill="1" applyBorder="1"/>
    <xf numFmtId="0" fontId="0" fillId="4" borderId="12" xfId="0" applyFill="1" applyBorder="1"/>
    <xf numFmtId="0" fontId="0" fillId="5" borderId="21" xfId="0" applyFill="1" applyBorder="1"/>
    <xf numFmtId="0" fontId="0" fillId="5" borderId="19" xfId="0" applyFill="1" applyBorder="1"/>
    <xf numFmtId="0" fontId="0" fillId="5" borderId="20" xfId="0" applyFill="1" applyBorder="1"/>
    <xf numFmtId="0" fontId="2" fillId="4" borderId="27" xfId="0" applyFont="1" applyFill="1" applyBorder="1"/>
    <xf numFmtId="0" fontId="4" fillId="6" borderId="15" xfId="1" applyFont="1" applyFill="1" applyBorder="1"/>
    <xf numFmtId="0" fontId="0" fillId="6" borderId="0" xfId="0" applyFill="1" applyBorder="1"/>
    <xf numFmtId="0" fontId="1" fillId="6" borderId="15" xfId="1" applyFill="1" applyBorder="1"/>
    <xf numFmtId="0" fontId="0" fillId="6" borderId="15" xfId="0" applyFill="1" applyBorder="1"/>
    <xf numFmtId="0" fontId="7" fillId="6" borderId="0" xfId="0" applyFont="1" applyFill="1" applyBorder="1"/>
    <xf numFmtId="0" fontId="0" fillId="6" borderId="6" xfId="0" applyFill="1" applyBorder="1"/>
    <xf numFmtId="0" fontId="0" fillId="6" borderId="16" xfId="0" applyFill="1" applyBorder="1"/>
    <xf numFmtId="0" fontId="0" fillId="6" borderId="7" xfId="0" applyFill="1" applyBorder="1"/>
    <xf numFmtId="0" fontId="0" fillId="6" borderId="13" xfId="0" applyFill="1" applyBorder="1"/>
    <xf numFmtId="0" fontId="4" fillId="7" borderId="17" xfId="1" applyFont="1" applyFill="1" applyBorder="1"/>
    <xf numFmtId="0" fontId="0" fillId="7" borderId="22" xfId="0" applyFill="1" applyBorder="1"/>
    <xf numFmtId="0" fontId="0" fillId="7" borderId="18" xfId="0" applyFill="1" applyBorder="1"/>
    <xf numFmtId="0" fontId="4" fillId="7" borderId="10" xfId="1" applyFont="1" applyFill="1" applyBorder="1"/>
    <xf numFmtId="0" fontId="0" fillId="7" borderId="11" xfId="0" applyFill="1" applyBorder="1"/>
    <xf numFmtId="0" fontId="0" fillId="7" borderId="12" xfId="0" applyFill="1" applyBorder="1"/>
    <xf numFmtId="0" fontId="4" fillId="7" borderId="8" xfId="1" applyFont="1" applyFill="1" applyBorder="1"/>
    <xf numFmtId="0" fontId="0" fillId="7" borderId="0" xfId="0" applyFill="1" applyBorder="1"/>
    <xf numFmtId="0" fontId="0" fillId="7" borderId="9" xfId="0" applyFill="1" applyBorder="1"/>
    <xf numFmtId="0" fontId="2" fillId="3" borderId="1" xfId="0" applyFont="1" applyFill="1" applyBorder="1"/>
    <xf numFmtId="49" fontId="0" fillId="3" borderId="1" xfId="0" applyNumberFormat="1" applyFill="1" applyBorder="1"/>
    <xf numFmtId="49" fontId="0" fillId="3" borderId="2" xfId="0" applyNumberFormat="1" applyFill="1" applyBorder="1"/>
    <xf numFmtId="0" fontId="0" fillId="5" borderId="3" xfId="0" applyFill="1" applyBorder="1"/>
    <xf numFmtId="0" fontId="0" fillId="5" borderId="23" xfId="0" applyFill="1" applyBorder="1"/>
    <xf numFmtId="0" fontId="2" fillId="2" borderId="34" xfId="0" applyFont="1" applyFill="1" applyBorder="1" applyAlignment="1">
      <alignment horizontal="center"/>
    </xf>
    <xf numFmtId="0" fontId="0" fillId="8" borderId="15" xfId="0" applyFill="1" applyBorder="1"/>
    <xf numFmtId="0" fontId="0" fillId="8" borderId="13" xfId="0" applyFill="1" applyBorder="1"/>
    <xf numFmtId="49" fontId="0" fillId="8" borderId="0" xfId="0" applyNumberFormat="1" applyFill="1" applyBorder="1"/>
    <xf numFmtId="0" fontId="0" fillId="8" borderId="6" xfId="0" applyFill="1" applyBorder="1"/>
    <xf numFmtId="0" fontId="0" fillId="8" borderId="16" xfId="0" applyFill="1" applyBorder="1"/>
    <xf numFmtId="0" fontId="0" fillId="8" borderId="7" xfId="0" applyFill="1" applyBorder="1"/>
    <xf numFmtId="0" fontId="2" fillId="8" borderId="25" xfId="0" applyFont="1" applyFill="1" applyBorder="1"/>
    <xf numFmtId="0" fontId="0" fillId="8" borderId="26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8" borderId="19" xfId="0" applyFill="1" applyBorder="1"/>
    <xf numFmtId="0" fontId="0" fillId="0" borderId="0" xfId="0" applyFill="1"/>
    <xf numFmtId="0" fontId="3" fillId="5" borderId="21" xfId="0" applyFont="1" applyFill="1" applyBorder="1"/>
    <xf numFmtId="0" fontId="2" fillId="3" borderId="2" xfId="0" applyFont="1" applyFill="1" applyBorder="1"/>
    <xf numFmtId="0" fontId="0" fillId="4" borderId="39" xfId="0" applyFill="1" applyBorder="1"/>
    <xf numFmtId="0" fontId="2" fillId="4" borderId="32" xfId="0" applyFont="1" applyFill="1" applyBorder="1"/>
    <xf numFmtId="0" fontId="2" fillId="5" borderId="33" xfId="0" applyFont="1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35" xfId="0" applyFill="1" applyBorder="1"/>
    <xf numFmtId="0" fontId="0" fillId="4" borderId="36" xfId="0" applyFill="1" applyBorder="1"/>
    <xf numFmtId="0" fontId="0" fillId="4" borderId="28" xfId="0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2" fillId="2" borderId="2" xfId="0" applyFont="1" applyFill="1" applyBorder="1" applyAlignment="1">
      <alignment horizontal="right"/>
    </xf>
    <xf numFmtId="0" fontId="4" fillId="0" borderId="0" xfId="1" applyFont="1" applyFill="1" applyBorder="1"/>
    <xf numFmtId="0" fontId="0" fillId="0" borderId="40" xfId="0" applyBorder="1"/>
    <xf numFmtId="0" fontId="0" fillId="0" borderId="1" xfId="0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0" fillId="8" borderId="4" xfId="0" applyFill="1" applyBorder="1"/>
    <xf numFmtId="0" fontId="0" fillId="8" borderId="14" xfId="0" applyFill="1" applyBorder="1"/>
    <xf numFmtId="0" fontId="0" fillId="8" borderId="5" xfId="0" applyFill="1" applyBorder="1"/>
    <xf numFmtId="1" fontId="0" fillId="3" borderId="18" xfId="0" applyNumberFormat="1" applyFill="1" applyBorder="1"/>
    <xf numFmtId="1" fontId="0" fillId="3" borderId="9" xfId="0" applyNumberFormat="1" applyFill="1" applyBorder="1"/>
    <xf numFmtId="1" fontId="0" fillId="3" borderId="12" xfId="0" applyNumberFormat="1" applyFill="1" applyBorder="1"/>
    <xf numFmtId="0" fontId="2" fillId="5" borderId="2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.wiley.com/doi/pdf/10.1002/mcda.320" TargetMode="External"/><Relationship Id="rId1" Type="http://schemas.openxmlformats.org/officeDocument/2006/relationships/hyperlink" Target="https://backend.orbit.dtu.dk/ws/portalfiles/portal/104276012/DTU_Transport_Compendium_Part_2_MCDA_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3.amazonaws.com/academia.edu.documents/35403867/saaty_2008.pdf?response-content-disposition=inline%3B%20filename%3DDecision_making_with_the_analytic_hierar.pdf&amp;X-Amz-Algorithm=AWS4-HMAC-SHA256&amp;X-Amz-Credential=AKIAIWOWYYGZ2Y53UL3A%2F20200116%2Fus-east-1%2Fs3%2Faws4_request&amp;X-Amz-Date=20200116T163606Z&amp;X-Amz-Expires=3600&amp;X-Amz-SignedHeaders=host&amp;X-Amz-Signature=281634fe206407ccb766bc89c12d63d31f6c7cbe4f2f8a22bbc42e09d2965adc" TargetMode="External"/><Relationship Id="rId1" Type="http://schemas.openxmlformats.org/officeDocument/2006/relationships/hyperlink" Target="https://www.youtube.com/watch?v=18GWVtVAAzs&amp;t=362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A7F3-E454-4EEA-B360-7706A9EA78A3}">
  <dimension ref="B1:S38"/>
  <sheetViews>
    <sheetView tabSelected="1" zoomScaleNormal="100" workbookViewId="0">
      <selection activeCell="B33" sqref="B33"/>
    </sheetView>
  </sheetViews>
  <sheetFormatPr defaultRowHeight="12.75" x14ac:dyDescent="0.2"/>
  <cols>
    <col min="2" max="2" width="31.7109375" customWidth="1"/>
    <col min="4" max="4" width="15" customWidth="1"/>
    <col min="7" max="7" width="20.7109375" bestFit="1" customWidth="1"/>
    <col min="8" max="8" width="20.7109375" customWidth="1"/>
    <col min="9" max="9" width="13.7109375" customWidth="1"/>
  </cols>
  <sheetData>
    <row r="1" spans="2:19" x14ac:dyDescent="0.2">
      <c r="B1" s="13" t="s">
        <v>53</v>
      </c>
      <c r="I1" s="11"/>
      <c r="J1" s="13" t="s">
        <v>63</v>
      </c>
    </row>
    <row r="2" spans="2:19" x14ac:dyDescent="0.2">
      <c r="B2" s="13" t="s">
        <v>52</v>
      </c>
      <c r="I2" s="11"/>
    </row>
    <row r="3" spans="2:19" x14ac:dyDescent="0.2">
      <c r="I3" s="11"/>
    </row>
    <row r="4" spans="2:19" x14ac:dyDescent="0.2">
      <c r="B4" s="22" t="s">
        <v>6</v>
      </c>
      <c r="C4" s="8"/>
      <c r="D4" s="8"/>
      <c r="E4" s="8"/>
      <c r="F4" s="8"/>
      <c r="G4" s="8"/>
      <c r="H4" s="9"/>
      <c r="I4" s="11"/>
    </row>
    <row r="5" spans="2:19" x14ac:dyDescent="0.2">
      <c r="B5" s="23" t="s">
        <v>1</v>
      </c>
      <c r="C5" s="5"/>
      <c r="D5" s="5"/>
      <c r="E5" s="5"/>
      <c r="F5" s="5"/>
      <c r="G5" s="5"/>
      <c r="H5" s="11"/>
      <c r="I5" s="11"/>
    </row>
    <row r="6" spans="2:19" x14ac:dyDescent="0.2">
      <c r="B6" s="24" t="s">
        <v>14</v>
      </c>
      <c r="C6" s="5"/>
      <c r="D6" s="5"/>
      <c r="E6" s="5"/>
      <c r="F6" s="5"/>
      <c r="G6" s="5"/>
      <c r="H6" s="11"/>
      <c r="I6" s="11"/>
    </row>
    <row r="7" spans="2:19" x14ac:dyDescent="0.2">
      <c r="B7" s="25" t="s">
        <v>11</v>
      </c>
      <c r="C7" s="12"/>
      <c r="D7" s="12"/>
      <c r="E7" s="12"/>
      <c r="F7" s="12"/>
      <c r="G7" s="12"/>
      <c r="H7" s="4"/>
      <c r="I7" s="11"/>
    </row>
    <row r="8" spans="2:19" ht="13.5" thickBot="1" x14ac:dyDescent="0.25">
      <c r="B8" s="6"/>
      <c r="I8" s="11"/>
    </row>
    <row r="9" spans="2:19" x14ac:dyDescent="0.2">
      <c r="B9" s="44" t="s">
        <v>17</v>
      </c>
      <c r="C9" s="45"/>
      <c r="D9" s="45"/>
      <c r="E9" s="45"/>
      <c r="F9" s="46"/>
      <c r="G9" s="5"/>
      <c r="H9" s="5"/>
      <c r="I9" s="11"/>
    </row>
    <row r="10" spans="2:19" ht="13.5" thickBot="1" x14ac:dyDescent="0.25">
      <c r="B10" s="47" t="s">
        <v>16</v>
      </c>
      <c r="C10" s="48"/>
      <c r="D10" s="48"/>
      <c r="E10" s="48"/>
      <c r="F10" s="49"/>
      <c r="G10" s="5"/>
      <c r="H10" s="5"/>
      <c r="I10" s="11"/>
    </row>
    <row r="11" spans="2:19" ht="13.5" thickBot="1" x14ac:dyDescent="0.25">
      <c r="B11" s="35"/>
      <c r="C11" s="36"/>
      <c r="D11" s="36"/>
      <c r="E11" s="36"/>
      <c r="F11" s="43"/>
      <c r="G11" s="5"/>
      <c r="H11" s="5"/>
      <c r="I11" s="11"/>
    </row>
    <row r="12" spans="2:19" x14ac:dyDescent="0.2">
      <c r="B12" s="37"/>
      <c r="C12" s="36"/>
      <c r="D12" s="26" t="s">
        <v>12</v>
      </c>
      <c r="E12" s="36"/>
      <c r="F12" s="43"/>
      <c r="G12" s="5"/>
      <c r="H12" s="5"/>
      <c r="I12" s="11"/>
      <c r="J12" s="16" t="s">
        <v>13</v>
      </c>
    </row>
    <row r="13" spans="2:19" ht="13.5" thickBot="1" x14ac:dyDescent="0.25">
      <c r="B13" s="37"/>
      <c r="C13" s="36"/>
      <c r="D13" s="27">
        <f>IFERROR(SUM(D17:D1048576), "")</f>
        <v>0</v>
      </c>
      <c r="E13" s="36"/>
      <c r="F13" s="43"/>
      <c r="G13" s="5"/>
      <c r="H13" s="5"/>
      <c r="I13" s="11"/>
      <c r="J13" s="16" t="s">
        <v>15</v>
      </c>
    </row>
    <row r="14" spans="2:19" x14ac:dyDescent="0.2">
      <c r="B14" s="38"/>
      <c r="C14" s="39" t="str">
        <f>_xlfn.CONCAT(IF(COUNTA(B17:B1048576)=COUNTA(C17:C1048576),"","All metrics are not ranked yet.")," ",)</f>
        <v xml:space="preserve">All metrics are not ranked yet. </v>
      </c>
      <c r="D14" s="36"/>
      <c r="E14" s="36"/>
      <c r="F14" s="43"/>
      <c r="G14" s="5"/>
      <c r="H14" s="5"/>
      <c r="I14" s="11"/>
    </row>
    <row r="15" spans="2:19" ht="13.5" thickBot="1" x14ac:dyDescent="0.25">
      <c r="B15" s="38"/>
      <c r="C15" s="39" t="str">
        <f>_xlfn.CONCAT("",IF(VLOOKUP(COUNTA(B17:B1048576),J29:K38,2,FALSE)=SUM(C17:C1048576),"","Rank Numbers do not represent count of Metrics."))</f>
        <v>Rank Numbers do not represent count of Metrics.</v>
      </c>
      <c r="D15" s="36"/>
      <c r="E15" s="36"/>
      <c r="F15" s="43"/>
      <c r="G15" s="5"/>
      <c r="H15" s="5"/>
      <c r="I15" s="11"/>
    </row>
    <row r="16" spans="2:19" ht="13.5" thickBot="1" x14ac:dyDescent="0.25">
      <c r="B16" s="99" t="s">
        <v>3</v>
      </c>
      <c r="C16" s="72" t="s">
        <v>4</v>
      </c>
      <c r="D16" s="34" t="s">
        <v>51</v>
      </c>
      <c r="E16" s="36"/>
      <c r="F16" s="43"/>
      <c r="G16" s="5"/>
      <c r="H16" s="5"/>
      <c r="I16" s="11"/>
      <c r="K16" s="86" t="s">
        <v>2</v>
      </c>
      <c r="L16" s="86"/>
      <c r="M16" s="86"/>
      <c r="N16" s="86"/>
      <c r="O16" s="86"/>
      <c r="P16" s="86"/>
      <c r="Q16" s="86"/>
      <c r="R16" s="86"/>
      <c r="S16" s="86"/>
    </row>
    <row r="17" spans="2:19" x14ac:dyDescent="0.2">
      <c r="B17" s="31" t="s">
        <v>64</v>
      </c>
      <c r="C17" s="96"/>
      <c r="D17" s="28" t="str">
        <f>IF(C17 = 0, "No Rank Set", IFERROR(INDEX(K$18:S$27,C17,COUNTA(B$17:B$1048576)-1), ""))</f>
        <v>No Rank Set</v>
      </c>
      <c r="E17" s="36"/>
      <c r="F17" s="43"/>
      <c r="G17" s="5"/>
      <c r="H17" s="5"/>
      <c r="I17" s="11"/>
      <c r="J17" s="2" t="s">
        <v>0</v>
      </c>
      <c r="K17" s="15">
        <v>2</v>
      </c>
      <c r="L17" s="14">
        <v>3</v>
      </c>
      <c r="M17" s="14">
        <v>4</v>
      </c>
      <c r="N17" s="14">
        <v>5</v>
      </c>
      <c r="O17" s="14">
        <v>6</v>
      </c>
      <c r="P17" s="14">
        <v>7</v>
      </c>
      <c r="Q17" s="14">
        <v>8</v>
      </c>
      <c r="R17" s="14">
        <v>9</v>
      </c>
      <c r="S17" s="14">
        <v>10</v>
      </c>
    </row>
    <row r="18" spans="2:19" x14ac:dyDescent="0.2">
      <c r="B18" s="32" t="s">
        <v>65</v>
      </c>
      <c r="C18" s="97"/>
      <c r="D18" s="29" t="str">
        <f>IF(C18 = 0, "No Rank Set", IFERROR(INDEX(K$18:S$27,C18,COUNTA(B$17:B$1048576)-1), ""))</f>
        <v>No Rank Set</v>
      </c>
      <c r="E18" s="36"/>
      <c r="F18" s="43"/>
      <c r="G18" s="5"/>
      <c r="H18" s="5"/>
      <c r="I18" s="11"/>
      <c r="J18" s="15">
        <v>1</v>
      </c>
      <c r="K18" s="7">
        <v>0.66669999999999996</v>
      </c>
      <c r="L18" s="8">
        <v>0.54549999999999998</v>
      </c>
      <c r="M18" s="8">
        <v>0.48</v>
      </c>
      <c r="N18" s="8">
        <v>0.43790000000000001</v>
      </c>
      <c r="O18" s="8">
        <v>0.40820000000000001</v>
      </c>
      <c r="P18" s="8">
        <v>0.38569999999999999</v>
      </c>
      <c r="Q18" s="8">
        <v>0.3679</v>
      </c>
      <c r="R18" s="8">
        <v>0.35349999999999998</v>
      </c>
      <c r="S18" s="9">
        <v>0.34139999999999998</v>
      </c>
    </row>
    <row r="19" spans="2:19" x14ac:dyDescent="0.2">
      <c r="B19" s="32" t="s">
        <v>66</v>
      </c>
      <c r="C19" s="97"/>
      <c r="D19" s="29" t="str">
        <f>IF(C19 = 0, "No Rank Set", IFERROR(INDEX(K$18:S$27,C19,COUNTA(B$17:B$1048576)-1), ""))</f>
        <v>No Rank Set</v>
      </c>
      <c r="E19" s="36"/>
      <c r="F19" s="43"/>
      <c r="G19" s="5"/>
      <c r="H19" s="5"/>
      <c r="I19" s="11"/>
      <c r="J19" s="15">
        <v>2</v>
      </c>
      <c r="K19" s="10">
        <v>0.33329999999999999</v>
      </c>
      <c r="L19" s="5">
        <v>0.2727</v>
      </c>
      <c r="M19" s="5">
        <v>0.24</v>
      </c>
      <c r="N19" s="5">
        <v>0.219</v>
      </c>
      <c r="O19" s="5">
        <v>0.2041</v>
      </c>
      <c r="P19" s="5">
        <v>0.1928</v>
      </c>
      <c r="Q19" s="5">
        <v>0.184</v>
      </c>
      <c r="R19" s="5">
        <v>0.1767</v>
      </c>
      <c r="S19" s="11">
        <v>0.17069999999999999</v>
      </c>
    </row>
    <row r="20" spans="2:19" x14ac:dyDescent="0.2">
      <c r="B20" s="32" t="s">
        <v>67</v>
      </c>
      <c r="C20" s="97"/>
      <c r="D20" s="29" t="str">
        <f>IF(C20 = 0, "No Rank Set", IFERROR(INDEX(K$18:S$27,C20,COUNTA(B$17:B$1048576)-1), ""))</f>
        <v>No Rank Set</v>
      </c>
      <c r="E20" s="36"/>
      <c r="F20" s="43"/>
      <c r="G20" s="5"/>
      <c r="H20" s="5"/>
      <c r="I20" s="11"/>
      <c r="J20" s="15">
        <v>3</v>
      </c>
      <c r="K20" s="10"/>
      <c r="L20" s="5">
        <v>0.18179999999999999</v>
      </c>
      <c r="M20" s="5">
        <v>0.16</v>
      </c>
      <c r="N20" s="5">
        <v>0.14599999999999999</v>
      </c>
      <c r="O20" s="5">
        <v>0.1361</v>
      </c>
      <c r="P20" s="5">
        <v>0.12859999999999999</v>
      </c>
      <c r="Q20" s="5">
        <v>0.1226</v>
      </c>
      <c r="R20" s="5">
        <v>0.1178</v>
      </c>
      <c r="S20" s="11">
        <v>0.1138</v>
      </c>
    </row>
    <row r="21" spans="2:19" ht="13.5" thickBot="1" x14ac:dyDescent="0.25">
      <c r="B21" s="33" t="s">
        <v>68</v>
      </c>
      <c r="C21" s="98"/>
      <c r="D21" s="30" t="str">
        <f>IF(C21 = 0, "No Rank Set", IFERROR(INDEX(K$18:S$27,C21,COUNTA(B$17:B$1048576)-1), ""))</f>
        <v>No Rank Set</v>
      </c>
      <c r="E21" s="36"/>
      <c r="F21" s="43"/>
      <c r="G21" s="5"/>
      <c r="H21" s="5"/>
      <c r="I21" s="11"/>
      <c r="J21" s="15">
        <v>4</v>
      </c>
      <c r="K21" s="10"/>
      <c r="L21" s="5"/>
      <c r="M21" s="5">
        <v>0.12</v>
      </c>
      <c r="N21" s="5">
        <v>0.1095</v>
      </c>
      <c r="O21" s="5">
        <v>0.10199999999999999</v>
      </c>
      <c r="P21" s="5">
        <v>9.64E-2</v>
      </c>
      <c r="Q21" s="5">
        <v>9.1999999999999998E-2</v>
      </c>
      <c r="R21" s="5">
        <v>8.8400000000000006E-2</v>
      </c>
      <c r="S21" s="11">
        <v>8.5400000000000004E-2</v>
      </c>
    </row>
    <row r="22" spans="2:19" x14ac:dyDescent="0.2">
      <c r="B22" s="40"/>
      <c r="C22" s="41"/>
      <c r="D22" s="41"/>
      <c r="E22" s="41"/>
      <c r="F22" s="42"/>
      <c r="G22" s="5"/>
      <c r="H22" s="5"/>
      <c r="I22" s="11"/>
      <c r="J22" s="15">
        <v>5</v>
      </c>
      <c r="K22" s="10"/>
      <c r="L22" s="5"/>
      <c r="M22" s="5"/>
      <c r="N22" s="5">
        <v>8.7599999999999997E-2</v>
      </c>
      <c r="O22" s="5">
        <v>8.1600000000000006E-2</v>
      </c>
      <c r="P22" s="5">
        <v>7.7100000000000002E-2</v>
      </c>
      <c r="Q22" s="5">
        <v>7.3599999999999999E-2</v>
      </c>
      <c r="R22" s="5">
        <v>7.0699999999999999E-2</v>
      </c>
      <c r="S22" s="11">
        <v>6.8199999999999997E-2</v>
      </c>
    </row>
    <row r="23" spans="2:19" x14ac:dyDescent="0.2">
      <c r="B23" s="5"/>
      <c r="C23" s="5"/>
      <c r="D23" s="5"/>
      <c r="E23" s="5"/>
      <c r="F23" s="5"/>
      <c r="G23" s="5"/>
      <c r="H23" s="5"/>
      <c r="I23" s="11"/>
      <c r="J23" s="15">
        <v>6</v>
      </c>
      <c r="K23" s="10"/>
      <c r="L23" s="5"/>
      <c r="M23" s="5"/>
      <c r="N23" s="5"/>
      <c r="O23" s="5">
        <v>6.8000000000000005E-2</v>
      </c>
      <c r="P23" s="5">
        <v>6.4299999999999996E-2</v>
      </c>
      <c r="Q23" s="5">
        <v>6.13E-2</v>
      </c>
      <c r="R23" s="5">
        <v>5.8900000000000001E-2</v>
      </c>
      <c r="S23" s="11">
        <v>5.6899999999999999E-2</v>
      </c>
    </row>
    <row r="24" spans="2:19" x14ac:dyDescent="0.2">
      <c r="B24" s="5"/>
      <c r="C24" s="5"/>
      <c r="D24" s="5"/>
      <c r="E24" s="5"/>
      <c r="F24" s="5"/>
      <c r="G24" s="5"/>
      <c r="H24" s="5"/>
      <c r="I24" s="11"/>
      <c r="J24" s="15">
        <v>7</v>
      </c>
      <c r="K24" s="10"/>
      <c r="L24" s="5"/>
      <c r="M24" s="5"/>
      <c r="N24" s="5"/>
      <c r="O24" s="5"/>
      <c r="P24" s="5">
        <v>5.5100000000000003E-2</v>
      </c>
      <c r="Q24" s="5">
        <v>5.2499999999999998E-2</v>
      </c>
      <c r="R24" s="5">
        <v>5.0500000000000003E-2</v>
      </c>
      <c r="S24" s="11">
        <v>4.8800000000000003E-2</v>
      </c>
    </row>
    <row r="25" spans="2:19" x14ac:dyDescent="0.2">
      <c r="C25" s="5"/>
      <c r="D25" s="5"/>
      <c r="E25" s="5"/>
      <c r="F25" s="5"/>
      <c r="G25" s="5"/>
      <c r="H25" s="5"/>
      <c r="I25" s="11"/>
      <c r="J25" s="15">
        <v>8</v>
      </c>
      <c r="K25" s="10"/>
      <c r="L25" s="5"/>
      <c r="M25" s="5"/>
      <c r="N25" s="5"/>
      <c r="O25" s="5"/>
      <c r="P25" s="5"/>
      <c r="Q25" s="5">
        <v>4.5999999999999999E-2</v>
      </c>
      <c r="R25" s="5">
        <v>4.4200000000000003E-2</v>
      </c>
      <c r="S25" s="11">
        <v>4.2700000000000002E-2</v>
      </c>
    </row>
    <row r="26" spans="2:19" x14ac:dyDescent="0.2">
      <c r="C26" s="5"/>
      <c r="D26" s="5"/>
      <c r="E26" s="5"/>
      <c r="F26" s="5"/>
      <c r="G26" s="5"/>
      <c r="H26" s="5"/>
      <c r="I26" s="11"/>
      <c r="J26" s="15">
        <v>9</v>
      </c>
      <c r="K26" s="10"/>
      <c r="L26" s="5"/>
      <c r="M26" s="5"/>
      <c r="N26" s="5"/>
      <c r="O26" s="5"/>
      <c r="P26" s="5"/>
      <c r="Q26" s="5"/>
      <c r="R26" s="5">
        <v>3.9300000000000002E-2</v>
      </c>
      <c r="S26" s="11">
        <v>3.7900000000000003E-2</v>
      </c>
    </row>
    <row r="27" spans="2:19" x14ac:dyDescent="0.2">
      <c r="C27" s="5"/>
      <c r="D27" s="5"/>
      <c r="E27" s="5"/>
      <c r="F27" s="5"/>
      <c r="G27" s="5"/>
      <c r="H27" s="5"/>
      <c r="I27" s="11"/>
      <c r="J27" s="15">
        <v>10</v>
      </c>
      <c r="K27" s="3"/>
      <c r="L27" s="12"/>
      <c r="M27" s="12"/>
      <c r="N27" s="12"/>
      <c r="O27" s="12"/>
      <c r="P27" s="12"/>
      <c r="Q27" s="12"/>
      <c r="R27" s="12"/>
      <c r="S27" s="4">
        <v>3.4099999999999998E-2</v>
      </c>
    </row>
    <row r="28" spans="2:19" x14ac:dyDescent="0.2">
      <c r="C28" s="5"/>
      <c r="D28" s="5"/>
      <c r="E28" s="5"/>
      <c r="F28" s="5"/>
      <c r="G28" s="5"/>
      <c r="H28" s="5"/>
      <c r="I28" s="11"/>
    </row>
    <row r="29" spans="2:19" x14ac:dyDescent="0.2">
      <c r="C29" s="5"/>
      <c r="D29" s="5"/>
      <c r="E29" s="5"/>
      <c r="F29" s="5"/>
      <c r="G29" s="5"/>
      <c r="H29" s="5"/>
      <c r="I29" s="11"/>
      <c r="J29" s="2">
        <v>1</v>
      </c>
      <c r="K29">
        <f>SUM(J29)</f>
        <v>1</v>
      </c>
    </row>
    <row r="30" spans="2:19" x14ac:dyDescent="0.2">
      <c r="C30" s="5"/>
      <c r="D30" s="5"/>
      <c r="E30" s="5"/>
      <c r="F30" s="5"/>
      <c r="G30" s="5"/>
      <c r="H30" s="5"/>
      <c r="I30" s="11"/>
      <c r="J30" s="2">
        <v>2</v>
      </c>
      <c r="K30">
        <f>SUM(J$29:J30)</f>
        <v>3</v>
      </c>
    </row>
    <row r="31" spans="2:19" x14ac:dyDescent="0.2">
      <c r="C31" s="5"/>
      <c r="D31" s="5"/>
      <c r="E31" s="5"/>
      <c r="F31" s="5"/>
      <c r="G31" s="5"/>
      <c r="H31" s="5"/>
      <c r="I31" s="11"/>
      <c r="J31" s="2">
        <v>3</v>
      </c>
      <c r="K31">
        <f>SUM(J$29:J31)</f>
        <v>6</v>
      </c>
    </row>
    <row r="32" spans="2:19" x14ac:dyDescent="0.2">
      <c r="C32" s="5"/>
      <c r="D32" s="5"/>
      <c r="E32" s="5"/>
      <c r="F32" s="5"/>
      <c r="G32" s="5"/>
      <c r="H32" s="5"/>
      <c r="I32" s="11"/>
      <c r="J32" s="2">
        <v>4</v>
      </c>
      <c r="K32">
        <f>SUM(J$29:J32)</f>
        <v>10</v>
      </c>
    </row>
    <row r="33" spans="3:11" x14ac:dyDescent="0.2">
      <c r="C33" s="5"/>
      <c r="D33" s="5"/>
      <c r="E33" s="5"/>
      <c r="F33" s="5"/>
      <c r="G33" s="5"/>
      <c r="H33" s="5"/>
      <c r="I33" s="11"/>
      <c r="J33" s="2">
        <v>5</v>
      </c>
      <c r="K33">
        <f>SUM(J$29:J33)</f>
        <v>15</v>
      </c>
    </row>
    <row r="34" spans="3:11" x14ac:dyDescent="0.2">
      <c r="C34" s="5"/>
      <c r="D34" s="5"/>
      <c r="E34" s="5"/>
      <c r="F34" s="5"/>
      <c r="G34" s="5"/>
      <c r="H34" s="5"/>
      <c r="I34" s="11"/>
      <c r="J34" s="2">
        <v>6</v>
      </c>
      <c r="K34">
        <f>SUM(J$29:J34)</f>
        <v>21</v>
      </c>
    </row>
    <row r="35" spans="3:11" x14ac:dyDescent="0.2">
      <c r="C35" s="5"/>
      <c r="D35" s="5"/>
      <c r="E35" s="5"/>
      <c r="F35" s="5"/>
      <c r="G35" s="5"/>
      <c r="H35" s="5"/>
      <c r="I35" s="11"/>
      <c r="J35" s="2">
        <v>7</v>
      </c>
      <c r="K35">
        <f>SUM(J$29:J35)</f>
        <v>28</v>
      </c>
    </row>
    <row r="36" spans="3:11" x14ac:dyDescent="0.2">
      <c r="I36" s="11"/>
      <c r="J36" s="2">
        <v>8</v>
      </c>
      <c r="K36">
        <f>SUM(J$29:J36)</f>
        <v>36</v>
      </c>
    </row>
    <row r="37" spans="3:11" x14ac:dyDescent="0.2">
      <c r="I37" s="11"/>
      <c r="J37" s="2">
        <v>9</v>
      </c>
      <c r="K37">
        <f>SUM(J$29:J37)</f>
        <v>45</v>
      </c>
    </row>
    <row r="38" spans="3:11" x14ac:dyDescent="0.2">
      <c r="I38" s="11"/>
      <c r="J38" s="2">
        <v>10</v>
      </c>
      <c r="K38">
        <f>SUM(J$29:J38)</f>
        <v>55</v>
      </c>
    </row>
  </sheetData>
  <mergeCells count="1">
    <mergeCell ref="K16:S16"/>
  </mergeCells>
  <hyperlinks>
    <hyperlink ref="B5" r:id="rId1" xr:uid="{7503DB9C-B5CE-4659-9D04-E940350DFBF3}"/>
    <hyperlink ref="B7" r:id="rId2" xr:uid="{FE39BDA4-8A9C-4651-8DC5-1B065143549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5FF1-E39E-4184-B989-DC1A6B533403}">
  <dimension ref="A1:AA58"/>
  <sheetViews>
    <sheetView zoomScale="92" workbookViewId="0">
      <selection activeCell="F17" sqref="F17"/>
    </sheetView>
  </sheetViews>
  <sheetFormatPr defaultRowHeight="12.75" x14ac:dyDescent="0.2"/>
  <cols>
    <col min="2" max="2" width="36" customWidth="1"/>
    <col min="3" max="3" width="15.140625" bestFit="1" customWidth="1"/>
    <col min="4" max="4" width="37.7109375" customWidth="1"/>
    <col min="5" max="5" width="7.5703125" customWidth="1"/>
    <col min="6" max="6" width="91.42578125" bestFit="1" customWidth="1"/>
    <col min="8" max="8" width="32.7109375" bestFit="1" customWidth="1"/>
    <col min="9" max="9" width="15.85546875" bestFit="1" customWidth="1"/>
    <col min="10" max="10" width="31" bestFit="1" customWidth="1"/>
    <col min="11" max="11" width="29" bestFit="1" customWidth="1"/>
    <col min="12" max="12" width="20.5703125" bestFit="1" customWidth="1"/>
    <col min="13" max="13" width="32.7109375" bestFit="1" customWidth="1"/>
  </cols>
  <sheetData>
    <row r="1" spans="1:8" x14ac:dyDescent="0.2">
      <c r="A1" s="13"/>
      <c r="B1" s="13" t="s">
        <v>36</v>
      </c>
      <c r="G1" s="11"/>
      <c r="H1" s="13" t="s">
        <v>63</v>
      </c>
    </row>
    <row r="2" spans="1:8" x14ac:dyDescent="0.2">
      <c r="G2" s="11"/>
    </row>
    <row r="3" spans="1:8" x14ac:dyDescent="0.2">
      <c r="B3" s="22" t="s">
        <v>54</v>
      </c>
      <c r="C3" s="8"/>
      <c r="D3" s="9"/>
      <c r="E3" s="5"/>
      <c r="G3" s="11"/>
    </row>
    <row r="4" spans="1:8" x14ac:dyDescent="0.2">
      <c r="B4" s="23" t="s">
        <v>37</v>
      </c>
      <c r="C4" s="5"/>
      <c r="D4" s="11"/>
      <c r="E4" s="5"/>
      <c r="G4" s="11"/>
    </row>
    <row r="5" spans="1:8" x14ac:dyDescent="0.2">
      <c r="B5" s="24" t="s">
        <v>40</v>
      </c>
      <c r="C5" s="5"/>
      <c r="D5" s="11"/>
      <c r="E5" s="5"/>
      <c r="G5" s="11"/>
    </row>
    <row r="6" spans="1:8" x14ac:dyDescent="0.2">
      <c r="B6" s="25" t="s">
        <v>38</v>
      </c>
      <c r="C6" s="12"/>
      <c r="D6" s="4" t="s">
        <v>39</v>
      </c>
      <c r="E6" s="5"/>
      <c r="G6" s="11"/>
    </row>
    <row r="7" spans="1:8" ht="13.5" thickBot="1" x14ac:dyDescent="0.25">
      <c r="B7" s="6"/>
      <c r="G7" s="11"/>
    </row>
    <row r="8" spans="1:8" x14ac:dyDescent="0.2">
      <c r="B8" s="44" t="s">
        <v>41</v>
      </c>
      <c r="C8" s="45"/>
      <c r="D8" s="46"/>
      <c r="G8" s="11"/>
    </row>
    <row r="9" spans="1:8" x14ac:dyDescent="0.2">
      <c r="B9" s="50" t="s">
        <v>44</v>
      </c>
      <c r="C9" s="51"/>
      <c r="D9" s="52"/>
      <c r="F9" s="70"/>
      <c r="G9" s="11"/>
    </row>
    <row r="10" spans="1:8" x14ac:dyDescent="0.2">
      <c r="B10" s="50" t="s">
        <v>45</v>
      </c>
      <c r="C10" s="51"/>
      <c r="D10" s="52"/>
      <c r="G10" s="11"/>
    </row>
    <row r="11" spans="1:8" x14ac:dyDescent="0.2">
      <c r="B11" s="50" t="s">
        <v>46</v>
      </c>
      <c r="C11" s="51"/>
      <c r="D11" s="52"/>
      <c r="G11" s="11"/>
    </row>
    <row r="12" spans="1:8" x14ac:dyDescent="0.2">
      <c r="B12" s="50" t="s">
        <v>61</v>
      </c>
      <c r="C12" s="51"/>
      <c r="D12" s="52"/>
      <c r="G12" s="11"/>
    </row>
    <row r="13" spans="1:8" ht="13.5" thickBot="1" x14ac:dyDescent="0.25">
      <c r="B13" s="47" t="s">
        <v>62</v>
      </c>
      <c r="C13" s="48"/>
      <c r="D13" s="49"/>
      <c r="G13" s="11"/>
    </row>
    <row r="14" spans="1:8" x14ac:dyDescent="0.2">
      <c r="B14" s="84"/>
      <c r="G14" s="11"/>
    </row>
    <row r="15" spans="1:8" x14ac:dyDescent="0.2">
      <c r="C15" s="53" t="s">
        <v>32</v>
      </c>
      <c r="D15" s="67" t="s">
        <v>33</v>
      </c>
      <c r="G15" s="11"/>
    </row>
    <row r="16" spans="1:8" x14ac:dyDescent="0.2">
      <c r="C16" s="54" t="s">
        <v>48</v>
      </c>
      <c r="D16" s="68" t="s">
        <v>23</v>
      </c>
      <c r="G16" s="11"/>
    </row>
    <row r="17" spans="2:7" x14ac:dyDescent="0.2">
      <c r="C17" s="54" t="s">
        <v>47</v>
      </c>
      <c r="D17" s="68" t="s">
        <v>25</v>
      </c>
      <c r="G17" s="11"/>
    </row>
    <row r="18" spans="2:7" x14ac:dyDescent="0.2">
      <c r="C18" s="54" t="s">
        <v>49</v>
      </c>
      <c r="D18" s="68" t="s">
        <v>26</v>
      </c>
      <c r="G18" s="11"/>
    </row>
    <row r="19" spans="2:7" x14ac:dyDescent="0.2">
      <c r="C19" s="54" t="s">
        <v>50</v>
      </c>
      <c r="D19" s="68" t="s">
        <v>24</v>
      </c>
      <c r="G19" s="11"/>
    </row>
    <row r="20" spans="2:7" x14ac:dyDescent="0.2">
      <c r="C20" s="54" t="s">
        <v>20</v>
      </c>
      <c r="D20" s="68" t="s">
        <v>27</v>
      </c>
      <c r="G20" s="11"/>
    </row>
    <row r="21" spans="2:7" x14ac:dyDescent="0.2">
      <c r="C21" s="54" t="s">
        <v>18</v>
      </c>
      <c r="D21" s="68" t="s">
        <v>28</v>
      </c>
      <c r="G21" s="11"/>
    </row>
    <row r="22" spans="2:7" x14ac:dyDescent="0.2">
      <c r="C22" s="54" t="s">
        <v>19</v>
      </c>
      <c r="D22" s="68" t="s">
        <v>29</v>
      </c>
      <c r="G22" s="11"/>
    </row>
    <row r="23" spans="2:7" x14ac:dyDescent="0.2">
      <c r="C23" s="54" t="s">
        <v>21</v>
      </c>
      <c r="D23" s="68" t="s">
        <v>30</v>
      </c>
      <c r="G23" s="11"/>
    </row>
    <row r="24" spans="2:7" x14ac:dyDescent="0.2">
      <c r="C24" s="54" t="s">
        <v>22</v>
      </c>
      <c r="D24" s="68" t="s">
        <v>31</v>
      </c>
      <c r="G24" s="11"/>
    </row>
    <row r="25" spans="2:7" x14ac:dyDescent="0.2">
      <c r="G25" s="11"/>
    </row>
    <row r="26" spans="2:7" ht="13.5" thickBot="1" x14ac:dyDescent="0.25">
      <c r="B26" s="87" t="s">
        <v>35</v>
      </c>
      <c r="C26" s="88"/>
      <c r="D26" s="89"/>
      <c r="F26" s="58" t="s">
        <v>34</v>
      </c>
      <c r="G26" s="11"/>
    </row>
    <row r="27" spans="2:7" x14ac:dyDescent="0.2">
      <c r="B27" s="90" t="s">
        <v>42</v>
      </c>
      <c r="C27" s="91" t="s">
        <v>32</v>
      </c>
      <c r="D27" s="92" t="s">
        <v>43</v>
      </c>
      <c r="F27" s="65"/>
      <c r="G27" s="11"/>
    </row>
    <row r="28" spans="2:7" ht="13.5" thickBot="1" x14ac:dyDescent="0.25">
      <c r="B28" s="93"/>
      <c r="C28" s="94"/>
      <c r="D28" s="95"/>
      <c r="F28" s="65"/>
      <c r="G28" s="11"/>
    </row>
    <row r="29" spans="2:7" ht="13.5" thickBot="1" x14ac:dyDescent="0.25">
      <c r="B29" s="57" t="s">
        <v>64</v>
      </c>
      <c r="C29" s="55" t="s">
        <v>48</v>
      </c>
      <c r="D29" s="56" t="s">
        <v>65</v>
      </c>
      <c r="F29" s="71" t="str">
        <f>_xlfn.IFNA(_xlfn.CONCAT(B29," IS ", VLOOKUP(C29,C$16:D$24,2, FALSE), " THAN ", D29), "")</f>
        <v>Cost IS Extremely More Important THAN Lead Time</v>
      </c>
      <c r="G29" s="11"/>
    </row>
    <row r="30" spans="2:7" ht="13.5" thickBot="1" x14ac:dyDescent="0.25">
      <c r="B30" s="59"/>
      <c r="C30" s="61"/>
      <c r="D30" s="60"/>
      <c r="F30" s="69"/>
      <c r="G30" s="11"/>
    </row>
    <row r="31" spans="2:7" ht="13.5" thickBot="1" x14ac:dyDescent="0.25">
      <c r="B31" s="57" t="s">
        <v>64</v>
      </c>
      <c r="C31" s="55" t="s">
        <v>47</v>
      </c>
      <c r="D31" s="56" t="s">
        <v>66</v>
      </c>
      <c r="F31" s="32" t="str">
        <f>_xlfn.IFNA(_xlfn.CONCAT(B31," IS ", VLOOKUP(C31,C$16:D$24,2, FALSE), " THAN ", D31), "")</f>
        <v>Cost IS Very Strongly More Important THAN Min. Required Qty.</v>
      </c>
      <c r="G31" s="11"/>
    </row>
    <row r="32" spans="2:7" ht="13.5" thickBot="1" x14ac:dyDescent="0.25">
      <c r="B32" s="59"/>
      <c r="C32" s="61"/>
      <c r="D32" s="60"/>
      <c r="F32" s="69"/>
      <c r="G32" s="11"/>
    </row>
    <row r="33" spans="2:27" ht="13.5" thickBot="1" x14ac:dyDescent="0.25">
      <c r="B33" s="57" t="s">
        <v>64</v>
      </c>
      <c r="C33" s="55" t="s">
        <v>49</v>
      </c>
      <c r="D33" s="56" t="s">
        <v>67</v>
      </c>
      <c r="F33" s="32" t="str">
        <f>_xlfn.IFNA(_xlfn.CONCAT(B33," IS ", VLOOKUP(C33,C$16:D$24,2, FALSE), " THAN ", D33), "")</f>
        <v>Cost IS Strongly More Important THAN Historic On Time Reliability</v>
      </c>
      <c r="G33" s="11"/>
      <c r="I33" s="16" t="s">
        <v>56</v>
      </c>
    </row>
    <row r="34" spans="2:27" ht="13.5" thickBot="1" x14ac:dyDescent="0.25">
      <c r="B34" s="59"/>
      <c r="C34" s="61"/>
      <c r="D34" s="60"/>
      <c r="F34" s="69"/>
      <c r="G34" s="11"/>
      <c r="O34" s="16" t="s">
        <v>55</v>
      </c>
      <c r="U34" s="16" t="s">
        <v>57</v>
      </c>
      <c r="V34" s="16"/>
      <c r="W34" s="16"/>
      <c r="X34" s="16" t="s">
        <v>58</v>
      </c>
      <c r="Y34" s="16"/>
      <c r="Z34" s="16"/>
      <c r="AA34" s="16" t="s">
        <v>59</v>
      </c>
    </row>
    <row r="35" spans="2:27" ht="13.5" thickBot="1" x14ac:dyDescent="0.25">
      <c r="B35" s="57" t="s">
        <v>64</v>
      </c>
      <c r="C35" s="55" t="s">
        <v>50</v>
      </c>
      <c r="D35" s="56" t="s">
        <v>68</v>
      </c>
      <c r="F35" s="32" t="str">
        <f>_xlfn.IFNA(_xlfn.CONCAT(B35," IS ", VLOOKUP(C35,C$16:D$24,2, FALSE), " THAN ", D35), "")</f>
        <v>Cost IS Moderately More Important THAN Historic Qty. Delivered Reliability</v>
      </c>
      <c r="G35" s="11"/>
      <c r="I35" s="1" t="s">
        <v>5</v>
      </c>
      <c r="J35" s="1" t="s">
        <v>7</v>
      </c>
      <c r="K35" s="1" t="s">
        <v>8</v>
      </c>
      <c r="L35" s="1" t="s">
        <v>9</v>
      </c>
      <c r="M35" s="1" t="s">
        <v>10</v>
      </c>
      <c r="O35" s="16"/>
    </row>
    <row r="36" spans="2:27" x14ac:dyDescent="0.2">
      <c r="B36" s="59"/>
      <c r="C36" s="61"/>
      <c r="D36" s="60"/>
      <c r="F36" s="69"/>
      <c r="G36" s="11"/>
      <c r="H36" s="85" t="s">
        <v>5</v>
      </c>
      <c r="I36" s="82">
        <v>1</v>
      </c>
      <c r="J36" s="81">
        <f>IF(LEN($C29) = 3, LEFT($C29,1)/RIGHT($C29,1),VALUE($C29))</f>
        <v>9</v>
      </c>
      <c r="K36" s="81">
        <f>IF(LEN($C31) = 3, LEFT($C31,1)/RIGHT($C31,1),VALUE($C31))</f>
        <v>7</v>
      </c>
      <c r="L36" s="81">
        <f>IF(LEN($C33) = 3, LEFT($C33,1)/RIGHT($C33,1),VALUE($C33))</f>
        <v>5</v>
      </c>
      <c r="M36" s="81">
        <f>IF(LEN($C35) = 3, LEFT($C35,1)/RIGHT($C35,1),VALUE($C35))</f>
        <v>3</v>
      </c>
      <c r="O36" s="7">
        <f>I36/SUM(I$36:I$40)</f>
        <v>0.55950266429840145</v>
      </c>
      <c r="P36" s="8">
        <f t="shared" ref="P36:S36" si="0">J36/SUM(J$36:J$40)</f>
        <v>0.78034682080924855</v>
      </c>
      <c r="Q36" s="8">
        <f t="shared" si="0"/>
        <v>0.38582677165354334</v>
      </c>
      <c r="R36" s="8">
        <f t="shared" si="0"/>
        <v>0.41284403669724773</v>
      </c>
      <c r="S36" s="9">
        <f t="shared" si="0"/>
        <v>0.2</v>
      </c>
      <c r="U36" s="19">
        <f>AVERAGE(O36:S36)</f>
        <v>0.4677040586916883</v>
      </c>
      <c r="X36" s="19">
        <f>(O36^-1)*U36</f>
        <v>0.83592820648704913</v>
      </c>
      <c r="AA36" s="1">
        <f>SUM(X36:X40)</f>
        <v>8.245004028463903</v>
      </c>
    </row>
    <row r="37" spans="2:27" ht="13.5" thickBot="1" x14ac:dyDescent="0.25">
      <c r="B37" s="59"/>
      <c r="C37" s="61"/>
      <c r="D37" s="60"/>
      <c r="F37" s="69"/>
      <c r="G37" s="11"/>
      <c r="H37" s="2" t="s">
        <v>7</v>
      </c>
      <c r="I37" s="81">
        <f>1/J36</f>
        <v>0.1111111111111111</v>
      </c>
      <c r="J37" s="82">
        <v>1</v>
      </c>
      <c r="K37" s="81">
        <f>IF(LEN($C38) = 3, LEFT($C38,1)/RIGHT($C38,1),VALUE($C38))</f>
        <v>1</v>
      </c>
      <c r="L37" s="81">
        <f>IF(LEN($C40) = 3, LEFT($C40,1)/RIGHT($C40,1),VALUE($C40))</f>
        <v>5</v>
      </c>
      <c r="M37" s="81">
        <f>IF(LEN($C42) = 3, LEFT($C42,1)/RIGHT($C42,1),VALUE($C42))</f>
        <v>3</v>
      </c>
      <c r="O37" s="10">
        <f t="shared" ref="O37:O40" si="1">I37/SUM(I$36:I$40)</f>
        <v>6.216696269982238E-2</v>
      </c>
      <c r="P37" s="5">
        <f t="shared" ref="P37:P40" si="2">J37/SUM(J$36:J$40)</f>
        <v>8.6705202312138727E-2</v>
      </c>
      <c r="Q37" s="5">
        <f t="shared" ref="Q37:Q40" si="3">K37/SUM(K$36:K$40)</f>
        <v>5.5118110236220472E-2</v>
      </c>
      <c r="R37" s="5">
        <f t="shared" ref="R37:R40" si="4">L37/SUM(L$36:L$40)</f>
        <v>0.41284403669724773</v>
      </c>
      <c r="S37" s="11">
        <f t="shared" ref="S37:S40" si="5">M37/SUM(M$36:M$40)</f>
        <v>0.2</v>
      </c>
      <c r="U37" s="20">
        <f t="shared" ref="U37:U40" si="6">AVERAGE(O37:S37)</f>
        <v>0.16336686238908588</v>
      </c>
      <c r="X37" s="20">
        <f>(P37^-1)*U37</f>
        <v>1.8841644795541237</v>
      </c>
    </row>
    <row r="38" spans="2:27" ht="13.5" thickBot="1" x14ac:dyDescent="0.25">
      <c r="B38" s="68" t="s">
        <v>65</v>
      </c>
      <c r="C38" s="55" t="s">
        <v>20</v>
      </c>
      <c r="D38" s="56" t="s">
        <v>66</v>
      </c>
      <c r="F38" s="32" t="str">
        <f>_xlfn.IFNA(_xlfn.CONCAT(B38," IS ", VLOOKUP(C38,C$16:D$24,2, FALSE), " THAN ", D38), "")</f>
        <v>Lead Time IS Equally Important THAN Min. Required Qty.</v>
      </c>
      <c r="G38" s="11"/>
      <c r="H38" s="2" t="s">
        <v>8</v>
      </c>
      <c r="I38" s="81">
        <f>1/K36</f>
        <v>0.14285714285714285</v>
      </c>
      <c r="J38" s="81">
        <f>1/K37</f>
        <v>1</v>
      </c>
      <c r="K38" s="82">
        <v>1</v>
      </c>
      <c r="L38" s="81">
        <f>IF(LEN($C44) = 3, LEFT($C44,1)/RIGHT($C44,1),VALUE($C44))</f>
        <v>0.1111111111111111</v>
      </c>
      <c r="M38" s="81">
        <f>IF(LEN($C46) = 3, LEFT($C46,1)/RIGHT($C46,1),VALUE($C46))</f>
        <v>7</v>
      </c>
      <c r="O38" s="10">
        <f t="shared" si="1"/>
        <v>7.9928952042628773E-2</v>
      </c>
      <c r="P38" s="5">
        <f t="shared" si="2"/>
        <v>8.6705202312138727E-2</v>
      </c>
      <c r="Q38" s="5">
        <f t="shared" si="3"/>
        <v>5.5118110236220472E-2</v>
      </c>
      <c r="R38" s="5">
        <f t="shared" si="4"/>
        <v>9.1743119266055051E-3</v>
      </c>
      <c r="S38" s="11">
        <f t="shared" si="5"/>
        <v>0.46666666666666667</v>
      </c>
      <c r="U38" s="20">
        <f t="shared" si="6"/>
        <v>0.13951864863685204</v>
      </c>
      <c r="X38" s="20">
        <f>(Q38^-1)*U38</f>
        <v>2.5312669109828869</v>
      </c>
    </row>
    <row r="39" spans="2:27" ht="13.5" thickBot="1" x14ac:dyDescent="0.25">
      <c r="B39" s="59"/>
      <c r="C39" s="61"/>
      <c r="D39" s="60"/>
      <c r="F39" s="69"/>
      <c r="G39" s="11"/>
      <c r="H39" s="2" t="s">
        <v>9</v>
      </c>
      <c r="I39" s="81">
        <f>1/L36</f>
        <v>0.2</v>
      </c>
      <c r="J39" s="81">
        <f>1/L37</f>
        <v>0.2</v>
      </c>
      <c r="K39" s="81">
        <f>1/L38</f>
        <v>9</v>
      </c>
      <c r="L39" s="82">
        <v>1</v>
      </c>
      <c r="M39" s="81">
        <f>IF(LEN($C49) = 3, LEFT($C49,1)/RIGHT($C49,1),VALUE($C49))</f>
        <v>1</v>
      </c>
      <c r="O39" s="10">
        <f t="shared" si="1"/>
        <v>0.1119005328596803</v>
      </c>
      <c r="P39" s="5">
        <f t="shared" si="2"/>
        <v>1.7341040462427747E-2</v>
      </c>
      <c r="Q39" s="5">
        <f t="shared" si="3"/>
        <v>0.49606299212598426</v>
      </c>
      <c r="R39" s="5">
        <f t="shared" si="4"/>
        <v>8.2568807339449546E-2</v>
      </c>
      <c r="S39" s="11">
        <f t="shared" si="5"/>
        <v>6.6666666666666666E-2</v>
      </c>
      <c r="U39" s="20">
        <f t="shared" si="6"/>
        <v>0.15490800789084172</v>
      </c>
      <c r="X39" s="20">
        <f>(R39^-1)*U39</f>
        <v>1.8761080955668608</v>
      </c>
    </row>
    <row r="40" spans="2:27" ht="13.5" thickBot="1" x14ac:dyDescent="0.25">
      <c r="B40" s="68" t="s">
        <v>65</v>
      </c>
      <c r="C40" s="55" t="s">
        <v>49</v>
      </c>
      <c r="D40" s="56" t="s">
        <v>67</v>
      </c>
      <c r="F40" s="32" t="str">
        <f>_xlfn.IFNA(_xlfn.CONCAT(B40," IS ", VLOOKUP(C40,C$16:D$24,2, FALSE), " THAN ", D40), "")</f>
        <v>Lead Time IS Strongly More Important THAN Historic On Time Reliability</v>
      </c>
      <c r="G40" s="11"/>
      <c r="H40" s="2" t="s">
        <v>10</v>
      </c>
      <c r="I40" s="81">
        <f>1/M36</f>
        <v>0.33333333333333331</v>
      </c>
      <c r="J40" s="81">
        <f>1/M37</f>
        <v>0.33333333333333331</v>
      </c>
      <c r="K40" s="81">
        <f>1/M38</f>
        <v>0.14285714285714285</v>
      </c>
      <c r="L40" s="81">
        <f>1/M39</f>
        <v>1</v>
      </c>
      <c r="M40" s="82">
        <v>1</v>
      </c>
      <c r="O40" s="3">
        <f t="shared" si="1"/>
        <v>0.18650088809946713</v>
      </c>
      <c r="P40" s="12">
        <f t="shared" si="2"/>
        <v>2.8901734104046242E-2</v>
      </c>
      <c r="Q40" s="12">
        <f t="shared" si="3"/>
        <v>7.874015748031496E-3</v>
      </c>
      <c r="R40" s="12">
        <f t="shared" si="4"/>
        <v>8.2568807339449546E-2</v>
      </c>
      <c r="S40" s="4">
        <f t="shared" si="5"/>
        <v>6.6666666666666666E-2</v>
      </c>
      <c r="U40" s="21">
        <f t="shared" si="6"/>
        <v>7.4502422391532208E-2</v>
      </c>
      <c r="X40" s="21">
        <f>(S40^-1)*U40</f>
        <v>1.1175363358729831</v>
      </c>
    </row>
    <row r="41" spans="2:27" ht="13.5" thickBot="1" x14ac:dyDescent="0.25">
      <c r="B41" s="59"/>
      <c r="C41" s="61"/>
      <c r="D41" s="60"/>
      <c r="F41" s="69"/>
      <c r="G41" s="11"/>
    </row>
    <row r="42" spans="2:27" ht="13.5" thickBot="1" x14ac:dyDescent="0.25">
      <c r="B42" s="68" t="s">
        <v>65</v>
      </c>
      <c r="C42" s="55" t="s">
        <v>50</v>
      </c>
      <c r="D42" s="56" t="s">
        <v>68</v>
      </c>
      <c r="F42" s="32" t="str">
        <f>_xlfn.IFNA(_xlfn.CONCAT(B42," IS ", VLOOKUP(C42,C$16:D$24,2, FALSE), " THAN ", D42), "")</f>
        <v>Lead Time IS Moderately More Important THAN Historic Qty. Delivered Reliability</v>
      </c>
      <c r="G42" s="11"/>
    </row>
    <row r="43" spans="2:27" ht="13.5" thickBot="1" x14ac:dyDescent="0.25">
      <c r="B43" s="59"/>
      <c r="C43" s="61"/>
      <c r="D43" s="60"/>
      <c r="F43" s="69"/>
      <c r="G43" s="11"/>
    </row>
    <row r="44" spans="2:27" ht="13.5" thickBot="1" x14ac:dyDescent="0.25">
      <c r="B44" s="68" t="s">
        <v>66</v>
      </c>
      <c r="C44" s="55" t="s">
        <v>22</v>
      </c>
      <c r="D44" s="56" t="s">
        <v>67</v>
      </c>
      <c r="F44" s="69"/>
      <c r="G44" s="11"/>
      <c r="M44" s="18"/>
    </row>
    <row r="45" spans="2:27" ht="13.5" thickBot="1" x14ac:dyDescent="0.25">
      <c r="B45" s="59"/>
      <c r="C45" s="61"/>
      <c r="D45" s="60"/>
      <c r="F45" s="32" t="str">
        <f>_xlfn.IFNA(_xlfn.CONCAT(B44," IS ", VLOOKUP(C44,C$16:D$24,2, FALSE), " THAN ", D44), "")</f>
        <v>Min. Required Qty. IS Extremely Less Important THAN Historic On Time Reliability</v>
      </c>
      <c r="G45" s="11"/>
    </row>
    <row r="46" spans="2:27" ht="13.5" thickBot="1" x14ac:dyDescent="0.25">
      <c r="B46" s="68" t="s">
        <v>66</v>
      </c>
      <c r="C46" s="55" t="s">
        <v>47</v>
      </c>
      <c r="D46" s="56" t="s">
        <v>68</v>
      </c>
      <c r="F46" s="69"/>
      <c r="G46" s="11"/>
    </row>
    <row r="47" spans="2:27" x14ac:dyDescent="0.2">
      <c r="B47" s="59"/>
      <c r="C47" s="61"/>
      <c r="D47" s="60"/>
      <c r="F47" s="32" t="str">
        <f>_xlfn.IFNA(_xlfn.CONCAT(B46," IS ", VLOOKUP(C46,C$16:D$24,2, FALSE), " THAN ", D46), "")</f>
        <v>Min. Required Qty. IS Very Strongly More Important THAN Historic Qty. Delivered Reliability</v>
      </c>
      <c r="G47" s="11"/>
    </row>
    <row r="48" spans="2:27" ht="13.5" thickBot="1" x14ac:dyDescent="0.25">
      <c r="B48" s="59"/>
      <c r="C48" s="61"/>
      <c r="D48" s="60"/>
      <c r="F48" s="69"/>
      <c r="G48" s="11"/>
    </row>
    <row r="49" spans="2:7" ht="13.5" thickBot="1" x14ac:dyDescent="0.25">
      <c r="B49" s="68" t="s">
        <v>67</v>
      </c>
      <c r="C49" s="55" t="s">
        <v>20</v>
      </c>
      <c r="D49" s="56" t="s">
        <v>68</v>
      </c>
      <c r="F49" s="69"/>
      <c r="G49" s="11"/>
    </row>
    <row r="50" spans="2:7" ht="13.5" thickBot="1" x14ac:dyDescent="0.25">
      <c r="B50" s="62"/>
      <c r="C50" s="63"/>
      <c r="D50" s="64"/>
      <c r="F50" s="33" t="str">
        <f>_xlfn.IFNA(_xlfn.CONCAT(B49," IS ", VLOOKUP(C49,C$16:D$24,2, FALSE), " THAN ", D49), "")</f>
        <v>Historic On Time Reliability IS Equally Important THAN Historic Qty. Delivered Reliability</v>
      </c>
      <c r="G50" s="11"/>
    </row>
    <row r="51" spans="2:7" x14ac:dyDescent="0.2">
      <c r="F51" s="66"/>
      <c r="G51" s="11"/>
    </row>
    <row r="52" spans="2:7" ht="13.5" thickBot="1" x14ac:dyDescent="0.25">
      <c r="G52" s="11"/>
    </row>
    <row r="53" spans="2:7" ht="13.5" thickBot="1" x14ac:dyDescent="0.25">
      <c r="B53" s="75" t="s">
        <v>3</v>
      </c>
      <c r="C53" s="74" t="s">
        <v>51</v>
      </c>
      <c r="D53" s="83" t="s">
        <v>60</v>
      </c>
      <c r="G53" s="11"/>
    </row>
    <row r="54" spans="2:7" ht="13.5" thickBot="1" x14ac:dyDescent="0.25">
      <c r="B54" s="78" t="s">
        <v>5</v>
      </c>
      <c r="C54" s="79">
        <f>IFERROR(U36,"")</f>
        <v>0.4677040586916883</v>
      </c>
      <c r="D54" s="27">
        <f>IFERROR((AA36-COUNTA(H:H))/(COUNTA(H:H)-1),"")</f>
        <v>0.44900080569278061</v>
      </c>
      <c r="G54" s="11"/>
    </row>
    <row r="55" spans="2:7" x14ac:dyDescent="0.2">
      <c r="B55" s="76" t="s">
        <v>7</v>
      </c>
      <c r="C55" s="73">
        <f t="shared" ref="C55:C58" si="7">IFERROR(U37,"")</f>
        <v>0.16336686238908588</v>
      </c>
      <c r="D55" s="17" t="str">
        <f>IF(D54 = "", "", IF(D54&gt;=0.1, "Consistency Index too Large, Ratings are too Inconsistent", ""))</f>
        <v>Consistency Index too Large, Ratings are too Inconsistent</v>
      </c>
      <c r="G55" s="11"/>
    </row>
    <row r="56" spans="2:7" x14ac:dyDescent="0.2">
      <c r="B56" s="76" t="s">
        <v>8</v>
      </c>
      <c r="C56" s="73">
        <f t="shared" si="7"/>
        <v>0.13951864863685204</v>
      </c>
      <c r="G56" s="11"/>
    </row>
    <row r="57" spans="2:7" x14ac:dyDescent="0.2">
      <c r="B57" s="76" t="s">
        <v>9</v>
      </c>
      <c r="C57" s="73">
        <f t="shared" si="7"/>
        <v>0.15490800789084172</v>
      </c>
      <c r="G57" s="11"/>
    </row>
    <row r="58" spans="2:7" ht="13.5" thickBot="1" x14ac:dyDescent="0.25">
      <c r="B58" s="77" t="s">
        <v>10</v>
      </c>
      <c r="C58" s="80">
        <f t="shared" si="7"/>
        <v>7.4502422391532208E-2</v>
      </c>
      <c r="G58" s="11"/>
    </row>
  </sheetData>
  <mergeCells count="1">
    <mergeCell ref="B26:D26"/>
  </mergeCells>
  <hyperlinks>
    <hyperlink ref="B4" r:id="rId1" xr:uid="{B1665521-BD8F-4C3A-9901-C6C154C92F91}"/>
    <hyperlink ref="B6" r:id="rId2" display="https://s3.amazonaws.com/academia.edu.documents/35403867/saaty_2008.pdf?response-content-disposition=inline%3B%20filename%3DDecision_making_with_the_analytic_hierar.pdf&amp;X-Amz-Algorithm=AWS4-HMAC-SHA256&amp;X-Amz-Credential=AKIAIWOWYYGZ2Y53UL3A%2F20200116%2Fus-east-1%2Fs3%2Faws4_request&amp;X-Amz-Date=20200116T163606Z&amp;X-Amz-Expires=3600&amp;X-Amz-SignedHeaders=host&amp;X-Amz-Signature=281634fe206407ccb766bc89c12d63d31f6c7cbe4f2f8a22bbc42e09d2965adc" xr:uid="{5C41A1F2-4730-4DA2-A1C8-1B50AD6B8174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C7FE28EF8EB448A97691C77A613F9" ma:contentTypeVersion="11" ma:contentTypeDescription="Create a new document." ma:contentTypeScope="" ma:versionID="30f2658694d70696d6511ff2e28282b3">
  <xsd:schema xmlns:xsd="http://www.w3.org/2001/XMLSchema" xmlns:xs="http://www.w3.org/2001/XMLSchema" xmlns:p="http://schemas.microsoft.com/office/2006/metadata/properties" xmlns:ns3="ad084fbe-fb4e-4fad-8a98-186cc5f52dfd" xmlns:ns4="274319e9-284c-4057-80b4-a8b41ee6bfed" targetNamespace="http://schemas.microsoft.com/office/2006/metadata/properties" ma:root="true" ma:fieldsID="9ce18b73dfc9821966e88847b60e31eb" ns3:_="" ns4:_="">
    <xsd:import namespace="ad084fbe-fb4e-4fad-8a98-186cc5f52dfd"/>
    <xsd:import namespace="274319e9-284c-4057-80b4-a8b41ee6bf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84fbe-fb4e-4fad-8a98-186cc5f52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319e9-284c-4057-80b4-a8b41ee6bf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C942B8-B923-421F-9DEE-F4F9C5F3F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84fbe-fb4e-4fad-8a98-186cc5f52dfd"/>
    <ds:schemaRef ds:uri="274319e9-284c-4057-80b4-a8b41ee6bf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CA40E2-013F-4DC4-B47A-2E1E253D8C3D}">
  <ds:schemaRefs>
    <ds:schemaRef ds:uri="ad084fbe-fb4e-4fad-8a98-186cc5f52dfd"/>
    <ds:schemaRef ds:uri="http://schemas.microsoft.com/office/2006/metadata/properties"/>
    <ds:schemaRef ds:uri="274319e9-284c-4057-80b4-a8b41ee6bfed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9ECE87A-2E7C-4AB4-977B-A37A67A5BC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SMARTER</vt:lpstr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Fitzgibbon, Patrick</dc:creator>
  <cp:lastModifiedBy>Patrick Fitzgibbon</cp:lastModifiedBy>
  <dcterms:created xsi:type="dcterms:W3CDTF">2019-11-22T16:25:32Z</dcterms:created>
  <dcterms:modified xsi:type="dcterms:W3CDTF">2020-12-30T17:57:10Z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0x010100E74C7FE28EF8EB448A97691C77A613F9</vt:lpwstr>
  </property>
</Properties>
</file>